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fmlv-my.sharepoint.com/personal/anna_pukse_fm_gov_lv/Documents/Darbvirsma/"/>
    </mc:Choice>
  </mc:AlternateContent>
  <xr:revisionPtr revIDLastSave="324" documentId="13_ncr:1_{734A9004-6FC9-4FE2-920A-F12928227773}" xr6:coauthVersionLast="47" xr6:coauthVersionMax="47" xr10:uidLastSave="{B39879E0-601A-4760-ACF6-A6B32309BC5E}"/>
  <bookViews>
    <workbookView xWindow="-118" yWindow="-118" windowWidth="25370" windowHeight="13667" tabRatio="792"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kodi'!$A$4:$AV$226</definedName>
    <definedName name="_xlnm._FilterDatabase" localSheetId="0" hidden="1">Pasākumi_kārtas!$A$4:$BF$230</definedName>
    <definedName name="_xlnm._FilterDatabase" localSheetId="1" hidden="1">SAM!$A$3:$L$59</definedName>
    <definedName name="_xlnm._FilterDatabase" localSheetId="3" hidden="1">'Visi kodi'!$A$1:$O$206</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4" l="1"/>
  <c r="B6" i="4"/>
  <c r="C6" i="4"/>
  <c r="D6" i="4"/>
  <c r="E6" i="4"/>
  <c r="F6" i="4"/>
  <c r="G6" i="4"/>
  <c r="H6" i="4"/>
  <c r="I6" i="4"/>
  <c r="J6" i="4"/>
  <c r="K6" i="4"/>
  <c r="A7" i="4"/>
  <c r="B7" i="4"/>
  <c r="C7" i="4"/>
  <c r="D7" i="4"/>
  <c r="E7" i="4"/>
  <c r="F7" i="4"/>
  <c r="G7" i="4"/>
  <c r="H7" i="4"/>
  <c r="I7" i="4"/>
  <c r="J7" i="4"/>
  <c r="K7" i="4"/>
  <c r="A8" i="4"/>
  <c r="B8" i="4"/>
  <c r="C8" i="4"/>
  <c r="D8" i="4"/>
  <c r="E8" i="4"/>
  <c r="F8" i="4"/>
  <c r="G8" i="4"/>
  <c r="H8" i="4"/>
  <c r="I8" i="4"/>
  <c r="J8" i="4"/>
  <c r="K8" i="4"/>
  <c r="A9" i="4"/>
  <c r="B9" i="4"/>
  <c r="C9" i="4"/>
  <c r="D9" i="4"/>
  <c r="E9" i="4"/>
  <c r="F9" i="4"/>
  <c r="G9" i="4"/>
  <c r="H9" i="4"/>
  <c r="I9" i="4"/>
  <c r="J9" i="4"/>
  <c r="K9" i="4"/>
  <c r="A10" i="4"/>
  <c r="B10" i="4"/>
  <c r="C10" i="4"/>
  <c r="D10" i="4"/>
  <c r="E10" i="4"/>
  <c r="F10" i="4"/>
  <c r="G10" i="4"/>
  <c r="H10" i="4"/>
  <c r="I10" i="4"/>
  <c r="J10" i="4"/>
  <c r="K10" i="4"/>
  <c r="A11" i="4"/>
  <c r="B11" i="4"/>
  <c r="C11" i="4"/>
  <c r="D11" i="4"/>
  <c r="E11" i="4"/>
  <c r="F11" i="4"/>
  <c r="G11" i="4"/>
  <c r="H11" i="4"/>
  <c r="I11" i="4"/>
  <c r="J11" i="4"/>
  <c r="K11" i="4"/>
  <c r="A12" i="4"/>
  <c r="B12" i="4"/>
  <c r="C12" i="4"/>
  <c r="D12" i="4"/>
  <c r="E12" i="4"/>
  <c r="F12" i="4"/>
  <c r="G12" i="4"/>
  <c r="H12" i="4"/>
  <c r="I12" i="4"/>
  <c r="J12" i="4"/>
  <c r="K12" i="4"/>
  <c r="A13" i="4"/>
  <c r="B13" i="4"/>
  <c r="C13" i="4"/>
  <c r="D13" i="4"/>
  <c r="E13" i="4"/>
  <c r="F13" i="4"/>
  <c r="G13" i="4"/>
  <c r="H13" i="4"/>
  <c r="I13" i="4"/>
  <c r="J13" i="4"/>
  <c r="K13" i="4"/>
  <c r="A14" i="4"/>
  <c r="B14" i="4"/>
  <c r="C14" i="4"/>
  <c r="D14" i="4"/>
  <c r="E14" i="4"/>
  <c r="F14" i="4"/>
  <c r="G14" i="4"/>
  <c r="H14" i="4"/>
  <c r="I14" i="4"/>
  <c r="J14" i="4"/>
  <c r="K14" i="4"/>
  <c r="A15" i="4"/>
  <c r="B15" i="4"/>
  <c r="C15" i="4"/>
  <c r="D15" i="4"/>
  <c r="E15" i="4"/>
  <c r="F15" i="4"/>
  <c r="G15" i="4"/>
  <c r="H15" i="4"/>
  <c r="I15" i="4"/>
  <c r="J15" i="4"/>
  <c r="K15" i="4"/>
  <c r="A16" i="4"/>
  <c r="B16" i="4"/>
  <c r="C16" i="4"/>
  <c r="D16" i="4"/>
  <c r="E16" i="4"/>
  <c r="F16" i="4"/>
  <c r="G16" i="4"/>
  <c r="H16" i="4"/>
  <c r="I16" i="4"/>
  <c r="J16" i="4"/>
  <c r="K16" i="4"/>
  <c r="A17" i="4"/>
  <c r="B17" i="4"/>
  <c r="C17" i="4"/>
  <c r="D17" i="4"/>
  <c r="E17" i="4"/>
  <c r="F17" i="4"/>
  <c r="G17" i="4"/>
  <c r="H17" i="4"/>
  <c r="I17" i="4"/>
  <c r="J17" i="4"/>
  <c r="K17" i="4"/>
  <c r="A18" i="4"/>
  <c r="B18" i="4"/>
  <c r="C18" i="4"/>
  <c r="D18" i="4"/>
  <c r="E18" i="4"/>
  <c r="F18" i="4"/>
  <c r="G18" i="4"/>
  <c r="H18" i="4"/>
  <c r="I18" i="4"/>
  <c r="J18" i="4"/>
  <c r="K18" i="4"/>
  <c r="A19" i="4"/>
  <c r="B19" i="4"/>
  <c r="C19" i="4"/>
  <c r="D19" i="4"/>
  <c r="E19" i="4"/>
  <c r="F19" i="4"/>
  <c r="G19" i="4"/>
  <c r="H19" i="4"/>
  <c r="I19" i="4"/>
  <c r="J19" i="4"/>
  <c r="K19" i="4"/>
  <c r="A20" i="4"/>
  <c r="B20" i="4"/>
  <c r="C20" i="4"/>
  <c r="D20" i="4"/>
  <c r="E20" i="4"/>
  <c r="F20" i="4"/>
  <c r="G20" i="4"/>
  <c r="H20" i="4"/>
  <c r="I20" i="4"/>
  <c r="J20" i="4"/>
  <c r="K20" i="4"/>
  <c r="A21" i="4"/>
  <c r="B21" i="4"/>
  <c r="C21" i="4"/>
  <c r="D21" i="4"/>
  <c r="E21" i="4"/>
  <c r="F21" i="4"/>
  <c r="G21" i="4"/>
  <c r="H21" i="4"/>
  <c r="I21" i="4"/>
  <c r="J21" i="4"/>
  <c r="K21" i="4"/>
  <c r="A22" i="4"/>
  <c r="B22" i="4"/>
  <c r="C22" i="4"/>
  <c r="D22" i="4"/>
  <c r="E22" i="4"/>
  <c r="F22" i="4"/>
  <c r="G22" i="4"/>
  <c r="H22" i="4"/>
  <c r="I22" i="4"/>
  <c r="J22" i="4"/>
  <c r="K22" i="4"/>
  <c r="A23" i="4"/>
  <c r="B23" i="4"/>
  <c r="C23" i="4"/>
  <c r="D23" i="4"/>
  <c r="E23" i="4"/>
  <c r="F23" i="4"/>
  <c r="G23" i="4"/>
  <c r="H23" i="4"/>
  <c r="I23" i="4"/>
  <c r="J23" i="4"/>
  <c r="K23" i="4"/>
  <c r="A24" i="4"/>
  <c r="B24" i="4"/>
  <c r="C24" i="4"/>
  <c r="D24" i="4"/>
  <c r="E24" i="4"/>
  <c r="F24" i="4"/>
  <c r="G24" i="4"/>
  <c r="H24" i="4"/>
  <c r="I24" i="4"/>
  <c r="J24" i="4"/>
  <c r="K24" i="4"/>
  <c r="A25" i="4"/>
  <c r="B25" i="4"/>
  <c r="C25" i="4"/>
  <c r="D25" i="4"/>
  <c r="E25" i="4"/>
  <c r="F25" i="4"/>
  <c r="G25" i="4"/>
  <c r="H25" i="4"/>
  <c r="I25" i="4"/>
  <c r="J25" i="4"/>
  <c r="K25" i="4"/>
  <c r="A26" i="4"/>
  <c r="B26" i="4"/>
  <c r="C26" i="4"/>
  <c r="D26" i="4"/>
  <c r="E26" i="4"/>
  <c r="F26" i="4"/>
  <c r="G26" i="4"/>
  <c r="H26" i="4"/>
  <c r="I26" i="4"/>
  <c r="J26" i="4"/>
  <c r="K26" i="4"/>
  <c r="A27" i="4"/>
  <c r="B27" i="4"/>
  <c r="C27" i="4"/>
  <c r="D27" i="4"/>
  <c r="E27" i="4"/>
  <c r="F27" i="4"/>
  <c r="G27" i="4"/>
  <c r="H27" i="4"/>
  <c r="I27" i="4"/>
  <c r="J27" i="4"/>
  <c r="K27" i="4"/>
  <c r="A28" i="4"/>
  <c r="B28" i="4"/>
  <c r="C28" i="4"/>
  <c r="D28" i="4"/>
  <c r="E28" i="4"/>
  <c r="F28" i="4"/>
  <c r="G28" i="4"/>
  <c r="H28" i="4"/>
  <c r="I28" i="4"/>
  <c r="J28" i="4"/>
  <c r="K28" i="4"/>
  <c r="A29" i="4"/>
  <c r="B29" i="4"/>
  <c r="C29" i="4"/>
  <c r="D29" i="4"/>
  <c r="E29" i="4"/>
  <c r="F29" i="4"/>
  <c r="G29" i="4"/>
  <c r="H29" i="4"/>
  <c r="I29" i="4"/>
  <c r="J29" i="4"/>
  <c r="K29" i="4"/>
  <c r="A30" i="4"/>
  <c r="B30" i="4"/>
  <c r="C30" i="4"/>
  <c r="D30" i="4"/>
  <c r="E30" i="4"/>
  <c r="F30" i="4"/>
  <c r="G30" i="4"/>
  <c r="H30" i="4"/>
  <c r="I30" i="4"/>
  <c r="J30" i="4"/>
  <c r="K30" i="4"/>
  <c r="A31" i="4"/>
  <c r="B31" i="4"/>
  <c r="C31" i="4"/>
  <c r="D31" i="4"/>
  <c r="E31" i="4"/>
  <c r="F31" i="4"/>
  <c r="G31" i="4"/>
  <c r="H31" i="4"/>
  <c r="I31" i="4"/>
  <c r="J31" i="4"/>
  <c r="K31" i="4"/>
  <c r="A32" i="4"/>
  <c r="B32" i="4"/>
  <c r="C32" i="4"/>
  <c r="D32" i="4"/>
  <c r="E32" i="4"/>
  <c r="F32" i="4"/>
  <c r="G32" i="4"/>
  <c r="H32" i="4"/>
  <c r="I32" i="4"/>
  <c r="J32" i="4"/>
  <c r="K32" i="4"/>
  <c r="A33" i="4"/>
  <c r="B33" i="4"/>
  <c r="C33" i="4"/>
  <c r="D33" i="4"/>
  <c r="E33" i="4"/>
  <c r="F33" i="4"/>
  <c r="G33" i="4"/>
  <c r="H33" i="4"/>
  <c r="I33" i="4"/>
  <c r="J33" i="4"/>
  <c r="K33" i="4"/>
  <c r="A34" i="4"/>
  <c r="B34" i="4"/>
  <c r="C34" i="4"/>
  <c r="D34" i="4"/>
  <c r="E34" i="4"/>
  <c r="F34" i="4"/>
  <c r="G34" i="4"/>
  <c r="H34" i="4"/>
  <c r="I34" i="4"/>
  <c r="J34" i="4"/>
  <c r="K34" i="4"/>
  <c r="T87" i="1"/>
  <c r="Y87" i="1"/>
  <c r="W87" i="1" s="1"/>
  <c r="X87" i="1" s="1"/>
  <c r="W19" i="8"/>
  <c r="A218" i="4" l="1"/>
  <c r="B218" i="4"/>
  <c r="C218" i="4"/>
  <c r="D218" i="4"/>
  <c r="E218" i="4"/>
  <c r="F218" i="4"/>
  <c r="G218" i="4"/>
  <c r="H218" i="4"/>
  <c r="I218" i="4"/>
  <c r="J218" i="4"/>
  <c r="A219" i="4"/>
  <c r="B219" i="4"/>
  <c r="C219" i="4"/>
  <c r="D219" i="4"/>
  <c r="E219" i="4"/>
  <c r="F219" i="4"/>
  <c r="G219" i="4"/>
  <c r="H219" i="4"/>
  <c r="I219" i="4"/>
  <c r="J219" i="4"/>
  <c r="A220" i="4"/>
  <c r="B220" i="4"/>
  <c r="C220" i="4"/>
  <c r="D220" i="4"/>
  <c r="E220" i="4"/>
  <c r="F220" i="4"/>
  <c r="G220" i="4"/>
  <c r="H220" i="4"/>
  <c r="I220" i="4"/>
  <c r="J220" i="4"/>
  <c r="A221" i="4"/>
  <c r="B221" i="4"/>
  <c r="C221" i="4"/>
  <c r="D221" i="4"/>
  <c r="E221" i="4"/>
  <c r="F221" i="4"/>
  <c r="G221" i="4"/>
  <c r="H221" i="4"/>
  <c r="I221" i="4"/>
  <c r="J221" i="4"/>
  <c r="A222" i="4"/>
  <c r="B222" i="4"/>
  <c r="C222" i="4"/>
  <c r="D222" i="4"/>
  <c r="E222" i="4"/>
  <c r="F222" i="4"/>
  <c r="G222" i="4"/>
  <c r="H222" i="4"/>
  <c r="I222" i="4"/>
  <c r="J222" i="4"/>
  <c r="A100" i="4"/>
  <c r="B100" i="4"/>
  <c r="C100" i="4"/>
  <c r="D100" i="4"/>
  <c r="E100" i="4"/>
  <c r="F100" i="4"/>
  <c r="G100" i="4"/>
  <c r="H100" i="4"/>
  <c r="I100" i="4"/>
  <c r="J100" i="4"/>
  <c r="X100" i="1"/>
  <c r="F202" i="5"/>
  <c r="H202" i="5" s="1"/>
  <c r="G202" i="5"/>
  <c r="I202" i="5" s="1"/>
  <c r="L202" i="5"/>
  <c r="M202" i="5" s="1"/>
  <c r="F203" i="5"/>
  <c r="J203" i="5" s="1"/>
  <c r="G203" i="5"/>
  <c r="K203" i="5" s="1"/>
  <c r="L203" i="5"/>
  <c r="M203" i="5" s="1"/>
  <c r="F153" i="5"/>
  <c r="H153" i="5" s="1"/>
  <c r="G153" i="5"/>
  <c r="I153" i="5" s="1"/>
  <c r="L153" i="5"/>
  <c r="M153" i="5" s="1"/>
  <c r="K100" i="4" l="1"/>
  <c r="AS100" i="4" s="1"/>
  <c r="AV100" i="4" s="1"/>
  <c r="H203" i="5"/>
  <c r="I203" i="5"/>
  <c r="J202" i="5"/>
  <c r="K202" i="5"/>
  <c r="K153" i="5"/>
  <c r="J153" i="5"/>
  <c r="Z100" i="4" l="1"/>
  <c r="AG100" i="4" s="1"/>
  <c r="AN100" i="4"/>
  <c r="AQ100" i="4" s="1"/>
  <c r="AI100" i="4"/>
  <c r="AL100" i="4" s="1"/>
  <c r="M100" i="4"/>
  <c r="X100" i="4" s="1"/>
  <c r="T100" i="1"/>
  <c r="Y100" i="1"/>
  <c r="W100" i="1" l="1"/>
  <c r="S1" i="1"/>
  <c r="U223" i="1" l="1"/>
  <c r="T55" i="1" l="1"/>
  <c r="S55" i="1" s="1"/>
  <c r="T56" i="1"/>
  <c r="S56" i="1" s="1"/>
  <c r="T57" i="1"/>
  <c r="T79" i="1"/>
  <c r="T208" i="1"/>
  <c r="S208" i="1" s="1"/>
  <c r="T209" i="1"/>
  <c r="S209" i="1" s="1"/>
  <c r="T210" i="1"/>
  <c r="T211" i="1"/>
  <c r="T212" i="1"/>
  <c r="T86" i="1" l="1"/>
  <c r="H98" i="4"/>
  <c r="H99" i="4"/>
  <c r="H101" i="4"/>
  <c r="V19" i="8"/>
  <c r="Y86" i="1" l="1"/>
  <c r="W86" i="1" s="1"/>
  <c r="X86" i="1" s="1"/>
  <c r="T18" i="8"/>
  <c r="Y102" i="1"/>
  <c r="W102" i="1" s="1"/>
  <c r="X102" i="1" s="1"/>
  <c r="T102" i="1"/>
  <c r="T101" i="1" l="1"/>
  <c r="Y98" i="1"/>
  <c r="W98" i="1" s="1"/>
  <c r="X98" i="1" s="1"/>
  <c r="T98" i="1"/>
  <c r="Y101" i="1"/>
  <c r="W101" i="1" s="1"/>
  <c r="X101" i="1" s="1"/>
  <c r="T99" i="1" l="1"/>
  <c r="Y99" i="1"/>
  <c r="W99" i="1" s="1"/>
  <c r="X99" i="1" s="1"/>
  <c r="A98" i="4" l="1"/>
  <c r="B98" i="4"/>
  <c r="C98" i="4"/>
  <c r="D98" i="4"/>
  <c r="E98" i="4"/>
  <c r="F98" i="4"/>
  <c r="G98" i="4"/>
  <c r="I98" i="4"/>
  <c r="J98" i="4"/>
  <c r="A99" i="4"/>
  <c r="B99" i="4"/>
  <c r="C99" i="4"/>
  <c r="D99" i="4"/>
  <c r="E99" i="4"/>
  <c r="F99" i="4"/>
  <c r="G99" i="4"/>
  <c r="I99" i="4"/>
  <c r="J99" i="4"/>
  <c r="K99" i="4"/>
  <c r="A101" i="4"/>
  <c r="B101" i="4"/>
  <c r="C101" i="4"/>
  <c r="D101" i="4"/>
  <c r="E101" i="4"/>
  <c r="F101" i="4"/>
  <c r="G101" i="4"/>
  <c r="I101" i="4"/>
  <c r="J101" i="4"/>
  <c r="K101" i="4"/>
  <c r="A102" i="4"/>
  <c r="B102" i="4"/>
  <c r="C102" i="4"/>
  <c r="D102" i="4"/>
  <c r="E102" i="4"/>
  <c r="F102" i="4"/>
  <c r="G102" i="4"/>
  <c r="H102" i="4"/>
  <c r="I102" i="4"/>
  <c r="J102" i="4"/>
  <c r="K102" i="4"/>
  <c r="A103" i="4"/>
  <c r="B103" i="4"/>
  <c r="C103" i="4"/>
  <c r="D103" i="4"/>
  <c r="E103" i="4"/>
  <c r="F103" i="4"/>
  <c r="G103" i="4"/>
  <c r="H103" i="4"/>
  <c r="I103" i="4"/>
  <c r="J103" i="4"/>
  <c r="A86" i="4"/>
  <c r="B86" i="4"/>
  <c r="C86" i="4"/>
  <c r="D86" i="4"/>
  <c r="E86" i="4"/>
  <c r="F86" i="4"/>
  <c r="G86" i="4"/>
  <c r="H86" i="4"/>
  <c r="I86" i="4"/>
  <c r="J86" i="4"/>
  <c r="A87" i="4"/>
  <c r="B87" i="4"/>
  <c r="C87" i="4"/>
  <c r="D87" i="4"/>
  <c r="E87" i="4"/>
  <c r="F87" i="4"/>
  <c r="G87" i="4"/>
  <c r="H87" i="4"/>
  <c r="I87" i="4"/>
  <c r="J87" i="4"/>
  <c r="K87" i="4"/>
  <c r="U31" i="8"/>
  <c r="V31" i="8"/>
  <c r="W31" i="8"/>
  <c r="S18" i="8"/>
  <c r="S22" i="8"/>
  <c r="U22" i="8"/>
  <c r="G21" i="8"/>
  <c r="H21" i="8"/>
  <c r="I21" i="8"/>
  <c r="J21" i="8"/>
  <c r="K21" i="8"/>
  <c r="L21" i="8"/>
  <c r="I22" i="8"/>
  <c r="K22" i="8"/>
  <c r="L22" i="8"/>
  <c r="J23" i="8"/>
  <c r="K23" i="8"/>
  <c r="L23" i="8"/>
  <c r="G24" i="8"/>
  <c r="H24" i="8"/>
  <c r="I24" i="8"/>
  <c r="J24" i="8"/>
  <c r="K24" i="8"/>
  <c r="L24" i="8"/>
  <c r="J25" i="8"/>
  <c r="K25" i="8"/>
  <c r="L25" i="8"/>
  <c r="I26" i="8"/>
  <c r="J26" i="8"/>
  <c r="L26" i="8"/>
  <c r="J27" i="8"/>
  <c r="K27" i="8"/>
  <c r="L27" i="8"/>
  <c r="I28" i="8"/>
  <c r="J28" i="8"/>
  <c r="L28" i="8"/>
  <c r="I29" i="8"/>
  <c r="J29" i="8"/>
  <c r="L29" i="8"/>
  <c r="I30" i="8"/>
  <c r="J30" i="8"/>
  <c r="L30" i="8"/>
  <c r="J31" i="8"/>
  <c r="K31" i="8"/>
  <c r="L31" i="8"/>
  <c r="J32" i="8"/>
  <c r="K32" i="8"/>
  <c r="L32" i="8"/>
  <c r="I33" i="8"/>
  <c r="J33" i="8"/>
  <c r="L33" i="8"/>
  <c r="I34" i="8"/>
  <c r="J34" i="8"/>
  <c r="L34" i="8"/>
  <c r="I35" i="8"/>
  <c r="J35" i="8"/>
  <c r="L35" i="8"/>
  <c r="I36" i="8"/>
  <c r="J36" i="8"/>
  <c r="L36" i="8"/>
  <c r="I37" i="8"/>
  <c r="J37" i="8"/>
  <c r="L37" i="8"/>
  <c r="J38" i="8"/>
  <c r="K38" i="8"/>
  <c r="L38" i="8"/>
  <c r="J39" i="8"/>
  <c r="K39" i="8"/>
  <c r="L39" i="8"/>
  <c r="I40" i="8"/>
  <c r="J40" i="8"/>
  <c r="K40" i="8"/>
  <c r="L204" i="5" l="1"/>
  <c r="M204" i="5" s="1"/>
  <c r="G204" i="5"/>
  <c r="U18" i="8"/>
  <c r="W18" i="8" s="1"/>
  <c r="W10" i="8" s="1"/>
  <c r="Z99" i="4"/>
  <c r="AG99" i="4" s="1"/>
  <c r="AS99" i="4"/>
  <c r="AV99" i="4" s="1"/>
  <c r="AI99" i="4"/>
  <c r="M99" i="4"/>
  <c r="X99" i="4" s="1"/>
  <c r="AN99" i="4"/>
  <c r="AQ99" i="4" s="1"/>
  <c r="AS101" i="4"/>
  <c r="AV101" i="4" s="1"/>
  <c r="AI101" i="4"/>
  <c r="AN101" i="4"/>
  <c r="AQ101" i="4" s="1"/>
  <c r="Z101" i="4"/>
  <c r="M101" i="4"/>
  <c r="X101" i="4" s="1"/>
  <c r="AS102" i="4"/>
  <c r="AV102" i="4" s="1"/>
  <c r="AI102" i="4"/>
  <c r="AL102" i="4" s="1"/>
  <c r="M102" i="4"/>
  <c r="X102" i="4" s="1"/>
  <c r="AN102" i="4"/>
  <c r="AQ102" i="4" s="1"/>
  <c r="Z102" i="4"/>
  <c r="AG102" i="4" s="1"/>
  <c r="AN87" i="4"/>
  <c r="AQ87" i="4" s="1"/>
  <c r="AI87" i="4"/>
  <c r="AL87" i="4" s="1"/>
  <c r="AS87" i="4"/>
  <c r="AV87" i="4" s="1"/>
  <c r="M87" i="4"/>
  <c r="X87" i="4" s="1"/>
  <c r="Z87" i="4"/>
  <c r="AG87" i="4" s="1"/>
  <c r="R22" i="8"/>
  <c r="R18" i="8"/>
  <c r="V10" i="8" s="1"/>
  <c r="F204" i="5" l="1"/>
  <c r="I204" i="5"/>
  <c r="K204" i="5"/>
  <c r="AL99" i="4"/>
  <c r="AL101" i="4"/>
  <c r="AG101" i="4"/>
  <c r="H204" i="5" l="1"/>
  <c r="J204" i="5"/>
  <c r="A88" i="4" l="1"/>
  <c r="B88" i="4"/>
  <c r="C88" i="4"/>
  <c r="D88" i="4"/>
  <c r="E88" i="4"/>
  <c r="F88" i="4"/>
  <c r="G88" i="4"/>
  <c r="H88" i="4"/>
  <c r="I88" i="4"/>
  <c r="J88" i="4"/>
  <c r="T88" i="1" l="1"/>
  <c r="Y88" i="1" l="1"/>
  <c r="W88" i="1" s="1"/>
  <c r="K88" i="4"/>
  <c r="X88" i="1" l="1"/>
  <c r="AS88" i="4"/>
  <c r="AV88" i="4" s="1"/>
  <c r="AN88" i="4"/>
  <c r="AQ88" i="4" s="1"/>
  <c r="AI88" i="4"/>
  <c r="AL88" i="4" s="1"/>
  <c r="Z88" i="4"/>
  <c r="AG88" i="4" s="1"/>
  <c r="M88" i="4"/>
  <c r="X88" i="4" s="1"/>
  <c r="Y211" i="1" l="1"/>
  <c r="A96" i="4" l="1"/>
  <c r="B96" i="4"/>
  <c r="C96" i="4"/>
  <c r="D96" i="4"/>
  <c r="E96" i="4"/>
  <c r="F96" i="4"/>
  <c r="G96" i="4"/>
  <c r="H96" i="4"/>
  <c r="I96" i="4"/>
  <c r="J96" i="4"/>
  <c r="L205" i="5" l="1"/>
  <c r="M205" i="5" s="1"/>
  <c r="G205" i="5"/>
  <c r="T96" i="1"/>
  <c r="Y96" i="1"/>
  <c r="W96" i="1" s="1"/>
  <c r="I205" i="5" l="1"/>
  <c r="K205" i="5"/>
  <c r="X96" i="1"/>
  <c r="Y57" i="1" l="1"/>
  <c r="J11" i="8" l="1"/>
  <c r="K11" i="8"/>
  <c r="L11" i="8"/>
  <c r="T34" i="1" l="1"/>
  <c r="Y34" i="1"/>
  <c r="W34" i="1" s="1"/>
  <c r="T9" i="8"/>
  <c r="I11" i="8"/>
  <c r="H11" i="8"/>
  <c r="S9" i="8"/>
  <c r="X34" i="1" l="1"/>
  <c r="G11" i="8"/>
  <c r="R9" i="8" l="1"/>
  <c r="A210" i="4" l="1"/>
  <c r="B210" i="4"/>
  <c r="C210" i="4"/>
  <c r="D210" i="4"/>
  <c r="E210" i="4"/>
  <c r="F210" i="4"/>
  <c r="G210" i="4"/>
  <c r="H210" i="4"/>
  <c r="I210" i="4"/>
  <c r="J210" i="4"/>
  <c r="A211" i="4"/>
  <c r="B211" i="4"/>
  <c r="C211" i="4"/>
  <c r="D211" i="4"/>
  <c r="E211" i="4"/>
  <c r="F211" i="4"/>
  <c r="G211" i="4"/>
  <c r="H211" i="4"/>
  <c r="I211" i="4"/>
  <c r="J211" i="4"/>
  <c r="A212" i="4"/>
  <c r="B212" i="4"/>
  <c r="C212" i="4"/>
  <c r="D212" i="4"/>
  <c r="E212" i="4"/>
  <c r="F212" i="4"/>
  <c r="G212" i="4"/>
  <c r="H212" i="4"/>
  <c r="I212" i="4"/>
  <c r="J212" i="4"/>
  <c r="K212" i="4"/>
  <c r="A57" i="4"/>
  <c r="B57" i="4"/>
  <c r="C57" i="4"/>
  <c r="D57" i="4"/>
  <c r="E57" i="4"/>
  <c r="F57" i="4"/>
  <c r="G57" i="4"/>
  <c r="H57" i="4"/>
  <c r="I57" i="4"/>
  <c r="J57" i="4"/>
  <c r="AS212" i="4" l="1"/>
  <c r="AV212" i="4" s="1"/>
  <c r="AI212" i="4"/>
  <c r="AL212" i="4" s="1"/>
  <c r="M212" i="4"/>
  <c r="X212" i="4" s="1"/>
  <c r="AN212" i="4"/>
  <c r="AQ212" i="4" s="1"/>
  <c r="Z212" i="4"/>
  <c r="AG212" i="4" s="1"/>
  <c r="K210" i="4"/>
  <c r="K211" i="4"/>
  <c r="Y210" i="1"/>
  <c r="Y212" i="1"/>
  <c r="AS211" i="4" l="1"/>
  <c r="AV211" i="4" s="1"/>
  <c r="AI211" i="4"/>
  <c r="AL211" i="4" s="1"/>
  <c r="M211" i="4"/>
  <c r="X211" i="4" s="1"/>
  <c r="AN211" i="4"/>
  <c r="AQ211" i="4" s="1"/>
  <c r="Z211" i="4"/>
  <c r="AG211" i="4" s="1"/>
  <c r="AS210" i="4"/>
  <c r="AV210" i="4" s="1"/>
  <c r="AI210" i="4"/>
  <c r="AL210" i="4" s="1"/>
  <c r="M210" i="4"/>
  <c r="X210" i="4" s="1"/>
  <c r="AN210" i="4"/>
  <c r="AQ210" i="4" s="1"/>
  <c r="Z210" i="4"/>
  <c r="AG210" i="4" s="1"/>
  <c r="W212" i="1"/>
  <c r="X212" i="1" s="1"/>
  <c r="W211" i="1"/>
  <c r="X211" i="1" s="1"/>
  <c r="W210" i="1"/>
  <c r="X210" i="1" s="1"/>
  <c r="W57" i="1"/>
  <c r="X57" i="1" s="1"/>
  <c r="A76" i="4" l="1"/>
  <c r="B76" i="4"/>
  <c r="C76" i="4"/>
  <c r="D76" i="4"/>
  <c r="E76" i="4"/>
  <c r="F76" i="4"/>
  <c r="G76" i="4"/>
  <c r="H76" i="4"/>
  <c r="I76" i="4"/>
  <c r="J76" i="4"/>
  <c r="T76" i="1" l="1"/>
  <c r="Y76" i="1"/>
  <c r="W76" i="1" l="1"/>
  <c r="X76" i="1" s="1"/>
  <c r="V223" i="1" l="1"/>
  <c r="T78" i="1" l="1"/>
  <c r="S78" i="1" s="1"/>
  <c r="T80" i="1"/>
  <c r="S80" i="1" s="1"/>
  <c r="T157" i="1" l="1"/>
  <c r="S157" i="1" s="1"/>
  <c r="H32" i="8"/>
  <c r="I32" i="8"/>
  <c r="Y157" i="1"/>
  <c r="W157" i="1" l="1"/>
  <c r="X157" i="1" l="1"/>
  <c r="G32" i="8"/>
  <c r="A207" i="4" l="1"/>
  <c r="B207" i="4"/>
  <c r="C207" i="4"/>
  <c r="D207" i="4"/>
  <c r="E207" i="4"/>
  <c r="F207" i="4"/>
  <c r="G207" i="4"/>
  <c r="H207" i="4"/>
  <c r="I207" i="4"/>
  <c r="J207" i="4"/>
  <c r="T207" i="1" l="1"/>
  <c r="S33" i="8"/>
  <c r="T33" i="8"/>
  <c r="H39" i="8"/>
  <c r="I39" i="8"/>
  <c r="Y207" i="1"/>
  <c r="W207" i="1" l="1"/>
  <c r="X207" i="1" l="1"/>
  <c r="G39" i="8"/>
  <c r="R33" i="8" l="1"/>
  <c r="A35" i="4" l="1"/>
  <c r="B35" i="4"/>
  <c r="C35" i="4"/>
  <c r="D35" i="4"/>
  <c r="E35" i="4"/>
  <c r="F35" i="4"/>
  <c r="G35" i="4"/>
  <c r="H35" i="4"/>
  <c r="I35" i="4"/>
  <c r="J35" i="4"/>
  <c r="T35" i="1" l="1"/>
  <c r="S35" i="1" s="1"/>
  <c r="Y35" i="1"/>
  <c r="W35" i="1" l="1"/>
  <c r="X35" i="1" s="1"/>
  <c r="I63" i="4"/>
  <c r="I64" i="4"/>
  <c r="A97" i="4" l="1"/>
  <c r="B97" i="4"/>
  <c r="C97" i="4"/>
  <c r="D97" i="4"/>
  <c r="E97" i="4"/>
  <c r="F97" i="4"/>
  <c r="G97" i="4"/>
  <c r="H97" i="4"/>
  <c r="I97" i="4"/>
  <c r="J97" i="4"/>
  <c r="G206" i="5" l="1"/>
  <c r="L206" i="5"/>
  <c r="M206" i="5" s="1"/>
  <c r="K98" i="4"/>
  <c r="K206" i="5" l="1"/>
  <c r="I206" i="5"/>
  <c r="AS98" i="4"/>
  <c r="AV98" i="4" s="1"/>
  <c r="AI98" i="4"/>
  <c r="AL98" i="4" s="1"/>
  <c r="AN98" i="4"/>
  <c r="AQ98" i="4" s="1"/>
  <c r="Z98" i="4"/>
  <c r="AG98" i="4" s="1"/>
  <c r="X98" i="4"/>
  <c r="T97" i="1"/>
  <c r="T47" i="1"/>
  <c r="S47" i="1" s="1"/>
  <c r="H23" i="8"/>
  <c r="I23" i="8"/>
  <c r="Y97" i="1"/>
  <c r="W97" i="1" s="1"/>
  <c r="G23" i="8" s="1"/>
  <c r="S21" i="8"/>
  <c r="T21" i="8"/>
  <c r="T19" i="8" s="1"/>
  <c r="X97" i="1" l="1"/>
  <c r="R21" i="8" l="1"/>
  <c r="T54" i="1" l="1"/>
  <c r="S54" i="1" s="1"/>
  <c r="T53" i="1"/>
  <c r="S53" i="1" s="1"/>
  <c r="T52" i="1"/>
  <c r="S52" i="1" s="1"/>
  <c r="T16" i="1" l="1"/>
  <c r="S16" i="1" s="1"/>
  <c r="K86" i="4"/>
  <c r="Y214" i="1"/>
  <c r="Y215" i="1"/>
  <c r="K218" i="4"/>
  <c r="K219" i="4"/>
  <c r="K220" i="4"/>
  <c r="K221" i="4"/>
  <c r="K222" i="4"/>
  <c r="AN86" i="4" l="1"/>
  <c r="AQ86" i="4" s="1"/>
  <c r="Z86" i="4"/>
  <c r="AG86" i="4" s="1"/>
  <c r="AI86" i="4"/>
  <c r="AL86" i="4" s="1"/>
  <c r="M86" i="4"/>
  <c r="X86" i="4" s="1"/>
  <c r="AS86" i="4"/>
  <c r="AV86" i="4" s="1"/>
  <c r="T175" i="1"/>
  <c r="S175" i="1" s="1"/>
  <c r="T48" i="1"/>
  <c r="S48" i="1" s="1"/>
  <c r="T149" i="1"/>
  <c r="S149" i="1" s="1"/>
  <c r="T107" i="1"/>
  <c r="S107" i="1" s="1"/>
  <c r="T106" i="1"/>
  <c r="S106" i="1" s="1"/>
  <c r="T89" i="1"/>
  <c r="S89" i="1" s="1"/>
  <c r="T213" i="1"/>
  <c r="S213" i="1" s="1"/>
  <c r="T196" i="1"/>
  <c r="S196" i="1" s="1"/>
  <c r="T184" i="1"/>
  <c r="S184" i="1" s="1"/>
  <c r="T105" i="1"/>
  <c r="S105" i="1" s="1"/>
  <c r="T44" i="1"/>
  <c r="S44" i="1" s="1"/>
  <c r="T197" i="1"/>
  <c r="S197" i="1" s="1"/>
  <c r="T104" i="1"/>
  <c r="S104" i="1" s="1"/>
  <c r="T194" i="1"/>
  <c r="S194" i="1" s="1"/>
  <c r="T158" i="1"/>
  <c r="S158" i="1" s="1"/>
  <c r="T121" i="1"/>
  <c r="S121" i="1" s="1"/>
  <c r="T146" i="1"/>
  <c r="S146" i="1" s="1"/>
  <c r="T113" i="1"/>
  <c r="S113" i="1" s="1"/>
  <c r="T165" i="1"/>
  <c r="S165" i="1" s="1"/>
  <c r="T94" i="1"/>
  <c r="S94" i="1" s="1"/>
  <c r="T135" i="1"/>
  <c r="S135" i="1" s="1"/>
  <c r="T153" i="1"/>
  <c r="S153" i="1" s="1"/>
  <c r="T22" i="1"/>
  <c r="S22" i="1" s="1"/>
  <c r="T200" i="1"/>
  <c r="S200" i="1" s="1"/>
  <c r="T120" i="1"/>
  <c r="S120" i="1" s="1"/>
  <c r="T216" i="1"/>
  <c r="S216" i="1" s="1"/>
  <c r="T142" i="1"/>
  <c r="S142" i="1" s="1"/>
  <c r="T130" i="1"/>
  <c r="S130" i="1" s="1"/>
  <c r="T119" i="1"/>
  <c r="S119" i="1" s="1"/>
  <c r="T90" i="1"/>
  <c r="S90" i="1" s="1"/>
  <c r="T77" i="1"/>
  <c r="S77" i="1" s="1"/>
  <c r="T64" i="1"/>
  <c r="S64" i="1" s="1"/>
  <c r="T33" i="1"/>
  <c r="S33" i="1" s="1"/>
  <c r="T25" i="1"/>
  <c r="S25" i="1" s="1"/>
  <c r="T12" i="1"/>
  <c r="S12" i="1" s="1"/>
  <c r="T177" i="1"/>
  <c r="S177" i="1" s="1"/>
  <c r="T109" i="1"/>
  <c r="S109" i="1" s="1"/>
  <c r="T14" i="1"/>
  <c r="S14" i="1" s="1"/>
  <c r="T176" i="1"/>
  <c r="S176" i="1" s="1"/>
  <c r="T131" i="1"/>
  <c r="S131" i="1" s="1"/>
  <c r="T108" i="1"/>
  <c r="S108" i="1" s="1"/>
  <c r="T141" i="1"/>
  <c r="S141" i="1" s="1"/>
  <c r="T129" i="1"/>
  <c r="S129" i="1" s="1"/>
  <c r="T118" i="1"/>
  <c r="S118" i="1" s="1"/>
  <c r="T75" i="1"/>
  <c r="S75" i="1" s="1"/>
  <c r="T46" i="1"/>
  <c r="S46" i="1" s="1"/>
  <c r="T24" i="1"/>
  <c r="S24" i="1" s="1"/>
  <c r="T11" i="1"/>
  <c r="S11" i="1" s="1"/>
  <c r="T27" i="1"/>
  <c r="S27" i="1" s="1"/>
  <c r="T164" i="1"/>
  <c r="S164" i="1" s="1"/>
  <c r="T163" i="1"/>
  <c r="S163" i="1" s="1"/>
  <c r="T186" i="1"/>
  <c r="S186" i="1" s="1"/>
  <c r="T214" i="1"/>
  <c r="S214" i="1" s="1"/>
  <c r="T185" i="1"/>
  <c r="S185" i="1" s="1"/>
  <c r="T173" i="1"/>
  <c r="S173" i="1" s="1"/>
  <c r="T161" i="1"/>
  <c r="S161" i="1" s="1"/>
  <c r="T148" i="1"/>
  <c r="S148" i="1" s="1"/>
  <c r="T140" i="1"/>
  <c r="S140" i="1" s="1"/>
  <c r="T128" i="1"/>
  <c r="S128" i="1" s="1"/>
  <c r="T117" i="1"/>
  <c r="S117" i="1" s="1"/>
  <c r="T74" i="1"/>
  <c r="S74" i="1" s="1"/>
  <c r="T45" i="1"/>
  <c r="S45" i="1" s="1"/>
  <c r="T23" i="1"/>
  <c r="S23" i="1" s="1"/>
  <c r="T10" i="1"/>
  <c r="S10" i="1" s="1"/>
  <c r="T189" i="1"/>
  <c r="S189" i="1" s="1"/>
  <c r="T81" i="1"/>
  <c r="S81" i="1" s="1"/>
  <c r="T49" i="1"/>
  <c r="S49" i="1" s="1"/>
  <c r="T198" i="1"/>
  <c r="S198" i="1" s="1"/>
  <c r="T160" i="1"/>
  <c r="S160" i="1" s="1"/>
  <c r="T147" i="1"/>
  <c r="S147" i="1" s="1"/>
  <c r="T139" i="1"/>
  <c r="S139" i="1" s="1"/>
  <c r="T127" i="1"/>
  <c r="S127" i="1" s="1"/>
  <c r="T116" i="1"/>
  <c r="S116" i="1" s="1"/>
  <c r="T73" i="1"/>
  <c r="S73" i="1" s="1"/>
  <c r="T63" i="1"/>
  <c r="S63" i="1" s="1"/>
  <c r="T9" i="1"/>
  <c r="S9" i="1" s="1"/>
  <c r="T50" i="1"/>
  <c r="S50" i="1" s="1"/>
  <c r="T143" i="1"/>
  <c r="S143" i="1" s="1"/>
  <c r="T172" i="1"/>
  <c r="S172" i="1" s="1"/>
  <c r="T5" i="1"/>
  <c r="T195" i="1"/>
  <c r="S195" i="1" s="1"/>
  <c r="T183" i="1"/>
  <c r="S183" i="1" s="1"/>
  <c r="T171" i="1"/>
  <c r="S171" i="1" s="1"/>
  <c r="T159" i="1"/>
  <c r="S159" i="1" s="1"/>
  <c r="T138" i="1"/>
  <c r="S138" i="1" s="1"/>
  <c r="T126" i="1"/>
  <c r="S126" i="1" s="1"/>
  <c r="T115" i="1"/>
  <c r="S115" i="1" s="1"/>
  <c r="T85" i="1"/>
  <c r="S85" i="1" s="1"/>
  <c r="T72" i="1"/>
  <c r="S72" i="1" s="1"/>
  <c r="T62" i="1"/>
  <c r="S62" i="1" s="1"/>
  <c r="T43" i="1"/>
  <c r="S43" i="1" s="1"/>
  <c r="T32" i="1"/>
  <c r="S32" i="1" s="1"/>
  <c r="T21" i="1"/>
  <c r="S21" i="1" s="1"/>
  <c r="T8" i="1"/>
  <c r="S8" i="1" s="1"/>
  <c r="T132" i="1"/>
  <c r="S132" i="1" s="1"/>
  <c r="T188" i="1"/>
  <c r="S188" i="1" s="1"/>
  <c r="T26" i="1"/>
  <c r="S26" i="1" s="1"/>
  <c r="T206" i="1"/>
  <c r="S206" i="1" s="1"/>
  <c r="T182" i="1"/>
  <c r="S182" i="1" s="1"/>
  <c r="T170" i="1"/>
  <c r="S170" i="1" s="1"/>
  <c r="T137" i="1"/>
  <c r="S137" i="1" s="1"/>
  <c r="T125" i="1"/>
  <c r="S125" i="1" s="1"/>
  <c r="T114" i="1"/>
  <c r="S114" i="1" s="1"/>
  <c r="K103" i="4"/>
  <c r="X103" i="4" s="1"/>
  <c r="T103" i="1"/>
  <c r="S103" i="1" s="1"/>
  <c r="T84" i="1"/>
  <c r="S84" i="1" s="1"/>
  <c r="T71" i="1"/>
  <c r="S71" i="1" s="1"/>
  <c r="T61" i="1"/>
  <c r="S61" i="1" s="1"/>
  <c r="T42" i="1"/>
  <c r="S42" i="1" s="1"/>
  <c r="T31" i="1"/>
  <c r="S31" i="1" s="1"/>
  <c r="T20" i="1"/>
  <c r="S20" i="1" s="1"/>
  <c r="T7" i="1"/>
  <c r="S7" i="1" s="1"/>
  <c r="T152" i="1"/>
  <c r="S152" i="1" s="1"/>
  <c r="T37" i="1"/>
  <c r="S37" i="1" s="1"/>
  <c r="T36" i="1"/>
  <c r="S36" i="1" s="1"/>
  <c r="T187" i="1"/>
  <c r="S187" i="1" s="1"/>
  <c r="T205" i="1"/>
  <c r="S205" i="1" s="1"/>
  <c r="T193" i="1"/>
  <c r="S193" i="1" s="1"/>
  <c r="T181" i="1"/>
  <c r="S181" i="1" s="1"/>
  <c r="T169" i="1"/>
  <c r="S169" i="1" s="1"/>
  <c r="T156" i="1"/>
  <c r="S156" i="1" s="1"/>
  <c r="T136" i="1"/>
  <c r="S136" i="1" s="1"/>
  <c r="T124" i="1"/>
  <c r="S124" i="1" s="1"/>
  <c r="T95" i="1"/>
  <c r="S95" i="1" s="1"/>
  <c r="T83" i="1"/>
  <c r="S83" i="1" s="1"/>
  <c r="T70" i="1"/>
  <c r="S70" i="1" s="1"/>
  <c r="T60" i="1"/>
  <c r="S60" i="1" s="1"/>
  <c r="T41" i="1"/>
  <c r="S41" i="1" s="1"/>
  <c r="T19" i="1"/>
  <c r="S19" i="1" s="1"/>
  <c r="T6" i="1"/>
  <c r="S6" i="1" s="1"/>
  <c r="T91" i="1"/>
  <c r="S91" i="1" s="1"/>
  <c r="T13" i="1"/>
  <c r="S13" i="1" s="1"/>
  <c r="T174" i="1"/>
  <c r="S174" i="1" s="1"/>
  <c r="T204" i="1"/>
  <c r="S204" i="1" s="1"/>
  <c r="T192" i="1"/>
  <c r="S192" i="1" s="1"/>
  <c r="T180" i="1"/>
  <c r="S180" i="1" s="1"/>
  <c r="T168" i="1"/>
  <c r="S168" i="1" s="1"/>
  <c r="T155" i="1"/>
  <c r="S155" i="1" s="1"/>
  <c r="T145" i="1"/>
  <c r="S145" i="1" s="1"/>
  <c r="T112" i="1"/>
  <c r="S112" i="1" s="1"/>
  <c r="T82" i="1"/>
  <c r="S82" i="1" s="1"/>
  <c r="T69" i="1"/>
  <c r="S69" i="1" s="1"/>
  <c r="T59" i="1"/>
  <c r="S59" i="1" s="1"/>
  <c r="T40" i="1"/>
  <c r="S40" i="1" s="1"/>
  <c r="T30" i="1"/>
  <c r="S30" i="1" s="1"/>
  <c r="T18" i="1"/>
  <c r="S18" i="1" s="1"/>
  <c r="T201" i="1"/>
  <c r="S201" i="1" s="1"/>
  <c r="T66" i="1"/>
  <c r="S66" i="1" s="1"/>
  <c r="T151" i="1"/>
  <c r="S151" i="1" s="1"/>
  <c r="T65" i="1"/>
  <c r="S65" i="1" s="1"/>
  <c r="T150" i="1"/>
  <c r="S150" i="1" s="1"/>
  <c r="T215" i="1"/>
  <c r="S215" i="1" s="1"/>
  <c r="T203" i="1"/>
  <c r="S203" i="1" s="1"/>
  <c r="T191" i="1"/>
  <c r="S191" i="1" s="1"/>
  <c r="T179" i="1"/>
  <c r="S179" i="1" s="1"/>
  <c r="T167" i="1"/>
  <c r="S167" i="1" s="1"/>
  <c r="T154" i="1"/>
  <c r="S154" i="1" s="1"/>
  <c r="T144" i="1"/>
  <c r="S144" i="1" s="1"/>
  <c r="T134" i="1"/>
  <c r="S134" i="1" s="1"/>
  <c r="T123" i="1"/>
  <c r="S123" i="1" s="1"/>
  <c r="T111" i="1"/>
  <c r="S111" i="1" s="1"/>
  <c r="T93" i="1"/>
  <c r="S93" i="1" s="1"/>
  <c r="T68" i="1"/>
  <c r="S68" i="1" s="1"/>
  <c r="T58" i="1"/>
  <c r="S58" i="1" s="1"/>
  <c r="T39" i="1"/>
  <c r="S39" i="1" s="1"/>
  <c r="T29" i="1"/>
  <c r="S29" i="1" s="1"/>
  <c r="T17" i="1"/>
  <c r="S17" i="1" s="1"/>
  <c r="T162" i="1"/>
  <c r="S162" i="1" s="1"/>
  <c r="T202" i="1"/>
  <c r="S202" i="1" s="1"/>
  <c r="T190" i="1"/>
  <c r="S190" i="1" s="1"/>
  <c r="T178" i="1"/>
  <c r="S178" i="1" s="1"/>
  <c r="T166" i="1"/>
  <c r="S166" i="1" s="1"/>
  <c r="T133" i="1"/>
  <c r="S133" i="1" s="1"/>
  <c r="T122" i="1"/>
  <c r="S122" i="1" s="1"/>
  <c r="T110" i="1"/>
  <c r="S110" i="1" s="1"/>
  <c r="T92" i="1"/>
  <c r="S92" i="1" s="1"/>
  <c r="T67" i="1"/>
  <c r="S67" i="1" s="1"/>
  <c r="T51" i="1"/>
  <c r="S51" i="1" s="1"/>
  <c r="T38" i="1"/>
  <c r="S38" i="1" s="1"/>
  <c r="T28" i="1"/>
  <c r="S28" i="1" s="1"/>
  <c r="T15" i="1"/>
  <c r="S15" i="1" s="1"/>
  <c r="K34" i="8"/>
  <c r="H34" i="8"/>
  <c r="H35" i="8"/>
  <c r="K35" i="8"/>
  <c r="L40" i="8"/>
  <c r="H40" i="8"/>
  <c r="H37" i="8"/>
  <c r="K37" i="8"/>
  <c r="K36" i="8"/>
  <c r="H36" i="8"/>
  <c r="H22" i="8"/>
  <c r="J22" i="8"/>
  <c r="H27" i="8"/>
  <c r="I27" i="8"/>
  <c r="H31" i="8"/>
  <c r="I31" i="8"/>
  <c r="H33" i="8"/>
  <c r="K33" i="8"/>
  <c r="H25" i="8"/>
  <c r="I25" i="8"/>
  <c r="H29" i="8"/>
  <c r="K29" i="8"/>
  <c r="K26" i="8"/>
  <c r="H26" i="8"/>
  <c r="K30" i="8"/>
  <c r="H30" i="8"/>
  <c r="K28" i="8"/>
  <c r="H28" i="8"/>
  <c r="K96" i="4"/>
  <c r="AS96" i="4" s="1"/>
  <c r="AV96" i="4" s="1"/>
  <c r="K57" i="4"/>
  <c r="AI57" i="4" s="1"/>
  <c r="AL57" i="4" s="1"/>
  <c r="AI34" i="4"/>
  <c r="AL34" i="4" s="1"/>
  <c r="Y194" i="1"/>
  <c r="Y94" i="1"/>
  <c r="K207" i="4"/>
  <c r="AS207" i="4" s="1"/>
  <c r="AV207" i="4" s="1"/>
  <c r="Y103" i="1"/>
  <c r="Y149" i="1"/>
  <c r="Y23" i="1"/>
  <c r="Y44" i="1"/>
  <c r="Y84" i="1"/>
  <c r="K35" i="4"/>
  <c r="AN35" i="4" s="1"/>
  <c r="AQ35" i="4" s="1"/>
  <c r="K97" i="4"/>
  <c r="M97" i="4" s="1"/>
  <c r="K76" i="4"/>
  <c r="T221" i="1"/>
  <c r="S221" i="1" s="1"/>
  <c r="T220" i="1"/>
  <c r="S220" i="1" s="1"/>
  <c r="T218" i="1"/>
  <c r="S218" i="1" s="1"/>
  <c r="T217" i="1"/>
  <c r="S217" i="1" s="1"/>
  <c r="T219" i="1"/>
  <c r="S219" i="1" s="1"/>
  <c r="T222" i="1"/>
  <c r="S222" i="1" s="1"/>
  <c r="Y63" i="1"/>
  <c r="R223" i="1"/>
  <c r="F206" i="5" l="1"/>
  <c r="S5" i="1"/>
  <c r="X97" i="4"/>
  <c r="AN57" i="4"/>
  <c r="AQ57" i="4" s="1"/>
  <c r="T199" i="1"/>
  <c r="S199" i="1" s="1"/>
  <c r="AS57" i="4"/>
  <c r="AV57" i="4" s="1"/>
  <c r="I38" i="8"/>
  <c r="H38" i="8"/>
  <c r="Z57" i="4"/>
  <c r="AG57" i="4" s="1"/>
  <c r="AS34" i="4"/>
  <c r="AV34" i="4" s="1"/>
  <c r="AG34" i="4"/>
  <c r="AN96" i="4"/>
  <c r="AQ96" i="4" s="1"/>
  <c r="Z96" i="4"/>
  <c r="AG96" i="4" s="1"/>
  <c r="X34" i="4"/>
  <c r="M96" i="4"/>
  <c r="F205" i="5" s="1"/>
  <c r="AN34" i="4"/>
  <c r="AQ34" i="4" s="1"/>
  <c r="AI96" i="4"/>
  <c r="AL96" i="4" s="1"/>
  <c r="M207" i="4"/>
  <c r="Z207" i="4"/>
  <c r="AI207" i="4"/>
  <c r="AN207" i="4"/>
  <c r="AQ207" i="4" s="1"/>
  <c r="AS35" i="4"/>
  <c r="AV35" i="4" s="1"/>
  <c r="AS97" i="4"/>
  <c r="AV97" i="4" s="1"/>
  <c r="Z35" i="4"/>
  <c r="AG35" i="4" s="1"/>
  <c r="M35" i="4"/>
  <c r="X35" i="4" s="1"/>
  <c r="AI35" i="4"/>
  <c r="AL35" i="4" s="1"/>
  <c r="Z97" i="4"/>
  <c r="AG97" i="4" s="1"/>
  <c r="AI97" i="4"/>
  <c r="AL97" i="4" s="1"/>
  <c r="AN97" i="4"/>
  <c r="AQ97" i="4" s="1"/>
  <c r="X57" i="4"/>
  <c r="Z76" i="4"/>
  <c r="AG76" i="4" s="1"/>
  <c r="AI76" i="4"/>
  <c r="AL76" i="4" s="1"/>
  <c r="M76" i="4"/>
  <c r="X76" i="4" s="1"/>
  <c r="AS76" i="4"/>
  <c r="AV76" i="4" s="1"/>
  <c r="AN76" i="4"/>
  <c r="AQ76" i="4" s="1"/>
  <c r="J205" i="5" l="1"/>
  <c r="H205" i="5"/>
  <c r="H206" i="5"/>
  <c r="J206" i="5"/>
  <c r="T223" i="1"/>
  <c r="AG207" i="4"/>
  <c r="AL207" i="4"/>
  <c r="X96" i="4"/>
  <c r="X207" i="4"/>
  <c r="A79" i="4" l="1"/>
  <c r="B79" i="4"/>
  <c r="C79" i="4"/>
  <c r="D79" i="4"/>
  <c r="E79" i="4"/>
  <c r="F79" i="4"/>
  <c r="G79" i="4"/>
  <c r="H79" i="4"/>
  <c r="I79" i="4"/>
  <c r="J79" i="4"/>
  <c r="K79" i="4"/>
  <c r="AI79" i="4" s="1"/>
  <c r="AL79" i="4" s="1"/>
  <c r="A80" i="4"/>
  <c r="B80" i="4"/>
  <c r="C80" i="4"/>
  <c r="D80" i="4"/>
  <c r="E80" i="4"/>
  <c r="F80" i="4"/>
  <c r="G80" i="4"/>
  <c r="H80" i="4"/>
  <c r="I80" i="4"/>
  <c r="J80" i="4"/>
  <c r="K80" i="4"/>
  <c r="Y80" i="1"/>
  <c r="W80" i="1" s="1"/>
  <c r="X80" i="1" s="1"/>
  <c r="Y79" i="1"/>
  <c r="W79" i="1" s="1"/>
  <c r="X79" i="1" s="1"/>
  <c r="A145" i="4"/>
  <c r="B145" i="4"/>
  <c r="C145" i="4"/>
  <c r="D145" i="4"/>
  <c r="E145" i="4"/>
  <c r="F145" i="4"/>
  <c r="G145" i="4"/>
  <c r="H145" i="4"/>
  <c r="I145" i="4"/>
  <c r="J145" i="4"/>
  <c r="K145" i="4"/>
  <c r="AS145" i="4" s="1"/>
  <c r="AV145" i="4" s="1"/>
  <c r="Y145" i="1"/>
  <c r="W145" i="1" s="1"/>
  <c r="X145" i="1" s="1"/>
  <c r="Z80" i="4" l="1"/>
  <c r="AG80" i="4" s="1"/>
  <c r="X80" i="4"/>
  <c r="Z79" i="4"/>
  <c r="AG79" i="4" s="1"/>
  <c r="X79" i="4"/>
  <c r="AS80" i="4"/>
  <c r="AV80" i="4" s="1"/>
  <c r="AN80" i="4"/>
  <c r="AQ80" i="4" s="1"/>
  <c r="AI80" i="4"/>
  <c r="AL80" i="4" s="1"/>
  <c r="AS79" i="4"/>
  <c r="AV79" i="4" s="1"/>
  <c r="AN79" i="4"/>
  <c r="AQ79" i="4" s="1"/>
  <c r="M145" i="4"/>
  <c r="X145" i="4" s="1"/>
  <c r="Z145" i="4"/>
  <c r="AG145" i="4" s="1"/>
  <c r="AI145" i="4"/>
  <c r="AL145" i="4" s="1"/>
  <c r="AQ145" i="4"/>
  <c r="Y89" i="1"/>
  <c r="A179" i="4" l="1"/>
  <c r="B179" i="4"/>
  <c r="C179" i="4"/>
  <c r="D179" i="4"/>
  <c r="E179" i="4"/>
  <c r="F179" i="4"/>
  <c r="G179" i="4"/>
  <c r="H179" i="4"/>
  <c r="I179" i="4"/>
  <c r="J179" i="4"/>
  <c r="K179" i="4"/>
  <c r="Z179" i="4" s="1"/>
  <c r="AG179" i="4" s="1"/>
  <c r="Y179" i="1"/>
  <c r="W179" i="1" s="1"/>
  <c r="X179" i="1" s="1"/>
  <c r="Y123" i="1" l="1"/>
  <c r="AI179" i="4"/>
  <c r="AL179" i="4" s="1"/>
  <c r="AS179" i="4"/>
  <c r="AV179" i="4" s="1"/>
  <c r="AQ179" i="4"/>
  <c r="X179" i="4"/>
  <c r="D211" i="5" l="1"/>
  <c r="D216" i="5"/>
  <c r="Y56" i="1" l="1"/>
  <c r="A178" i="4" l="1"/>
  <c r="B178" i="4"/>
  <c r="C178" i="4"/>
  <c r="D178" i="4"/>
  <c r="E178" i="4"/>
  <c r="F178" i="4"/>
  <c r="G178" i="4"/>
  <c r="H178" i="4"/>
  <c r="I178" i="4"/>
  <c r="J178" i="4"/>
  <c r="K178" i="4"/>
  <c r="AQ178" i="4" s="1"/>
  <c r="Y178" i="1"/>
  <c r="W178" i="1" s="1"/>
  <c r="X178" i="1" s="1"/>
  <c r="Y177" i="1"/>
  <c r="M178" i="4" l="1"/>
  <c r="X178" i="4" s="1"/>
  <c r="AI178" i="4"/>
  <c r="AL178" i="4" s="1"/>
  <c r="Z178" i="4"/>
  <c r="AG178" i="4" s="1"/>
  <c r="AS178" i="4"/>
  <c r="AV178" i="4" s="1"/>
  <c r="A111" i="4" l="1"/>
  <c r="B111" i="4"/>
  <c r="C111" i="4"/>
  <c r="D111" i="4"/>
  <c r="E111" i="4"/>
  <c r="F111" i="4"/>
  <c r="G111" i="4"/>
  <c r="H111" i="4"/>
  <c r="I111" i="4"/>
  <c r="J111" i="4"/>
  <c r="K111" i="4"/>
  <c r="AN111" i="4" s="1"/>
  <c r="AQ111" i="4" s="1"/>
  <c r="Y111" i="1"/>
  <c r="W111" i="1" l="1"/>
  <c r="X111" i="1" s="1"/>
  <c r="AS111" i="4"/>
  <c r="AV111" i="4" s="1"/>
  <c r="M111" i="4"/>
  <c r="X111" i="4" s="1"/>
  <c r="AI111" i="4"/>
  <c r="AL111" i="4" s="1"/>
  <c r="Z111" i="4"/>
  <c r="AG111" i="4" s="1"/>
  <c r="A134" i="4" l="1"/>
  <c r="B134" i="4"/>
  <c r="C134" i="4"/>
  <c r="D134" i="4"/>
  <c r="E134" i="4"/>
  <c r="F134" i="4"/>
  <c r="G134" i="4"/>
  <c r="H134" i="4"/>
  <c r="I134" i="4"/>
  <c r="J134" i="4"/>
  <c r="A83" i="4"/>
  <c r="B83" i="4"/>
  <c r="C83" i="4"/>
  <c r="D83" i="4"/>
  <c r="E83" i="4"/>
  <c r="F83" i="4"/>
  <c r="G83" i="4"/>
  <c r="H83" i="4"/>
  <c r="I83" i="4"/>
  <c r="J83" i="4"/>
  <c r="K83" i="4"/>
  <c r="AS83" i="4" s="1"/>
  <c r="AV83" i="4" s="1"/>
  <c r="Y83" i="1"/>
  <c r="W83" i="1" l="1"/>
  <c r="X83" i="1" s="1"/>
  <c r="K134" i="4"/>
  <c r="AS134" i="4" s="1"/>
  <c r="AV134" i="4" s="1"/>
  <c r="Y134" i="1"/>
  <c r="M83" i="4"/>
  <c r="X83" i="4" s="1"/>
  <c r="Z83" i="4"/>
  <c r="AG83" i="4" s="1"/>
  <c r="AN83" i="4"/>
  <c r="AQ83" i="4" s="1"/>
  <c r="AI83" i="4"/>
  <c r="AL83" i="4" s="1"/>
  <c r="X134" i="4" l="1"/>
  <c r="Z134" i="4"/>
  <c r="AG134" i="4" s="1"/>
  <c r="AI134" i="4"/>
  <c r="AL134" i="4" s="1"/>
  <c r="AN134" i="4"/>
  <c r="AQ134" i="4" s="1"/>
  <c r="W134" i="1"/>
  <c r="X134" i="1" s="1"/>
  <c r="M58" i="4" l="1"/>
  <c r="A109" i="4" l="1"/>
  <c r="B109" i="4"/>
  <c r="C109" i="4"/>
  <c r="D109" i="4"/>
  <c r="E109" i="4"/>
  <c r="F109" i="4"/>
  <c r="G109" i="4"/>
  <c r="H109" i="4"/>
  <c r="I109" i="4"/>
  <c r="J109" i="4"/>
  <c r="K109" i="4"/>
  <c r="AS109" i="4" s="1"/>
  <c r="AV109" i="4" s="1"/>
  <c r="X109" i="4" l="1"/>
  <c r="Z109" i="4"/>
  <c r="AG109" i="4" s="1"/>
  <c r="AI109" i="4"/>
  <c r="AL109" i="4" s="1"/>
  <c r="AN109" i="4"/>
  <c r="AQ109" i="4" s="1"/>
  <c r="Y109" i="1"/>
  <c r="W109" i="1" l="1"/>
  <c r="X109" i="1" s="1"/>
  <c r="Y198" i="1" l="1"/>
  <c r="A204" i="4" l="1"/>
  <c r="B204" i="4"/>
  <c r="C204" i="4"/>
  <c r="D204" i="4"/>
  <c r="E204" i="4"/>
  <c r="F204" i="4"/>
  <c r="G204" i="4"/>
  <c r="H204" i="4"/>
  <c r="I204" i="4"/>
  <c r="J204" i="4"/>
  <c r="K204" i="4"/>
  <c r="Y204" i="1"/>
  <c r="A167" i="4"/>
  <c r="B167" i="4"/>
  <c r="C167" i="4"/>
  <c r="D167" i="4"/>
  <c r="E167" i="4"/>
  <c r="F167" i="4"/>
  <c r="G167" i="4"/>
  <c r="H167" i="4"/>
  <c r="I167" i="4"/>
  <c r="J167" i="4"/>
  <c r="K167" i="4"/>
  <c r="AS167" i="4" s="1"/>
  <c r="AV167" i="4" s="1"/>
  <c r="Y53" i="1"/>
  <c r="Y167" i="1"/>
  <c r="W204" i="1" l="1"/>
  <c r="X204" i="1" s="1"/>
  <c r="W167" i="1"/>
  <c r="X167" i="1" s="1"/>
  <c r="M204" i="4"/>
  <c r="X204" i="4" s="1"/>
  <c r="Z204" i="4"/>
  <c r="AG204" i="4" s="1"/>
  <c r="AI204" i="4"/>
  <c r="AL204" i="4" s="1"/>
  <c r="AN204" i="4"/>
  <c r="AQ204" i="4" s="1"/>
  <c r="AS204" i="4"/>
  <c r="AV204" i="4" s="1"/>
  <c r="M167" i="4"/>
  <c r="X167" i="4" s="1"/>
  <c r="Z167" i="4"/>
  <c r="AG167" i="4" s="1"/>
  <c r="AI167" i="4"/>
  <c r="AL167" i="4" s="1"/>
  <c r="AN167" i="4"/>
  <c r="AQ167" i="4" s="1"/>
  <c r="A133" i="4" l="1"/>
  <c r="B133" i="4"/>
  <c r="C133" i="4"/>
  <c r="D133" i="4"/>
  <c r="E133" i="4"/>
  <c r="F133" i="4"/>
  <c r="G133" i="4"/>
  <c r="H133" i="4"/>
  <c r="I133" i="4"/>
  <c r="J133" i="4"/>
  <c r="K133" i="4"/>
  <c r="AN133" i="4" s="1"/>
  <c r="AQ133" i="4" s="1"/>
  <c r="Y133" i="1"/>
  <c r="Y132" i="1"/>
  <c r="Y144" i="1" l="1"/>
  <c r="W133" i="1"/>
  <c r="X133" i="1" s="1"/>
  <c r="AS133" i="4"/>
  <c r="AV133" i="4" s="1"/>
  <c r="X133" i="4"/>
  <c r="Z133" i="4"/>
  <c r="AG133" i="4" s="1"/>
  <c r="AI133" i="4"/>
  <c r="AL133" i="4" s="1"/>
  <c r="A195" i="4" l="1"/>
  <c r="B195" i="4"/>
  <c r="C195" i="4"/>
  <c r="D195" i="4"/>
  <c r="E195" i="4"/>
  <c r="F195" i="4"/>
  <c r="G195" i="4"/>
  <c r="H195" i="4"/>
  <c r="I195" i="4"/>
  <c r="J195" i="4"/>
  <c r="K195" i="4"/>
  <c r="AQ195" i="4" s="1"/>
  <c r="Y195" i="1"/>
  <c r="W195" i="1" l="1"/>
  <c r="X195" i="1" s="1"/>
  <c r="AI195" i="4"/>
  <c r="AL195" i="4" s="1"/>
  <c r="AS195" i="4"/>
  <c r="AV195" i="4" s="1"/>
  <c r="X195" i="4"/>
  <c r="Z195" i="4"/>
  <c r="AG195" i="4" s="1"/>
  <c r="A84" i="4"/>
  <c r="B84" i="4"/>
  <c r="C84" i="4"/>
  <c r="D84" i="4"/>
  <c r="E84" i="4"/>
  <c r="F84" i="4"/>
  <c r="G84" i="4"/>
  <c r="H84" i="4"/>
  <c r="I84" i="4"/>
  <c r="J84" i="4"/>
  <c r="K84" i="4"/>
  <c r="W84" i="1" l="1"/>
  <c r="X84" i="1" s="1"/>
  <c r="Z84" i="4"/>
  <c r="AG84" i="4" s="1"/>
  <c r="AS84" i="4"/>
  <c r="AV84" i="4" s="1"/>
  <c r="M84" i="4"/>
  <c r="X84" i="4" s="1"/>
  <c r="AN84" i="4"/>
  <c r="AQ84" i="4" s="1"/>
  <c r="AI84" i="4"/>
  <c r="AL84" i="4" s="1"/>
  <c r="I82" i="4" l="1"/>
  <c r="A130" i="4" l="1"/>
  <c r="B130" i="4"/>
  <c r="C130" i="4"/>
  <c r="D130" i="4"/>
  <c r="E130" i="4"/>
  <c r="F130" i="4"/>
  <c r="G130" i="4"/>
  <c r="H130" i="4"/>
  <c r="I130" i="4"/>
  <c r="J130" i="4"/>
  <c r="K130" i="4" l="1"/>
  <c r="Y130" i="1"/>
  <c r="M130" i="4" l="1"/>
  <c r="W130" i="1"/>
  <c r="X130" i="1" s="1"/>
  <c r="AS130" i="4"/>
  <c r="AV130" i="4" s="1"/>
  <c r="AN130" i="4"/>
  <c r="AQ130" i="4" s="1"/>
  <c r="AI130" i="4"/>
  <c r="AL130" i="4" s="1"/>
  <c r="Z130" i="4"/>
  <c r="AG130" i="4" s="1"/>
  <c r="X130" i="4" l="1"/>
  <c r="A94" i="4"/>
  <c r="B94" i="4"/>
  <c r="C94" i="4"/>
  <c r="D94" i="4"/>
  <c r="E94" i="4"/>
  <c r="F94" i="4"/>
  <c r="G94" i="4"/>
  <c r="H94" i="4"/>
  <c r="I94" i="4"/>
  <c r="J94" i="4"/>
  <c r="K94" i="4" l="1"/>
  <c r="Z94" i="4" s="1"/>
  <c r="W94" i="1" l="1"/>
  <c r="X94" i="1" s="1"/>
  <c r="AN94" i="4"/>
  <c r="AQ94" i="4" s="1"/>
  <c r="AS94" i="4"/>
  <c r="AV94" i="4" s="1"/>
  <c r="AG94" i="4"/>
  <c r="M94" i="4"/>
  <c r="X94" i="4" s="1"/>
  <c r="AI94" i="4"/>
  <c r="AL94" i="4" s="1"/>
  <c r="A209" i="4" l="1"/>
  <c r="B209" i="4"/>
  <c r="C209" i="4"/>
  <c r="D209" i="4"/>
  <c r="E209" i="4"/>
  <c r="F209" i="4"/>
  <c r="G209" i="4"/>
  <c r="H209" i="4"/>
  <c r="I209" i="4"/>
  <c r="J209" i="4"/>
  <c r="K209" i="4"/>
  <c r="AN209" i="4" s="1"/>
  <c r="Y209" i="1"/>
  <c r="A68" i="4"/>
  <c r="B68" i="4"/>
  <c r="C68" i="4"/>
  <c r="D68" i="4"/>
  <c r="E68" i="4"/>
  <c r="F68" i="4"/>
  <c r="G68" i="4"/>
  <c r="H68" i="4"/>
  <c r="I68" i="4"/>
  <c r="J68" i="4"/>
  <c r="K68" i="4"/>
  <c r="Z68" i="4" s="1"/>
  <c r="AG68" i="4" s="1"/>
  <c r="Y68" i="1"/>
  <c r="A60" i="4"/>
  <c r="B60" i="4"/>
  <c r="C60" i="4"/>
  <c r="D60" i="4"/>
  <c r="E60" i="4"/>
  <c r="F60" i="4"/>
  <c r="G60" i="4"/>
  <c r="H60" i="4"/>
  <c r="I60" i="4"/>
  <c r="J60" i="4"/>
  <c r="K60" i="4"/>
  <c r="AS60" i="4" s="1"/>
  <c r="AV60" i="4" s="1"/>
  <c r="Y60" i="1"/>
  <c r="A43" i="4"/>
  <c r="B43" i="4"/>
  <c r="C43" i="4"/>
  <c r="D43" i="4"/>
  <c r="E43" i="4"/>
  <c r="F43" i="4"/>
  <c r="G43" i="4"/>
  <c r="H43" i="4"/>
  <c r="I43" i="4"/>
  <c r="J43" i="4"/>
  <c r="K43" i="4"/>
  <c r="AS43" i="4" s="1"/>
  <c r="AV43" i="4" s="1"/>
  <c r="A44" i="4"/>
  <c r="B44" i="4"/>
  <c r="C44" i="4"/>
  <c r="D44" i="4"/>
  <c r="E44" i="4"/>
  <c r="F44" i="4"/>
  <c r="G44" i="4"/>
  <c r="H44" i="4"/>
  <c r="I44" i="4"/>
  <c r="J44" i="4"/>
  <c r="K44" i="4"/>
  <c r="Y43" i="1"/>
  <c r="W44" i="1" l="1"/>
  <c r="X44" i="1" s="1"/>
  <c r="W60" i="1"/>
  <c r="X60" i="1" s="1"/>
  <c r="W68" i="1"/>
  <c r="X68" i="1" s="1"/>
  <c r="W43" i="1"/>
  <c r="X43" i="1" s="1"/>
  <c r="W209" i="1"/>
  <c r="X209" i="1" s="1"/>
  <c r="AS44" i="4"/>
  <c r="AV44" i="4" s="1"/>
  <c r="M44" i="4"/>
  <c r="X44" i="4" s="1"/>
  <c r="M209" i="4"/>
  <c r="X209" i="4" s="1"/>
  <c r="Z209" i="4"/>
  <c r="AG209" i="4" s="1"/>
  <c r="AI209" i="4"/>
  <c r="AL209" i="4" s="1"/>
  <c r="AQ209" i="4"/>
  <c r="AS209" i="4"/>
  <c r="AV209" i="4" s="1"/>
  <c r="AS68" i="4"/>
  <c r="AV68" i="4" s="1"/>
  <c r="AI68" i="4"/>
  <c r="AL68" i="4" s="1"/>
  <c r="AN68" i="4"/>
  <c r="AQ68" i="4" s="1"/>
  <c r="X68" i="4"/>
  <c r="AN60" i="4"/>
  <c r="AQ60" i="4" s="1"/>
  <c r="X60" i="4"/>
  <c r="Z60" i="4"/>
  <c r="AG60" i="4" s="1"/>
  <c r="AI60" i="4"/>
  <c r="AL60" i="4" s="1"/>
  <c r="AN43" i="4"/>
  <c r="AQ43" i="4" s="1"/>
  <c r="X43" i="4"/>
  <c r="AI44" i="4"/>
  <c r="AL44" i="4" s="1"/>
  <c r="AI43" i="4"/>
  <c r="AL43" i="4" s="1"/>
  <c r="Z44" i="4"/>
  <c r="AG44" i="4" s="1"/>
  <c r="Z43" i="4"/>
  <c r="AG43" i="4" s="1"/>
  <c r="AN44" i="4"/>
  <c r="AQ44" i="4" s="1"/>
  <c r="A39" i="4" l="1"/>
  <c r="B39" i="4"/>
  <c r="C39" i="4"/>
  <c r="D39" i="4"/>
  <c r="E39" i="4"/>
  <c r="F39" i="4"/>
  <c r="G39" i="4"/>
  <c r="H39" i="4"/>
  <c r="I39" i="4"/>
  <c r="J39" i="4"/>
  <c r="A107" i="4"/>
  <c r="B107" i="4"/>
  <c r="C107" i="4"/>
  <c r="D107" i="4"/>
  <c r="E107" i="4"/>
  <c r="F107" i="4"/>
  <c r="G107" i="4"/>
  <c r="H107" i="4"/>
  <c r="I107" i="4"/>
  <c r="J107" i="4"/>
  <c r="K107" i="4"/>
  <c r="AI107" i="4" s="1"/>
  <c r="AL107" i="4" s="1"/>
  <c r="Y107" i="1"/>
  <c r="Y85" i="1" l="1"/>
  <c r="W107" i="1"/>
  <c r="X107" i="1" s="1"/>
  <c r="Y39" i="1"/>
  <c r="K39" i="4"/>
  <c r="X107" i="4"/>
  <c r="AN107" i="4"/>
  <c r="AQ107" i="4" s="1"/>
  <c r="AS107" i="4"/>
  <c r="AV107" i="4" s="1"/>
  <c r="Z107" i="4"/>
  <c r="AG107" i="4" s="1"/>
  <c r="W39" i="1" l="1"/>
  <c r="X39" i="1" s="1"/>
  <c r="M39" i="4"/>
  <c r="X39" i="4" s="1"/>
  <c r="AS39" i="4"/>
  <c r="AV39" i="4" s="1"/>
  <c r="AN39" i="4"/>
  <c r="AQ39" i="4" s="1"/>
  <c r="AI39" i="4"/>
  <c r="AL39" i="4" s="1"/>
  <c r="AG39" i="4"/>
  <c r="Y19" i="1" l="1"/>
  <c r="Y110" i="1" l="1"/>
  <c r="Y49" i="1" l="1"/>
  <c r="Y95" i="1" l="1"/>
  <c r="Y55" i="1" l="1"/>
  <c r="Y20" i="1" l="1"/>
  <c r="Y82" i="1" l="1"/>
  <c r="S17" i="8" l="1"/>
  <c r="T17" i="8"/>
  <c r="H20" i="8"/>
  <c r="I20" i="8"/>
  <c r="J20" i="8"/>
  <c r="K20" i="8"/>
  <c r="L20" i="8"/>
  <c r="L194" i="5"/>
  <c r="M194" i="5" s="1"/>
  <c r="L195" i="5"/>
  <c r="M195" i="5" s="1"/>
  <c r="L198" i="5"/>
  <c r="M198" i="5" s="1"/>
  <c r="L199" i="5"/>
  <c r="M199" i="5" s="1"/>
  <c r="L200" i="5"/>
  <c r="M200" i="5" s="1"/>
  <c r="L201" i="5"/>
  <c r="M201" i="5" s="1"/>
  <c r="F194" i="5"/>
  <c r="H194" i="5" s="1"/>
  <c r="G194" i="5"/>
  <c r="I194" i="5" s="1"/>
  <c r="F195" i="5"/>
  <c r="H195" i="5" s="1"/>
  <c r="G195" i="5"/>
  <c r="I195" i="5" s="1"/>
  <c r="F198" i="5"/>
  <c r="H198" i="5" s="1"/>
  <c r="G198" i="5"/>
  <c r="I198" i="5" s="1"/>
  <c r="F199" i="5"/>
  <c r="H199" i="5" s="1"/>
  <c r="G199" i="5"/>
  <c r="I199" i="5" s="1"/>
  <c r="F200" i="5"/>
  <c r="H200" i="5" s="1"/>
  <c r="G200" i="5"/>
  <c r="I200" i="5" s="1"/>
  <c r="F201" i="5"/>
  <c r="H201" i="5" s="1"/>
  <c r="G201" i="5"/>
  <c r="I201" i="5" s="1"/>
  <c r="A85" i="4"/>
  <c r="B85" i="4"/>
  <c r="C85" i="4"/>
  <c r="D85" i="4"/>
  <c r="E85" i="4"/>
  <c r="F85" i="4"/>
  <c r="G85" i="4"/>
  <c r="H85" i="4"/>
  <c r="I85" i="4"/>
  <c r="J85" i="4"/>
  <c r="K85" i="4"/>
  <c r="M85" i="4" s="1"/>
  <c r="W85" i="1"/>
  <c r="X85" i="1" s="1"/>
  <c r="F197" i="5" l="1"/>
  <c r="H197" i="5" s="1"/>
  <c r="G196" i="5"/>
  <c r="I196" i="5" s="1"/>
  <c r="F196" i="5"/>
  <c r="H196" i="5" s="1"/>
  <c r="L196" i="5"/>
  <c r="M196" i="5" s="1"/>
  <c r="X85" i="4"/>
  <c r="G20" i="8"/>
  <c r="Z85" i="4"/>
  <c r="AI85" i="4"/>
  <c r="AL85" i="4" s="1"/>
  <c r="AS85" i="4"/>
  <c r="AV85" i="4" s="1"/>
  <c r="AN85" i="4"/>
  <c r="AQ85" i="4" s="1"/>
  <c r="G197" i="5"/>
  <c r="I197" i="5" s="1"/>
  <c r="L197" i="5"/>
  <c r="M197" i="5" s="1"/>
  <c r="K201" i="5"/>
  <c r="K199" i="5"/>
  <c r="K195" i="5"/>
  <c r="J201" i="5"/>
  <c r="J199" i="5"/>
  <c r="J195" i="5"/>
  <c r="K200" i="5"/>
  <c r="K198" i="5"/>
  <c r="K194" i="5"/>
  <c r="J200" i="5"/>
  <c r="J198" i="5"/>
  <c r="J194" i="5"/>
  <c r="AG85" i="4" l="1"/>
  <c r="J197" i="5"/>
  <c r="K196" i="5"/>
  <c r="J196" i="5"/>
  <c r="K197" i="5"/>
  <c r="R17" i="8"/>
  <c r="A82" i="4"/>
  <c r="B82" i="4"/>
  <c r="C82" i="4"/>
  <c r="D82" i="4"/>
  <c r="E82" i="4"/>
  <c r="F82" i="4"/>
  <c r="G82" i="4"/>
  <c r="H82" i="4"/>
  <c r="J82" i="4"/>
  <c r="K82" i="4"/>
  <c r="W82" i="1"/>
  <c r="M82" i="4" l="1"/>
  <c r="AN82" i="4"/>
  <c r="AQ82" i="4" s="1"/>
  <c r="AS82" i="4"/>
  <c r="AV82" i="4" s="1"/>
  <c r="AI82" i="4"/>
  <c r="AL82" i="4" s="1"/>
  <c r="Z82" i="4"/>
  <c r="AG82" i="4" s="1"/>
  <c r="X82" i="1"/>
  <c r="X82" i="4" l="1"/>
  <c r="A192" i="4" l="1"/>
  <c r="B192" i="4"/>
  <c r="C192" i="4"/>
  <c r="D192" i="4"/>
  <c r="E192" i="4"/>
  <c r="F192" i="4"/>
  <c r="G192" i="4"/>
  <c r="H192" i="4"/>
  <c r="I192" i="4"/>
  <c r="J192" i="4"/>
  <c r="K192" i="4"/>
  <c r="X192" i="4" s="1"/>
  <c r="Y192" i="1"/>
  <c r="Y191" i="1"/>
  <c r="W192" i="1" l="1"/>
  <c r="X192" i="1" s="1"/>
  <c r="AS192" i="4"/>
  <c r="AV192" i="4" s="1"/>
  <c r="AI192" i="4"/>
  <c r="AL192" i="4" s="1"/>
  <c r="AQ192" i="4"/>
  <c r="Z192" i="4"/>
  <c r="AG192" i="4" s="1"/>
  <c r="A126" i="4" l="1"/>
  <c r="B126" i="4"/>
  <c r="C126" i="4"/>
  <c r="D126" i="4"/>
  <c r="E126" i="4"/>
  <c r="F126" i="4"/>
  <c r="G126" i="4"/>
  <c r="H126" i="4"/>
  <c r="I126" i="4"/>
  <c r="J126" i="4"/>
  <c r="K126" i="4"/>
  <c r="A127" i="4"/>
  <c r="B127" i="4"/>
  <c r="C127" i="4"/>
  <c r="D127" i="4"/>
  <c r="E127" i="4"/>
  <c r="F127" i="4"/>
  <c r="G127" i="4"/>
  <c r="H127" i="4"/>
  <c r="I127" i="4"/>
  <c r="J127" i="4"/>
  <c r="K127" i="4"/>
  <c r="Y126" i="1"/>
  <c r="W126" i="1" l="1"/>
  <c r="X126" i="1" s="1"/>
  <c r="AS126" i="4"/>
  <c r="AV126" i="4" s="1"/>
  <c r="M126" i="4"/>
  <c r="X126" i="4" s="1"/>
  <c r="Z126" i="4"/>
  <c r="AG126" i="4" s="1"/>
  <c r="AI126" i="4"/>
  <c r="AL126" i="4" s="1"/>
  <c r="AN126" i="4"/>
  <c r="AQ126" i="4" s="1"/>
  <c r="Y11" i="1" l="1"/>
  <c r="W11" i="1" l="1"/>
  <c r="X11" i="1" s="1"/>
  <c r="Y10" i="1" l="1"/>
  <c r="W10" i="1" l="1"/>
  <c r="X10" i="1" s="1"/>
  <c r="Y8" i="1" l="1"/>
  <c r="W8" i="1" l="1"/>
  <c r="X8" i="1" s="1"/>
  <c r="A215" i="4" l="1"/>
  <c r="B215" i="4"/>
  <c r="C215" i="4"/>
  <c r="D215" i="4"/>
  <c r="E215" i="4"/>
  <c r="F215" i="4"/>
  <c r="G215" i="4"/>
  <c r="H215" i="4"/>
  <c r="I215" i="4"/>
  <c r="J215" i="4"/>
  <c r="K215" i="4"/>
  <c r="X215" i="4" s="1"/>
  <c r="W215" i="1"/>
  <c r="X215" i="1" l="1"/>
  <c r="AS215" i="4"/>
  <c r="AV215" i="4" s="1"/>
  <c r="AN215" i="4"/>
  <c r="AQ215" i="4" s="1"/>
  <c r="AI215" i="4"/>
  <c r="AL215" i="4" s="1"/>
  <c r="Z215" i="4"/>
  <c r="AG215" i="4" s="1"/>
  <c r="A155" i="4"/>
  <c r="B155" i="4"/>
  <c r="C155" i="4"/>
  <c r="D155" i="4"/>
  <c r="E155" i="4"/>
  <c r="F155" i="4"/>
  <c r="G155" i="4"/>
  <c r="H155" i="4"/>
  <c r="I155" i="4"/>
  <c r="J155" i="4"/>
  <c r="K155" i="4"/>
  <c r="AI155" i="4" s="1"/>
  <c r="Y154" i="1"/>
  <c r="Y155" i="1"/>
  <c r="W155" i="1" l="1"/>
  <c r="X155" i="1" s="1"/>
  <c r="Z155" i="4"/>
  <c r="AG155" i="4" s="1"/>
  <c r="M155" i="4"/>
  <c r="X155" i="4" s="1"/>
  <c r="AS155" i="4"/>
  <c r="AV155" i="4" s="1"/>
  <c r="AN155" i="4"/>
  <c r="AQ155" i="4" s="1"/>
  <c r="AL155" i="4"/>
  <c r="Y50" i="1" l="1"/>
  <c r="A73" i="4"/>
  <c r="B73" i="4"/>
  <c r="C73" i="4"/>
  <c r="D73" i="4"/>
  <c r="E73" i="4"/>
  <c r="F73" i="4"/>
  <c r="G73" i="4"/>
  <c r="H73" i="4"/>
  <c r="I73" i="4"/>
  <c r="J73" i="4"/>
  <c r="K73" i="4"/>
  <c r="AS73" i="4" s="1"/>
  <c r="AV73" i="4" s="1"/>
  <c r="A74" i="4"/>
  <c r="B74" i="4"/>
  <c r="C74" i="4"/>
  <c r="D74" i="4"/>
  <c r="E74" i="4"/>
  <c r="F74" i="4"/>
  <c r="G74" i="4"/>
  <c r="H74" i="4"/>
  <c r="I74" i="4"/>
  <c r="J74" i="4"/>
  <c r="K74" i="4"/>
  <c r="AS74" i="4" s="1"/>
  <c r="AV74" i="4" s="1"/>
  <c r="A75" i="4"/>
  <c r="B75" i="4"/>
  <c r="C75" i="4"/>
  <c r="D75" i="4"/>
  <c r="E75" i="4"/>
  <c r="F75" i="4"/>
  <c r="G75" i="4"/>
  <c r="H75" i="4"/>
  <c r="I75" i="4"/>
  <c r="J75" i="4"/>
  <c r="K75" i="4"/>
  <c r="AS75" i="4" s="1"/>
  <c r="AV75" i="4" s="1"/>
  <c r="Y73" i="1"/>
  <c r="Y74" i="1"/>
  <c r="Y75" i="1"/>
  <c r="W73" i="1" l="1"/>
  <c r="X73" i="1" s="1"/>
  <c r="W74" i="1"/>
  <c r="X74" i="1" s="1"/>
  <c r="W75" i="1"/>
  <c r="X75" i="1" s="1"/>
  <c r="AI75" i="4"/>
  <c r="AL75" i="4" s="1"/>
  <c r="AN74" i="4"/>
  <c r="AQ74" i="4" s="1"/>
  <c r="AI74" i="4"/>
  <c r="AL74" i="4" s="1"/>
  <c r="Z74" i="4"/>
  <c r="AG74" i="4" s="1"/>
  <c r="M75" i="4"/>
  <c r="X75" i="4" s="1"/>
  <c r="M74" i="4"/>
  <c r="X74" i="4" s="1"/>
  <c r="AN73" i="4"/>
  <c r="AQ73" i="4" s="1"/>
  <c r="M73" i="4"/>
  <c r="X73" i="4" s="1"/>
  <c r="AI73" i="4"/>
  <c r="AL73" i="4" s="1"/>
  <c r="AN75" i="4"/>
  <c r="AQ75" i="4" s="1"/>
  <c r="Z73" i="4"/>
  <c r="AG73" i="4" s="1"/>
  <c r="Z75" i="4"/>
  <c r="AG75" i="4" s="1"/>
  <c r="Y104" i="1" l="1"/>
  <c r="A104" i="4"/>
  <c r="B104" i="4"/>
  <c r="C104" i="4"/>
  <c r="D104" i="4"/>
  <c r="E104" i="4"/>
  <c r="F104" i="4"/>
  <c r="G104" i="4"/>
  <c r="H104" i="4"/>
  <c r="I104" i="4"/>
  <c r="J104" i="4"/>
  <c r="K104" i="4"/>
  <c r="X104" i="4" s="1"/>
  <c r="A105" i="4"/>
  <c r="B105" i="4"/>
  <c r="C105" i="4"/>
  <c r="D105" i="4"/>
  <c r="E105" i="4"/>
  <c r="F105" i="4"/>
  <c r="G105" i="4"/>
  <c r="H105" i="4"/>
  <c r="I105" i="4"/>
  <c r="J105" i="4"/>
  <c r="K105" i="4"/>
  <c r="AI105" i="4" s="1"/>
  <c r="AL105" i="4" s="1"/>
  <c r="A106" i="4"/>
  <c r="B106" i="4"/>
  <c r="C106" i="4"/>
  <c r="D106" i="4"/>
  <c r="E106" i="4"/>
  <c r="F106" i="4"/>
  <c r="G106" i="4"/>
  <c r="H106" i="4"/>
  <c r="I106" i="4"/>
  <c r="J106" i="4"/>
  <c r="K106" i="4"/>
  <c r="Y105" i="1"/>
  <c r="Y106" i="1"/>
  <c r="A71" i="4"/>
  <c r="B71" i="4"/>
  <c r="C71" i="4"/>
  <c r="D71" i="4"/>
  <c r="E71" i="4"/>
  <c r="F71" i="4"/>
  <c r="G71" i="4"/>
  <c r="H71" i="4"/>
  <c r="I71" i="4"/>
  <c r="J71" i="4"/>
  <c r="K71" i="4"/>
  <c r="AN71" i="4" s="1"/>
  <c r="AQ71" i="4" s="1"/>
  <c r="Y71" i="1"/>
  <c r="A67" i="4"/>
  <c r="B67" i="4"/>
  <c r="C67" i="4"/>
  <c r="D67" i="4"/>
  <c r="E67" i="4"/>
  <c r="F67" i="4"/>
  <c r="G67" i="4"/>
  <c r="H67" i="4"/>
  <c r="I67" i="4"/>
  <c r="J67" i="4"/>
  <c r="K67" i="4"/>
  <c r="M67" i="4" s="1"/>
  <c r="Y67" i="1"/>
  <c r="Y66" i="1"/>
  <c r="W106" i="1" l="1"/>
  <c r="X106" i="1" s="1"/>
  <c r="W105" i="1"/>
  <c r="X105" i="1" s="1"/>
  <c r="W71" i="1"/>
  <c r="X71" i="1" s="1"/>
  <c r="W67" i="1"/>
  <c r="X67" i="1" s="1"/>
  <c r="W104" i="1"/>
  <c r="X104" i="1" s="1"/>
  <c r="AN106" i="4"/>
  <c r="AQ106" i="4" s="1"/>
  <c r="AS106" i="4"/>
  <c r="AV106" i="4" s="1"/>
  <c r="Z106" i="4"/>
  <c r="AG106" i="4" s="1"/>
  <c r="AI106" i="4"/>
  <c r="AL106" i="4" s="1"/>
  <c r="AN104" i="4"/>
  <c r="AQ104" i="4" s="1"/>
  <c r="AS105" i="4"/>
  <c r="AV105" i="4" s="1"/>
  <c r="X106" i="4"/>
  <c r="Z105" i="4"/>
  <c r="AG105" i="4" s="1"/>
  <c r="AN105" i="4"/>
  <c r="AQ105" i="4" s="1"/>
  <c r="AI104" i="4"/>
  <c r="AL104" i="4" s="1"/>
  <c r="AS104" i="4"/>
  <c r="AV104" i="4" s="1"/>
  <c r="X105" i="4"/>
  <c r="Z104" i="4"/>
  <c r="AG104" i="4" s="1"/>
  <c r="M71" i="4"/>
  <c r="X71" i="4" s="1"/>
  <c r="AI71" i="4"/>
  <c r="AL71" i="4" s="1"/>
  <c r="AS71" i="4"/>
  <c r="AV71" i="4" s="1"/>
  <c r="Z71" i="4"/>
  <c r="AG71" i="4" s="1"/>
  <c r="AN67" i="4"/>
  <c r="AQ67" i="4" s="1"/>
  <c r="X67" i="4"/>
  <c r="Z67" i="4"/>
  <c r="AG67" i="4" s="1"/>
  <c r="AS67" i="4"/>
  <c r="AV67" i="4" s="1"/>
  <c r="AI67" i="4"/>
  <c r="AL67" i="4" s="1"/>
  <c r="A125" i="4" l="1"/>
  <c r="B125" i="4"/>
  <c r="C125" i="4"/>
  <c r="D125" i="4"/>
  <c r="E125" i="4"/>
  <c r="F125" i="4"/>
  <c r="G125" i="4"/>
  <c r="H125" i="4"/>
  <c r="I125" i="4"/>
  <c r="J125" i="4"/>
  <c r="K125" i="4"/>
  <c r="Y125" i="1"/>
  <c r="W125" i="1" l="1"/>
  <c r="X125" i="1" s="1"/>
  <c r="Z125" i="4"/>
  <c r="AG125" i="4" s="1"/>
  <c r="M125" i="4"/>
  <c r="X125" i="4" s="1"/>
  <c r="AN125" i="4"/>
  <c r="AQ125" i="4" s="1"/>
  <c r="AS125" i="4"/>
  <c r="AV125" i="4" s="1"/>
  <c r="AI125" i="4"/>
  <c r="AL125" i="4" s="1"/>
  <c r="A51" i="4" l="1"/>
  <c r="B51" i="4"/>
  <c r="C51" i="4"/>
  <c r="D51" i="4"/>
  <c r="E51" i="4"/>
  <c r="F51" i="4"/>
  <c r="G51" i="4"/>
  <c r="H51" i="4"/>
  <c r="I51" i="4"/>
  <c r="J51" i="4"/>
  <c r="K51" i="4"/>
  <c r="Y51" i="1"/>
  <c r="W51" i="1" l="1"/>
  <c r="X51" i="1" s="1"/>
  <c r="M51" i="4"/>
  <c r="X51" i="4" s="1"/>
  <c r="AN51" i="4"/>
  <c r="AQ51" i="4" s="1"/>
  <c r="AI51" i="4"/>
  <c r="AL51" i="4" s="1"/>
  <c r="Z51" i="4"/>
  <c r="AG51" i="4" s="1"/>
  <c r="AS51" i="4"/>
  <c r="AV51" i="4" s="1"/>
  <c r="Y54" i="1" l="1"/>
  <c r="W53" i="1"/>
  <c r="W54" i="1" l="1"/>
  <c r="X54" i="1" s="1"/>
  <c r="X53" i="1"/>
  <c r="A53" i="4"/>
  <c r="B53" i="4"/>
  <c r="C53" i="4"/>
  <c r="D53" i="4"/>
  <c r="E53" i="4"/>
  <c r="F53" i="4"/>
  <c r="G53" i="4"/>
  <c r="H53" i="4"/>
  <c r="I53" i="4"/>
  <c r="J53" i="4"/>
  <c r="K53" i="4"/>
  <c r="AI53" i="4" s="1"/>
  <c r="A54" i="4"/>
  <c r="B54" i="4"/>
  <c r="C54" i="4"/>
  <c r="D54" i="4"/>
  <c r="E54" i="4"/>
  <c r="F54" i="4"/>
  <c r="G54" i="4"/>
  <c r="H54" i="4"/>
  <c r="I54" i="4"/>
  <c r="J54" i="4"/>
  <c r="K54" i="4"/>
  <c r="AS54" i="4" s="1"/>
  <c r="M53" i="4" l="1"/>
  <c r="X53" i="4" s="1"/>
  <c r="Z53" i="4"/>
  <c r="AG53" i="4" s="1"/>
  <c r="AN54" i="4"/>
  <c r="AQ54" i="4" s="1"/>
  <c r="AL53" i="4"/>
  <c r="AS53" i="4"/>
  <c r="AV53" i="4" s="1"/>
  <c r="AI54" i="4"/>
  <c r="AL54" i="4" s="1"/>
  <c r="M54" i="4"/>
  <c r="X54" i="4" s="1"/>
  <c r="AV54" i="4"/>
  <c r="AN53" i="4"/>
  <c r="AQ53" i="4" s="1"/>
  <c r="Z54" i="4"/>
  <c r="AG54" i="4" s="1"/>
  <c r="A59" i="4" l="1"/>
  <c r="B59" i="4"/>
  <c r="C59" i="4"/>
  <c r="D59" i="4"/>
  <c r="E59" i="4"/>
  <c r="F59" i="4"/>
  <c r="G59" i="4"/>
  <c r="H59" i="4"/>
  <c r="I59" i="4"/>
  <c r="J59" i="4"/>
  <c r="K59" i="4"/>
  <c r="A61" i="4"/>
  <c r="B61" i="4"/>
  <c r="C61" i="4"/>
  <c r="D61" i="4"/>
  <c r="E61" i="4"/>
  <c r="F61" i="4"/>
  <c r="G61" i="4"/>
  <c r="H61" i="4"/>
  <c r="I61" i="4"/>
  <c r="J61" i="4"/>
  <c r="K61" i="4"/>
  <c r="A62" i="4"/>
  <c r="B62" i="4"/>
  <c r="C62" i="4"/>
  <c r="D62" i="4"/>
  <c r="E62" i="4"/>
  <c r="F62" i="4"/>
  <c r="G62" i="4"/>
  <c r="H62" i="4"/>
  <c r="I62" i="4"/>
  <c r="J62" i="4"/>
  <c r="K62" i="4"/>
  <c r="M62" i="4" s="1"/>
  <c r="Y59" i="1"/>
  <c r="Y61" i="1"/>
  <c r="Y62" i="1"/>
  <c r="W62" i="1" l="1"/>
  <c r="W61" i="1"/>
  <c r="AS59" i="4"/>
  <c r="AV59" i="4" s="1"/>
  <c r="AI59" i="4"/>
  <c r="AL59" i="4" s="1"/>
  <c r="AN59" i="4"/>
  <c r="AQ59" i="4" s="1"/>
  <c r="Z59" i="4"/>
  <c r="AG59" i="4" s="1"/>
  <c r="X59" i="4"/>
  <c r="W59" i="1"/>
  <c r="X61" i="4"/>
  <c r="AS61" i="4"/>
  <c r="AV61" i="4" s="1"/>
  <c r="AI61" i="4"/>
  <c r="AL61" i="4" s="1"/>
  <c r="AN61" i="4"/>
  <c r="AQ61" i="4" s="1"/>
  <c r="Z61" i="4"/>
  <c r="AG61" i="4" s="1"/>
  <c r="X62" i="4"/>
  <c r="AS62" i="4"/>
  <c r="AV62" i="4" s="1"/>
  <c r="AI62" i="4"/>
  <c r="AL62" i="4" s="1"/>
  <c r="AN62" i="4"/>
  <c r="AQ62" i="4" s="1"/>
  <c r="Z62" i="4"/>
  <c r="AG62" i="4" s="1"/>
  <c r="X62" i="1" l="1"/>
  <c r="X61" i="1"/>
  <c r="X59" i="1"/>
  <c r="M18" i="4" l="1"/>
  <c r="AS19" i="4"/>
  <c r="Y17" i="1"/>
  <c r="Y18" i="1"/>
  <c r="W19" i="1"/>
  <c r="X19" i="1" s="1"/>
  <c r="W18" i="1" l="1"/>
  <c r="X18" i="1" s="1"/>
  <c r="M17" i="4"/>
  <c r="X17" i="4" s="1"/>
  <c r="W17" i="1"/>
  <c r="X17" i="1" s="1"/>
  <c r="X19" i="4"/>
  <c r="X18" i="4"/>
  <c r="AN19" i="4"/>
  <c r="AQ19" i="4" s="1"/>
  <c r="AS18" i="4"/>
  <c r="AV18" i="4" s="1"/>
  <c r="AI19" i="4"/>
  <c r="AL19" i="4" s="1"/>
  <c r="AN18" i="4"/>
  <c r="AQ18" i="4" s="1"/>
  <c r="AS17" i="4"/>
  <c r="AV17" i="4" s="1"/>
  <c r="Z19" i="4"/>
  <c r="AG19" i="4" s="1"/>
  <c r="AI18" i="4"/>
  <c r="AL18" i="4" s="1"/>
  <c r="AN17" i="4"/>
  <c r="AQ17" i="4" s="1"/>
  <c r="AV19" i="4"/>
  <c r="Z18" i="4"/>
  <c r="AG18" i="4" s="1"/>
  <c r="AI17" i="4"/>
  <c r="AL17" i="4" s="1"/>
  <c r="Z17" i="4"/>
  <c r="AG17" i="4" s="1"/>
  <c r="A208" i="4" l="1"/>
  <c r="B208" i="4"/>
  <c r="C208" i="4"/>
  <c r="D208" i="4"/>
  <c r="E208" i="4"/>
  <c r="F208" i="4"/>
  <c r="G208" i="4"/>
  <c r="H208" i="4"/>
  <c r="I208" i="4"/>
  <c r="J208" i="4"/>
  <c r="K208" i="4"/>
  <c r="A213" i="4"/>
  <c r="B213" i="4"/>
  <c r="C213" i="4"/>
  <c r="D213" i="4"/>
  <c r="E213" i="4"/>
  <c r="F213" i="4"/>
  <c r="G213" i="4"/>
  <c r="H213" i="4"/>
  <c r="I213" i="4"/>
  <c r="J213" i="4"/>
  <c r="K213" i="4"/>
  <c r="A214" i="4"/>
  <c r="B214" i="4"/>
  <c r="C214" i="4"/>
  <c r="D214" i="4"/>
  <c r="E214" i="4"/>
  <c r="F214" i="4"/>
  <c r="G214" i="4"/>
  <c r="H214" i="4"/>
  <c r="I214" i="4"/>
  <c r="J214" i="4"/>
  <c r="K214" i="4"/>
  <c r="X214" i="4" s="1"/>
  <c r="A216" i="4"/>
  <c r="B216" i="4"/>
  <c r="C216" i="4"/>
  <c r="D216" i="4"/>
  <c r="E216" i="4"/>
  <c r="F216" i="4"/>
  <c r="G216" i="4"/>
  <c r="H216" i="4"/>
  <c r="I216" i="4"/>
  <c r="J216" i="4"/>
  <c r="K216" i="4"/>
  <c r="A217" i="4"/>
  <c r="B217" i="4"/>
  <c r="C217" i="4"/>
  <c r="D217" i="4"/>
  <c r="E217" i="4"/>
  <c r="F217" i="4"/>
  <c r="G217" i="4"/>
  <c r="H217" i="4"/>
  <c r="I217" i="4"/>
  <c r="J217" i="4"/>
  <c r="K217" i="4"/>
  <c r="Y220" i="1" l="1"/>
  <c r="AD223" i="4" l="1"/>
  <c r="AP223" i="4"/>
  <c r="A128" i="4" l="1"/>
  <c r="B128" i="4"/>
  <c r="C128" i="4"/>
  <c r="D128" i="4"/>
  <c r="E128" i="4"/>
  <c r="F128" i="4"/>
  <c r="G128" i="4"/>
  <c r="H128" i="4"/>
  <c r="I128" i="4"/>
  <c r="J128" i="4"/>
  <c r="K128" i="4"/>
  <c r="A129" i="4"/>
  <c r="B129" i="4"/>
  <c r="C129" i="4"/>
  <c r="D129" i="4"/>
  <c r="E129" i="4"/>
  <c r="F129" i="4"/>
  <c r="G129" i="4"/>
  <c r="H129" i="4"/>
  <c r="I129" i="4"/>
  <c r="J129" i="4"/>
  <c r="K129" i="4"/>
  <c r="Y129" i="1"/>
  <c r="Y128" i="1"/>
  <c r="AS128" i="4" l="1"/>
  <c r="AV128" i="4" s="1"/>
  <c r="Z129" i="4"/>
  <c r="AG129" i="4" s="1"/>
  <c r="W128" i="1"/>
  <c r="X128" i="1" s="1"/>
  <c r="W129" i="1"/>
  <c r="X129" i="1" s="1"/>
  <c r="Z128" i="4"/>
  <c r="AG128" i="4" s="1"/>
  <c r="AI128" i="4"/>
  <c r="AL128" i="4" s="1"/>
  <c r="AI129" i="4"/>
  <c r="AL129" i="4" s="1"/>
  <c r="AN129" i="4"/>
  <c r="AQ129" i="4" s="1"/>
  <c r="X129" i="4"/>
  <c r="AN128" i="4"/>
  <c r="AQ128" i="4" s="1"/>
  <c r="X128" i="4"/>
  <c r="AS129" i="4"/>
  <c r="AV129" i="4" s="1"/>
  <c r="Y142" i="1" l="1"/>
  <c r="K206" i="4" l="1"/>
  <c r="J206" i="4"/>
  <c r="I206" i="4"/>
  <c r="H206" i="4"/>
  <c r="G206" i="4"/>
  <c r="F206" i="4"/>
  <c r="E206" i="4"/>
  <c r="D206" i="4"/>
  <c r="C206" i="4"/>
  <c r="B206" i="4"/>
  <c r="A206" i="4"/>
  <c r="K205" i="4"/>
  <c r="J205" i="4"/>
  <c r="I205" i="4"/>
  <c r="H205" i="4"/>
  <c r="G205" i="4"/>
  <c r="F205" i="4"/>
  <c r="E205" i="4"/>
  <c r="D205" i="4"/>
  <c r="C205" i="4"/>
  <c r="B205" i="4"/>
  <c r="A205" i="4"/>
  <c r="K203" i="4"/>
  <c r="Z203" i="4" s="1"/>
  <c r="J203" i="4"/>
  <c r="I203" i="4"/>
  <c r="H203" i="4"/>
  <c r="G203" i="4"/>
  <c r="F203" i="4"/>
  <c r="E203" i="4"/>
  <c r="D203" i="4"/>
  <c r="C203" i="4"/>
  <c r="B203" i="4"/>
  <c r="A203" i="4"/>
  <c r="K202" i="4"/>
  <c r="J202" i="4"/>
  <c r="I202" i="4"/>
  <c r="H202" i="4"/>
  <c r="G202" i="4"/>
  <c r="F202" i="4"/>
  <c r="E202" i="4"/>
  <c r="D202" i="4"/>
  <c r="C202" i="4"/>
  <c r="B202" i="4"/>
  <c r="A202" i="4"/>
  <c r="K201" i="4"/>
  <c r="J201" i="4"/>
  <c r="I201" i="4"/>
  <c r="H201" i="4"/>
  <c r="G201" i="4"/>
  <c r="F201" i="4"/>
  <c r="E201" i="4"/>
  <c r="D201" i="4"/>
  <c r="C201" i="4"/>
  <c r="B201" i="4"/>
  <c r="A201" i="4"/>
  <c r="K200" i="4"/>
  <c r="J200" i="4"/>
  <c r="I200" i="4"/>
  <c r="H200" i="4"/>
  <c r="G200" i="4"/>
  <c r="F200" i="4"/>
  <c r="E200" i="4"/>
  <c r="D200" i="4"/>
  <c r="C200" i="4"/>
  <c r="B200" i="4"/>
  <c r="A200" i="4"/>
  <c r="K199" i="4"/>
  <c r="J199" i="4"/>
  <c r="I199" i="4"/>
  <c r="H199" i="4"/>
  <c r="G199" i="4"/>
  <c r="F199" i="4"/>
  <c r="E199" i="4"/>
  <c r="D199" i="4"/>
  <c r="C199" i="4"/>
  <c r="B199" i="4"/>
  <c r="A199" i="4"/>
  <c r="K198" i="4"/>
  <c r="J198" i="4"/>
  <c r="I198" i="4"/>
  <c r="H198" i="4"/>
  <c r="G198" i="4"/>
  <c r="F198" i="4"/>
  <c r="E198" i="4"/>
  <c r="D198" i="4"/>
  <c r="C198" i="4"/>
  <c r="B198" i="4"/>
  <c r="A198" i="4"/>
  <c r="K197" i="4"/>
  <c r="J197" i="4"/>
  <c r="I197" i="4"/>
  <c r="H197" i="4"/>
  <c r="G197" i="4"/>
  <c r="F197" i="4"/>
  <c r="E197" i="4"/>
  <c r="D197" i="4"/>
  <c r="C197" i="4"/>
  <c r="B197" i="4"/>
  <c r="A197" i="4"/>
  <c r="K196" i="4"/>
  <c r="J196" i="4"/>
  <c r="I196" i="4"/>
  <c r="H196" i="4"/>
  <c r="G196" i="4"/>
  <c r="F196" i="4"/>
  <c r="E196" i="4"/>
  <c r="D196" i="4"/>
  <c r="C196" i="4"/>
  <c r="B196" i="4"/>
  <c r="A196" i="4"/>
  <c r="K194" i="4"/>
  <c r="J194" i="4"/>
  <c r="I194" i="4"/>
  <c r="H194" i="4"/>
  <c r="G194" i="4"/>
  <c r="F194" i="4"/>
  <c r="E194" i="4"/>
  <c r="D194" i="4"/>
  <c r="C194" i="4"/>
  <c r="B194" i="4"/>
  <c r="A194" i="4"/>
  <c r="K193" i="4"/>
  <c r="J193" i="4"/>
  <c r="I193" i="4"/>
  <c r="H193" i="4"/>
  <c r="G193" i="4"/>
  <c r="F193" i="4"/>
  <c r="E193" i="4"/>
  <c r="D193" i="4"/>
  <c r="C193" i="4"/>
  <c r="B193" i="4"/>
  <c r="A193" i="4"/>
  <c r="K191" i="4"/>
  <c r="J191" i="4"/>
  <c r="I191" i="4"/>
  <c r="H191" i="4"/>
  <c r="G191" i="4"/>
  <c r="F191" i="4"/>
  <c r="E191" i="4"/>
  <c r="D191" i="4"/>
  <c r="C191" i="4"/>
  <c r="B191" i="4"/>
  <c r="A191" i="4"/>
  <c r="K190" i="4"/>
  <c r="J190" i="4"/>
  <c r="I190" i="4"/>
  <c r="H190" i="4"/>
  <c r="G190" i="4"/>
  <c r="F190" i="4"/>
  <c r="E190" i="4"/>
  <c r="D190" i="4"/>
  <c r="C190" i="4"/>
  <c r="B190" i="4"/>
  <c r="A190" i="4"/>
  <c r="K189" i="4"/>
  <c r="J189" i="4"/>
  <c r="I189" i="4"/>
  <c r="H189" i="4"/>
  <c r="G189" i="4"/>
  <c r="F189" i="4"/>
  <c r="E189" i="4"/>
  <c r="D189" i="4"/>
  <c r="C189" i="4"/>
  <c r="B189" i="4"/>
  <c r="A189" i="4"/>
  <c r="K188" i="4"/>
  <c r="J188" i="4"/>
  <c r="I188" i="4"/>
  <c r="H188" i="4"/>
  <c r="G188" i="4"/>
  <c r="F188" i="4"/>
  <c r="E188" i="4"/>
  <c r="D188" i="4"/>
  <c r="C188" i="4"/>
  <c r="B188" i="4"/>
  <c r="A188" i="4"/>
  <c r="K187" i="4"/>
  <c r="J187" i="4"/>
  <c r="I187" i="4"/>
  <c r="H187" i="4"/>
  <c r="G187" i="4"/>
  <c r="F187" i="4"/>
  <c r="E187" i="4"/>
  <c r="D187" i="4"/>
  <c r="C187" i="4"/>
  <c r="B187" i="4"/>
  <c r="A187" i="4"/>
  <c r="K186" i="4"/>
  <c r="J186" i="4"/>
  <c r="I186" i="4"/>
  <c r="H186" i="4"/>
  <c r="G186" i="4"/>
  <c r="F186" i="4"/>
  <c r="E186" i="4"/>
  <c r="D186" i="4"/>
  <c r="C186" i="4"/>
  <c r="B186" i="4"/>
  <c r="A186" i="4"/>
  <c r="K185" i="4"/>
  <c r="J185" i="4"/>
  <c r="I185" i="4"/>
  <c r="H185" i="4"/>
  <c r="G185" i="4"/>
  <c r="F185" i="4"/>
  <c r="E185" i="4"/>
  <c r="D185" i="4"/>
  <c r="C185" i="4"/>
  <c r="B185" i="4"/>
  <c r="A185" i="4"/>
  <c r="K184" i="4"/>
  <c r="J184" i="4"/>
  <c r="I184" i="4"/>
  <c r="H184" i="4"/>
  <c r="G184" i="4"/>
  <c r="F184" i="4"/>
  <c r="E184" i="4"/>
  <c r="D184" i="4"/>
  <c r="C184" i="4"/>
  <c r="B184" i="4"/>
  <c r="A184" i="4"/>
  <c r="K183" i="4"/>
  <c r="J183" i="4"/>
  <c r="I183" i="4"/>
  <c r="H183" i="4"/>
  <c r="G183" i="4"/>
  <c r="F183" i="4"/>
  <c r="E183" i="4"/>
  <c r="D183" i="4"/>
  <c r="C183" i="4"/>
  <c r="B183" i="4"/>
  <c r="A183" i="4"/>
  <c r="K182" i="4"/>
  <c r="J182" i="4"/>
  <c r="I182" i="4"/>
  <c r="H182" i="4"/>
  <c r="G182" i="4"/>
  <c r="F182" i="4"/>
  <c r="E182" i="4"/>
  <c r="D182" i="4"/>
  <c r="C182" i="4"/>
  <c r="B182" i="4"/>
  <c r="A182" i="4"/>
  <c r="K181" i="4"/>
  <c r="J181" i="4"/>
  <c r="I181" i="4"/>
  <c r="H181" i="4"/>
  <c r="G181" i="4"/>
  <c r="F181" i="4"/>
  <c r="E181" i="4"/>
  <c r="D181" i="4"/>
  <c r="C181" i="4"/>
  <c r="B181" i="4"/>
  <c r="A181" i="4"/>
  <c r="K180" i="4"/>
  <c r="J180" i="4"/>
  <c r="I180" i="4"/>
  <c r="H180" i="4"/>
  <c r="G180" i="4"/>
  <c r="F180" i="4"/>
  <c r="E180" i="4"/>
  <c r="D180" i="4"/>
  <c r="C180" i="4"/>
  <c r="B180" i="4"/>
  <c r="A180" i="4"/>
  <c r="K177" i="4"/>
  <c r="J177" i="4"/>
  <c r="I177" i="4"/>
  <c r="H177" i="4"/>
  <c r="G177" i="4"/>
  <c r="F177" i="4"/>
  <c r="E177" i="4"/>
  <c r="D177" i="4"/>
  <c r="C177" i="4"/>
  <c r="B177" i="4"/>
  <c r="A177" i="4"/>
  <c r="J176" i="4"/>
  <c r="I176" i="4"/>
  <c r="H176" i="4"/>
  <c r="G176" i="4"/>
  <c r="F176" i="4"/>
  <c r="E176" i="4"/>
  <c r="D176" i="4"/>
  <c r="C176" i="4"/>
  <c r="B176" i="4"/>
  <c r="A176" i="4"/>
  <c r="J175" i="4"/>
  <c r="I175" i="4"/>
  <c r="H175" i="4"/>
  <c r="G175" i="4"/>
  <c r="F175" i="4"/>
  <c r="E175" i="4"/>
  <c r="D175" i="4"/>
  <c r="C175" i="4"/>
  <c r="B175" i="4"/>
  <c r="A175" i="4"/>
  <c r="K174" i="4"/>
  <c r="J174" i="4"/>
  <c r="I174" i="4"/>
  <c r="H174" i="4"/>
  <c r="G174" i="4"/>
  <c r="F174" i="4"/>
  <c r="E174" i="4"/>
  <c r="D174" i="4"/>
  <c r="C174" i="4"/>
  <c r="B174" i="4"/>
  <c r="A174" i="4"/>
  <c r="K173" i="4"/>
  <c r="J173" i="4"/>
  <c r="I173" i="4"/>
  <c r="H173" i="4"/>
  <c r="G173" i="4"/>
  <c r="F173" i="4"/>
  <c r="E173" i="4"/>
  <c r="D173" i="4"/>
  <c r="C173" i="4"/>
  <c r="B173" i="4"/>
  <c r="A173" i="4"/>
  <c r="K172" i="4"/>
  <c r="J172" i="4"/>
  <c r="I172" i="4"/>
  <c r="H172" i="4"/>
  <c r="G172" i="4"/>
  <c r="F172" i="4"/>
  <c r="E172" i="4"/>
  <c r="D172" i="4"/>
  <c r="C172" i="4"/>
  <c r="B172" i="4"/>
  <c r="A172" i="4"/>
  <c r="K171" i="4"/>
  <c r="J171" i="4"/>
  <c r="I171" i="4"/>
  <c r="H171" i="4"/>
  <c r="G171" i="4"/>
  <c r="F171" i="4"/>
  <c r="E171" i="4"/>
  <c r="D171" i="4"/>
  <c r="C171" i="4"/>
  <c r="B171" i="4"/>
  <c r="A171" i="4"/>
  <c r="K170" i="4"/>
  <c r="J170" i="4"/>
  <c r="I170" i="4"/>
  <c r="H170" i="4"/>
  <c r="G170" i="4"/>
  <c r="F170" i="4"/>
  <c r="E170" i="4"/>
  <c r="D170" i="4"/>
  <c r="C170" i="4"/>
  <c r="B170" i="4"/>
  <c r="A170" i="4"/>
  <c r="K169" i="4"/>
  <c r="J169" i="4"/>
  <c r="I169" i="4"/>
  <c r="H169" i="4"/>
  <c r="G169" i="4"/>
  <c r="F169" i="4"/>
  <c r="E169" i="4"/>
  <c r="D169" i="4"/>
  <c r="C169" i="4"/>
  <c r="B169" i="4"/>
  <c r="A169" i="4"/>
  <c r="K168" i="4"/>
  <c r="J168" i="4"/>
  <c r="I168" i="4"/>
  <c r="H168" i="4"/>
  <c r="G168" i="4"/>
  <c r="F168" i="4"/>
  <c r="E168" i="4"/>
  <c r="D168" i="4"/>
  <c r="C168" i="4"/>
  <c r="B168" i="4"/>
  <c r="A168" i="4"/>
  <c r="K166" i="4"/>
  <c r="J166" i="4"/>
  <c r="I166" i="4"/>
  <c r="H166" i="4"/>
  <c r="G166" i="4"/>
  <c r="F166" i="4"/>
  <c r="E166" i="4"/>
  <c r="D166" i="4"/>
  <c r="C166" i="4"/>
  <c r="B166" i="4"/>
  <c r="A166" i="4"/>
  <c r="K165" i="4"/>
  <c r="J165" i="4"/>
  <c r="I165" i="4"/>
  <c r="H165" i="4"/>
  <c r="G165" i="4"/>
  <c r="F165" i="4"/>
  <c r="E165" i="4"/>
  <c r="D165" i="4"/>
  <c r="C165" i="4"/>
  <c r="B165" i="4"/>
  <c r="A165" i="4"/>
  <c r="K164" i="4"/>
  <c r="J164" i="4"/>
  <c r="I164" i="4"/>
  <c r="H164" i="4"/>
  <c r="G164" i="4"/>
  <c r="F164" i="4"/>
  <c r="E164" i="4"/>
  <c r="D164" i="4"/>
  <c r="C164" i="4"/>
  <c r="B164" i="4"/>
  <c r="A164" i="4"/>
  <c r="K163" i="4"/>
  <c r="J163" i="4"/>
  <c r="I163" i="4"/>
  <c r="H163" i="4"/>
  <c r="G163" i="4"/>
  <c r="F163" i="4"/>
  <c r="E163" i="4"/>
  <c r="D163" i="4"/>
  <c r="C163" i="4"/>
  <c r="B163" i="4"/>
  <c r="A163" i="4"/>
  <c r="J162" i="4"/>
  <c r="I162" i="4"/>
  <c r="H162" i="4"/>
  <c r="G162" i="4"/>
  <c r="F162" i="4"/>
  <c r="E162" i="4"/>
  <c r="D162" i="4"/>
  <c r="C162" i="4"/>
  <c r="B162" i="4"/>
  <c r="A162" i="4"/>
  <c r="K161" i="4"/>
  <c r="J161" i="4"/>
  <c r="I161" i="4"/>
  <c r="H161" i="4"/>
  <c r="G161" i="4"/>
  <c r="F161" i="4"/>
  <c r="E161" i="4"/>
  <c r="D161" i="4"/>
  <c r="C161" i="4"/>
  <c r="B161" i="4"/>
  <c r="A161" i="4"/>
  <c r="K160" i="4"/>
  <c r="J160" i="4"/>
  <c r="I160" i="4"/>
  <c r="H160" i="4"/>
  <c r="G160" i="4"/>
  <c r="F160" i="4"/>
  <c r="E160" i="4"/>
  <c r="D160" i="4"/>
  <c r="C160" i="4"/>
  <c r="B160" i="4"/>
  <c r="A160" i="4"/>
  <c r="K159" i="4"/>
  <c r="J159" i="4"/>
  <c r="I159" i="4"/>
  <c r="H159" i="4"/>
  <c r="G159" i="4"/>
  <c r="F159" i="4"/>
  <c r="E159" i="4"/>
  <c r="D159" i="4"/>
  <c r="C159" i="4"/>
  <c r="B159" i="4"/>
  <c r="A159" i="4"/>
  <c r="K158" i="4"/>
  <c r="J158" i="4"/>
  <c r="I158" i="4"/>
  <c r="H158" i="4"/>
  <c r="G158" i="4"/>
  <c r="F158" i="4"/>
  <c r="E158" i="4"/>
  <c r="D158" i="4"/>
  <c r="C158" i="4"/>
  <c r="B158" i="4"/>
  <c r="A158" i="4"/>
  <c r="J157" i="4"/>
  <c r="I157" i="4"/>
  <c r="H157" i="4"/>
  <c r="G157" i="4"/>
  <c r="F157" i="4"/>
  <c r="E157" i="4"/>
  <c r="D157" i="4"/>
  <c r="C157" i="4"/>
  <c r="B157" i="4"/>
  <c r="A157" i="4"/>
  <c r="J156" i="4"/>
  <c r="I156" i="4"/>
  <c r="H156" i="4"/>
  <c r="G156" i="4"/>
  <c r="F156" i="4"/>
  <c r="E156" i="4"/>
  <c r="D156" i="4"/>
  <c r="C156" i="4"/>
  <c r="B156" i="4"/>
  <c r="A156" i="4"/>
  <c r="K154" i="4"/>
  <c r="J154" i="4"/>
  <c r="I154" i="4"/>
  <c r="H154" i="4"/>
  <c r="G154" i="4"/>
  <c r="F154" i="4"/>
  <c r="E154" i="4"/>
  <c r="D154" i="4"/>
  <c r="C154" i="4"/>
  <c r="B154" i="4"/>
  <c r="A154" i="4"/>
  <c r="K153" i="4"/>
  <c r="J153" i="4"/>
  <c r="I153" i="4"/>
  <c r="H153" i="4"/>
  <c r="G153" i="4"/>
  <c r="F153" i="4"/>
  <c r="E153" i="4"/>
  <c r="D153" i="4"/>
  <c r="C153" i="4"/>
  <c r="B153" i="4"/>
  <c r="A153" i="4"/>
  <c r="K152" i="4"/>
  <c r="J152" i="4"/>
  <c r="I152" i="4"/>
  <c r="H152" i="4"/>
  <c r="G152" i="4"/>
  <c r="F152" i="4"/>
  <c r="E152" i="4"/>
  <c r="D152" i="4"/>
  <c r="C152" i="4"/>
  <c r="B152" i="4"/>
  <c r="A152" i="4"/>
  <c r="K151" i="4"/>
  <c r="J151" i="4"/>
  <c r="I151" i="4"/>
  <c r="H151" i="4"/>
  <c r="G151" i="4"/>
  <c r="F151" i="4"/>
  <c r="E151" i="4"/>
  <c r="D151" i="4"/>
  <c r="C151" i="4"/>
  <c r="B151" i="4"/>
  <c r="A151" i="4"/>
  <c r="K150" i="4"/>
  <c r="J150" i="4"/>
  <c r="I150" i="4"/>
  <c r="H150" i="4"/>
  <c r="G150" i="4"/>
  <c r="F150" i="4"/>
  <c r="E150" i="4"/>
  <c r="D150" i="4"/>
  <c r="C150" i="4"/>
  <c r="B150" i="4"/>
  <c r="A150" i="4"/>
  <c r="K149" i="4"/>
  <c r="J149" i="4"/>
  <c r="I149" i="4"/>
  <c r="H149" i="4"/>
  <c r="G149" i="4"/>
  <c r="F149" i="4"/>
  <c r="E149" i="4"/>
  <c r="D149" i="4"/>
  <c r="C149" i="4"/>
  <c r="B149" i="4"/>
  <c r="A149" i="4"/>
  <c r="K148" i="4"/>
  <c r="J148" i="4"/>
  <c r="I148" i="4"/>
  <c r="H148" i="4"/>
  <c r="G148" i="4"/>
  <c r="F148" i="4"/>
  <c r="E148" i="4"/>
  <c r="D148" i="4"/>
  <c r="C148" i="4"/>
  <c r="B148" i="4"/>
  <c r="A148" i="4"/>
  <c r="K147" i="4"/>
  <c r="J147" i="4"/>
  <c r="I147" i="4"/>
  <c r="H147" i="4"/>
  <c r="G147" i="4"/>
  <c r="F147" i="4"/>
  <c r="E147" i="4"/>
  <c r="D147" i="4"/>
  <c r="C147" i="4"/>
  <c r="B147" i="4"/>
  <c r="A147" i="4"/>
  <c r="K146" i="4"/>
  <c r="J146" i="4"/>
  <c r="I146" i="4"/>
  <c r="H146" i="4"/>
  <c r="G146" i="4"/>
  <c r="F146" i="4"/>
  <c r="E146" i="4"/>
  <c r="D146" i="4"/>
  <c r="C146" i="4"/>
  <c r="B146" i="4"/>
  <c r="A146" i="4"/>
  <c r="K144" i="4"/>
  <c r="J144" i="4"/>
  <c r="I144" i="4"/>
  <c r="H144" i="4"/>
  <c r="G144" i="4"/>
  <c r="F144" i="4"/>
  <c r="E144" i="4"/>
  <c r="D144" i="4"/>
  <c r="C144" i="4"/>
  <c r="B144" i="4"/>
  <c r="A144" i="4"/>
  <c r="K143" i="4"/>
  <c r="J143" i="4"/>
  <c r="I143" i="4"/>
  <c r="H143" i="4"/>
  <c r="G143" i="4"/>
  <c r="F143" i="4"/>
  <c r="E143" i="4"/>
  <c r="D143" i="4"/>
  <c r="C143" i="4"/>
  <c r="B143" i="4"/>
  <c r="A143" i="4"/>
  <c r="K142" i="4"/>
  <c r="J142" i="4"/>
  <c r="I142" i="4"/>
  <c r="H142" i="4"/>
  <c r="G142" i="4"/>
  <c r="F142" i="4"/>
  <c r="E142" i="4"/>
  <c r="D142" i="4"/>
  <c r="C142" i="4"/>
  <c r="B142" i="4"/>
  <c r="A142" i="4"/>
  <c r="K141" i="4"/>
  <c r="J141" i="4"/>
  <c r="I141" i="4"/>
  <c r="H141" i="4"/>
  <c r="G141" i="4"/>
  <c r="F141" i="4"/>
  <c r="E141" i="4"/>
  <c r="D141" i="4"/>
  <c r="C141" i="4"/>
  <c r="B141" i="4"/>
  <c r="A141" i="4"/>
  <c r="K140" i="4"/>
  <c r="J140" i="4"/>
  <c r="I140" i="4"/>
  <c r="H140" i="4"/>
  <c r="G140" i="4"/>
  <c r="F140" i="4"/>
  <c r="E140" i="4"/>
  <c r="D140" i="4"/>
  <c r="C140" i="4"/>
  <c r="B140" i="4"/>
  <c r="A140" i="4"/>
  <c r="K139" i="4"/>
  <c r="J139" i="4"/>
  <c r="I139" i="4"/>
  <c r="H139" i="4"/>
  <c r="G139" i="4"/>
  <c r="F139" i="4"/>
  <c r="E139" i="4"/>
  <c r="D139" i="4"/>
  <c r="C139" i="4"/>
  <c r="B139" i="4"/>
  <c r="A139" i="4"/>
  <c r="K138" i="4"/>
  <c r="J138" i="4"/>
  <c r="I138" i="4"/>
  <c r="H138" i="4"/>
  <c r="G138" i="4"/>
  <c r="F138" i="4"/>
  <c r="E138" i="4"/>
  <c r="D138" i="4"/>
  <c r="C138" i="4"/>
  <c r="B138" i="4"/>
  <c r="A138" i="4"/>
  <c r="K137" i="4"/>
  <c r="J137" i="4"/>
  <c r="I137" i="4"/>
  <c r="H137" i="4"/>
  <c r="G137" i="4"/>
  <c r="F137" i="4"/>
  <c r="E137" i="4"/>
  <c r="D137" i="4"/>
  <c r="C137" i="4"/>
  <c r="B137" i="4"/>
  <c r="A137" i="4"/>
  <c r="K136" i="4"/>
  <c r="J136" i="4"/>
  <c r="I136" i="4"/>
  <c r="H136" i="4"/>
  <c r="G136" i="4"/>
  <c r="F136" i="4"/>
  <c r="E136" i="4"/>
  <c r="D136" i="4"/>
  <c r="C136" i="4"/>
  <c r="B136" i="4"/>
  <c r="A136" i="4"/>
  <c r="K135" i="4"/>
  <c r="J135" i="4"/>
  <c r="I135" i="4"/>
  <c r="H135" i="4"/>
  <c r="G135" i="4"/>
  <c r="F135" i="4"/>
  <c r="E135" i="4"/>
  <c r="D135" i="4"/>
  <c r="C135" i="4"/>
  <c r="B135" i="4"/>
  <c r="A135" i="4"/>
  <c r="K132" i="4"/>
  <c r="J132" i="4"/>
  <c r="I132" i="4"/>
  <c r="H132" i="4"/>
  <c r="G132" i="4"/>
  <c r="F132" i="4"/>
  <c r="E132" i="4"/>
  <c r="D132" i="4"/>
  <c r="C132" i="4"/>
  <c r="B132" i="4"/>
  <c r="A132" i="4"/>
  <c r="K131" i="4"/>
  <c r="J131" i="4"/>
  <c r="I131" i="4"/>
  <c r="H131" i="4"/>
  <c r="G131" i="4"/>
  <c r="F131" i="4"/>
  <c r="E131" i="4"/>
  <c r="D131" i="4"/>
  <c r="C131" i="4"/>
  <c r="B131" i="4"/>
  <c r="A131" i="4"/>
  <c r="J124" i="4"/>
  <c r="I124" i="4"/>
  <c r="H124" i="4"/>
  <c r="G124" i="4"/>
  <c r="F124" i="4"/>
  <c r="E124" i="4"/>
  <c r="D124" i="4"/>
  <c r="C124" i="4"/>
  <c r="B124" i="4"/>
  <c r="A124" i="4"/>
  <c r="K123" i="4"/>
  <c r="J123" i="4"/>
  <c r="I123" i="4"/>
  <c r="H123" i="4"/>
  <c r="G123" i="4"/>
  <c r="F123" i="4"/>
  <c r="E123" i="4"/>
  <c r="D123" i="4"/>
  <c r="C123" i="4"/>
  <c r="B123" i="4"/>
  <c r="A123" i="4"/>
  <c r="K122" i="4"/>
  <c r="J122" i="4"/>
  <c r="I122" i="4"/>
  <c r="H122" i="4"/>
  <c r="G122" i="4"/>
  <c r="F122" i="4"/>
  <c r="E122" i="4"/>
  <c r="D122" i="4"/>
  <c r="C122" i="4"/>
  <c r="B122" i="4"/>
  <c r="A122" i="4"/>
  <c r="K121" i="4"/>
  <c r="J121" i="4"/>
  <c r="I121" i="4"/>
  <c r="H121" i="4"/>
  <c r="G121" i="4"/>
  <c r="F121" i="4"/>
  <c r="E121" i="4"/>
  <c r="D121" i="4"/>
  <c r="C121" i="4"/>
  <c r="B121" i="4"/>
  <c r="A121" i="4"/>
  <c r="K120" i="4"/>
  <c r="J120" i="4"/>
  <c r="I120" i="4"/>
  <c r="H120" i="4"/>
  <c r="G120" i="4"/>
  <c r="F120" i="4"/>
  <c r="E120" i="4"/>
  <c r="D120" i="4"/>
  <c r="C120" i="4"/>
  <c r="B120" i="4"/>
  <c r="A120" i="4"/>
  <c r="K119" i="4"/>
  <c r="J119" i="4"/>
  <c r="I119" i="4"/>
  <c r="H119" i="4"/>
  <c r="G119" i="4"/>
  <c r="F119" i="4"/>
  <c r="E119" i="4"/>
  <c r="D119" i="4"/>
  <c r="C119" i="4"/>
  <c r="B119" i="4"/>
  <c r="A119" i="4"/>
  <c r="K117" i="4"/>
  <c r="J117" i="4"/>
  <c r="I117" i="4"/>
  <c r="H117" i="4"/>
  <c r="G117" i="4"/>
  <c r="F117" i="4"/>
  <c r="E117" i="4"/>
  <c r="D117" i="4"/>
  <c r="C117" i="4"/>
  <c r="B117" i="4"/>
  <c r="A117" i="4"/>
  <c r="K118" i="4"/>
  <c r="J118" i="4"/>
  <c r="I118" i="4"/>
  <c r="H118" i="4"/>
  <c r="G118" i="4"/>
  <c r="F118" i="4"/>
  <c r="E118" i="4"/>
  <c r="D118" i="4"/>
  <c r="C118" i="4"/>
  <c r="B118" i="4"/>
  <c r="A118" i="4"/>
  <c r="K116" i="4"/>
  <c r="J116" i="4"/>
  <c r="I116" i="4"/>
  <c r="H116" i="4"/>
  <c r="G116" i="4"/>
  <c r="F116" i="4"/>
  <c r="E116" i="4"/>
  <c r="D116" i="4"/>
  <c r="C116" i="4"/>
  <c r="B116" i="4"/>
  <c r="A116" i="4"/>
  <c r="K115" i="4"/>
  <c r="J115" i="4"/>
  <c r="I115" i="4"/>
  <c r="H115" i="4"/>
  <c r="G115" i="4"/>
  <c r="F115" i="4"/>
  <c r="E115" i="4"/>
  <c r="D115" i="4"/>
  <c r="C115" i="4"/>
  <c r="B115" i="4"/>
  <c r="A115" i="4"/>
  <c r="J113" i="4"/>
  <c r="I113" i="4"/>
  <c r="H113" i="4"/>
  <c r="G113" i="4"/>
  <c r="F113" i="4"/>
  <c r="E113" i="4"/>
  <c r="D113" i="4"/>
  <c r="C113" i="4"/>
  <c r="B113" i="4"/>
  <c r="A113" i="4"/>
  <c r="K114" i="4"/>
  <c r="J114" i="4"/>
  <c r="I114" i="4"/>
  <c r="H114" i="4"/>
  <c r="G114" i="4"/>
  <c r="F114" i="4"/>
  <c r="E114" i="4"/>
  <c r="D114" i="4"/>
  <c r="C114" i="4"/>
  <c r="B114" i="4"/>
  <c r="A114" i="4"/>
  <c r="J112" i="4"/>
  <c r="I112" i="4"/>
  <c r="H112" i="4"/>
  <c r="G112" i="4"/>
  <c r="F112" i="4"/>
  <c r="E112" i="4"/>
  <c r="D112" i="4"/>
  <c r="C112" i="4"/>
  <c r="B112" i="4"/>
  <c r="A112" i="4"/>
  <c r="J110" i="4"/>
  <c r="I110" i="4"/>
  <c r="H110" i="4"/>
  <c r="G110" i="4"/>
  <c r="F110" i="4"/>
  <c r="E110" i="4"/>
  <c r="D110" i="4"/>
  <c r="C110" i="4"/>
  <c r="B110" i="4"/>
  <c r="A110" i="4"/>
  <c r="K108" i="4"/>
  <c r="J108" i="4"/>
  <c r="I108" i="4"/>
  <c r="H108" i="4"/>
  <c r="G108" i="4"/>
  <c r="F108" i="4"/>
  <c r="E108" i="4"/>
  <c r="D108" i="4"/>
  <c r="C108" i="4"/>
  <c r="B108" i="4"/>
  <c r="A108" i="4"/>
  <c r="K95" i="4"/>
  <c r="X95" i="4" s="1"/>
  <c r="J95" i="4"/>
  <c r="I95" i="4"/>
  <c r="H95" i="4"/>
  <c r="G95" i="4"/>
  <c r="F95" i="4"/>
  <c r="E95" i="4"/>
  <c r="D95" i="4"/>
  <c r="C95" i="4"/>
  <c r="B95" i="4"/>
  <c r="A95" i="4"/>
  <c r="K93" i="4"/>
  <c r="J93" i="4"/>
  <c r="I93" i="4"/>
  <c r="H93" i="4"/>
  <c r="G93" i="4"/>
  <c r="F93" i="4"/>
  <c r="E93" i="4"/>
  <c r="D93" i="4"/>
  <c r="C93" i="4"/>
  <c r="B93" i="4"/>
  <c r="A93" i="4"/>
  <c r="J92" i="4"/>
  <c r="I92" i="4"/>
  <c r="H92" i="4"/>
  <c r="G92" i="4"/>
  <c r="F92" i="4"/>
  <c r="E92" i="4"/>
  <c r="D92" i="4"/>
  <c r="C92" i="4"/>
  <c r="B92" i="4"/>
  <c r="A92" i="4"/>
  <c r="J91" i="4"/>
  <c r="I91" i="4"/>
  <c r="H91" i="4"/>
  <c r="G91" i="4"/>
  <c r="F91" i="4"/>
  <c r="E91" i="4"/>
  <c r="D91" i="4"/>
  <c r="C91" i="4"/>
  <c r="B91" i="4"/>
  <c r="A91" i="4"/>
  <c r="J90" i="4"/>
  <c r="I90" i="4"/>
  <c r="H90" i="4"/>
  <c r="G90" i="4"/>
  <c r="F90" i="4"/>
  <c r="E90" i="4"/>
  <c r="D90" i="4"/>
  <c r="C90" i="4"/>
  <c r="B90" i="4"/>
  <c r="A90" i="4"/>
  <c r="J89" i="4"/>
  <c r="I89" i="4"/>
  <c r="H89" i="4"/>
  <c r="G89" i="4"/>
  <c r="F89" i="4"/>
  <c r="E89" i="4"/>
  <c r="D89" i="4"/>
  <c r="C89" i="4"/>
  <c r="B89" i="4"/>
  <c r="A89" i="4"/>
  <c r="J81" i="4"/>
  <c r="I81" i="4"/>
  <c r="H81" i="4"/>
  <c r="G81" i="4"/>
  <c r="F81" i="4"/>
  <c r="E81" i="4"/>
  <c r="D81" i="4"/>
  <c r="C81" i="4"/>
  <c r="B81" i="4"/>
  <c r="A81" i="4"/>
  <c r="J78" i="4"/>
  <c r="I78" i="4"/>
  <c r="H78" i="4"/>
  <c r="G78" i="4"/>
  <c r="F78" i="4"/>
  <c r="E78" i="4"/>
  <c r="D78" i="4"/>
  <c r="C78" i="4"/>
  <c r="B78" i="4"/>
  <c r="A78" i="4"/>
  <c r="K77" i="4"/>
  <c r="J77" i="4"/>
  <c r="I77" i="4"/>
  <c r="H77" i="4"/>
  <c r="G77" i="4"/>
  <c r="F77" i="4"/>
  <c r="E77" i="4"/>
  <c r="D77" i="4"/>
  <c r="C77" i="4"/>
  <c r="B77" i="4"/>
  <c r="A77" i="4"/>
  <c r="K72" i="4"/>
  <c r="J72" i="4"/>
  <c r="I72" i="4"/>
  <c r="H72" i="4"/>
  <c r="G72" i="4"/>
  <c r="F72" i="4"/>
  <c r="E72" i="4"/>
  <c r="D72" i="4"/>
  <c r="C72" i="4"/>
  <c r="B72" i="4"/>
  <c r="A72" i="4"/>
  <c r="K70" i="4"/>
  <c r="J70" i="4"/>
  <c r="I70" i="4"/>
  <c r="H70" i="4"/>
  <c r="G70" i="4"/>
  <c r="F70" i="4"/>
  <c r="E70" i="4"/>
  <c r="D70" i="4"/>
  <c r="C70" i="4"/>
  <c r="B70" i="4"/>
  <c r="A70" i="4"/>
  <c r="K69" i="4"/>
  <c r="J69" i="4"/>
  <c r="I69" i="4"/>
  <c r="H69" i="4"/>
  <c r="G69" i="4"/>
  <c r="F69" i="4"/>
  <c r="E69" i="4"/>
  <c r="D69" i="4"/>
  <c r="C69" i="4"/>
  <c r="B69" i="4"/>
  <c r="A69" i="4"/>
  <c r="K66" i="4"/>
  <c r="M66" i="4" s="1"/>
  <c r="J66" i="4"/>
  <c r="I66" i="4"/>
  <c r="H66" i="4"/>
  <c r="G66" i="4"/>
  <c r="F66" i="4"/>
  <c r="E66" i="4"/>
  <c r="D66" i="4"/>
  <c r="C66" i="4"/>
  <c r="B66" i="4"/>
  <c r="A66" i="4"/>
  <c r="K65" i="4"/>
  <c r="M65" i="4" s="1"/>
  <c r="J65" i="4"/>
  <c r="I65" i="4"/>
  <c r="H65" i="4"/>
  <c r="G65" i="4"/>
  <c r="F65" i="4"/>
  <c r="E65" i="4"/>
  <c r="D65" i="4"/>
  <c r="C65" i="4"/>
  <c r="B65" i="4"/>
  <c r="A65" i="4"/>
  <c r="K64" i="4"/>
  <c r="J64" i="4"/>
  <c r="H64" i="4"/>
  <c r="G64" i="4"/>
  <c r="F64" i="4"/>
  <c r="E64" i="4"/>
  <c r="D64" i="4"/>
  <c r="C64" i="4"/>
  <c r="B64" i="4"/>
  <c r="A64" i="4"/>
  <c r="K63" i="4"/>
  <c r="J63" i="4"/>
  <c r="H63" i="4"/>
  <c r="G63" i="4"/>
  <c r="F63" i="4"/>
  <c r="E63" i="4"/>
  <c r="D63" i="4"/>
  <c r="C63" i="4"/>
  <c r="B63" i="4"/>
  <c r="A63" i="4"/>
  <c r="K58" i="4"/>
  <c r="X58" i="4" s="1"/>
  <c r="J58" i="4"/>
  <c r="I58" i="4"/>
  <c r="H58" i="4"/>
  <c r="G58" i="4"/>
  <c r="F58" i="4"/>
  <c r="E58" i="4"/>
  <c r="D58" i="4"/>
  <c r="C58" i="4"/>
  <c r="B58" i="4"/>
  <c r="A58" i="4"/>
  <c r="K56" i="4"/>
  <c r="J56" i="4"/>
  <c r="I56" i="4"/>
  <c r="H56" i="4"/>
  <c r="G56" i="4"/>
  <c r="F56" i="4"/>
  <c r="E56" i="4"/>
  <c r="D56" i="4"/>
  <c r="C56" i="4"/>
  <c r="B56" i="4"/>
  <c r="A56" i="4"/>
  <c r="K55" i="4"/>
  <c r="J55" i="4"/>
  <c r="I55" i="4"/>
  <c r="H55" i="4"/>
  <c r="G55" i="4"/>
  <c r="F55" i="4"/>
  <c r="E55" i="4"/>
  <c r="D55" i="4"/>
  <c r="C55" i="4"/>
  <c r="B55" i="4"/>
  <c r="A55" i="4"/>
  <c r="J52" i="4"/>
  <c r="I52" i="4"/>
  <c r="H52" i="4"/>
  <c r="G52" i="4"/>
  <c r="F52" i="4"/>
  <c r="E52" i="4"/>
  <c r="D52" i="4"/>
  <c r="C52" i="4"/>
  <c r="B52" i="4"/>
  <c r="A52" i="4"/>
  <c r="K50" i="4"/>
  <c r="J50" i="4"/>
  <c r="I50" i="4"/>
  <c r="H50" i="4"/>
  <c r="G50" i="4"/>
  <c r="F50" i="4"/>
  <c r="E50" i="4"/>
  <c r="D50" i="4"/>
  <c r="C50" i="4"/>
  <c r="B50" i="4"/>
  <c r="A50" i="4"/>
  <c r="K49" i="4"/>
  <c r="J49" i="4"/>
  <c r="I49" i="4"/>
  <c r="H49" i="4"/>
  <c r="G49" i="4"/>
  <c r="F49" i="4"/>
  <c r="E49" i="4"/>
  <c r="D49" i="4"/>
  <c r="C49" i="4"/>
  <c r="B49" i="4"/>
  <c r="A49" i="4"/>
  <c r="K48" i="4"/>
  <c r="J48" i="4"/>
  <c r="I48" i="4"/>
  <c r="H48" i="4"/>
  <c r="G48" i="4"/>
  <c r="F48" i="4"/>
  <c r="E48" i="4"/>
  <c r="D48" i="4"/>
  <c r="C48" i="4"/>
  <c r="B48" i="4"/>
  <c r="A48" i="4"/>
  <c r="K47" i="4"/>
  <c r="J47" i="4"/>
  <c r="I47" i="4"/>
  <c r="H47" i="4"/>
  <c r="G47" i="4"/>
  <c r="F47" i="4"/>
  <c r="E47" i="4"/>
  <c r="D47" i="4"/>
  <c r="C47" i="4"/>
  <c r="B47" i="4"/>
  <c r="A47" i="4"/>
  <c r="K46" i="4"/>
  <c r="J46" i="4"/>
  <c r="I46" i="4"/>
  <c r="H46" i="4"/>
  <c r="G46" i="4"/>
  <c r="F46" i="4"/>
  <c r="E46" i="4"/>
  <c r="D46" i="4"/>
  <c r="C46" i="4"/>
  <c r="B46" i="4"/>
  <c r="A46" i="4"/>
  <c r="K45" i="4"/>
  <c r="J45" i="4"/>
  <c r="I45" i="4"/>
  <c r="H45" i="4"/>
  <c r="G45" i="4"/>
  <c r="F45" i="4"/>
  <c r="E45" i="4"/>
  <c r="D45" i="4"/>
  <c r="C45" i="4"/>
  <c r="B45" i="4"/>
  <c r="A45" i="4"/>
  <c r="K42" i="4"/>
  <c r="M42" i="4" s="1"/>
  <c r="J42" i="4"/>
  <c r="I42" i="4"/>
  <c r="H42" i="4"/>
  <c r="G42" i="4"/>
  <c r="F42" i="4"/>
  <c r="E42" i="4"/>
  <c r="D42" i="4"/>
  <c r="C42" i="4"/>
  <c r="B42" i="4"/>
  <c r="A42" i="4"/>
  <c r="K41" i="4"/>
  <c r="J41" i="4"/>
  <c r="I41" i="4"/>
  <c r="H41" i="4"/>
  <c r="G41" i="4"/>
  <c r="F41" i="4"/>
  <c r="E41" i="4"/>
  <c r="D41" i="4"/>
  <c r="C41" i="4"/>
  <c r="B41" i="4"/>
  <c r="A41" i="4"/>
  <c r="J40" i="4"/>
  <c r="I40" i="4"/>
  <c r="H40" i="4"/>
  <c r="G40" i="4"/>
  <c r="F40" i="4"/>
  <c r="E40" i="4"/>
  <c r="D40" i="4"/>
  <c r="C40" i="4"/>
  <c r="B40" i="4"/>
  <c r="A40" i="4"/>
  <c r="J38" i="4"/>
  <c r="I38" i="4"/>
  <c r="H38" i="4"/>
  <c r="G38" i="4"/>
  <c r="F38" i="4"/>
  <c r="E38" i="4"/>
  <c r="D38" i="4"/>
  <c r="C38" i="4"/>
  <c r="B38" i="4"/>
  <c r="A38" i="4"/>
  <c r="K37" i="4"/>
  <c r="J37" i="4"/>
  <c r="I37" i="4"/>
  <c r="H37" i="4"/>
  <c r="G37" i="4"/>
  <c r="F37" i="4"/>
  <c r="E37" i="4"/>
  <c r="D37" i="4"/>
  <c r="C37" i="4"/>
  <c r="B37" i="4"/>
  <c r="A37" i="4"/>
  <c r="K36" i="4"/>
  <c r="J36" i="4"/>
  <c r="I36" i="4"/>
  <c r="H36" i="4"/>
  <c r="G36" i="4"/>
  <c r="F36" i="4"/>
  <c r="E36" i="4"/>
  <c r="D36" i="4"/>
  <c r="C36" i="4"/>
  <c r="B36" i="4"/>
  <c r="A36" i="4"/>
  <c r="F84" i="5" l="1"/>
  <c r="U15" i="4"/>
  <c r="S15" i="4"/>
  <c r="Q15" i="4"/>
  <c r="O15" i="4"/>
  <c r="M15" i="4"/>
  <c r="W220" i="1"/>
  <c r="AS220" i="4"/>
  <c r="AV220" i="4" s="1"/>
  <c r="X220" i="1" l="1"/>
  <c r="X220" i="4"/>
  <c r="AI220" i="4"/>
  <c r="AL220" i="4" s="1"/>
  <c r="Z220" i="4"/>
  <c r="AG220" i="4" s="1"/>
  <c r="AN220" i="4"/>
  <c r="AQ220" i="4" s="1"/>
  <c r="Y5" i="1" l="1"/>
  <c r="Y216" i="1"/>
  <c r="Y219" i="1"/>
  <c r="W198" i="1"/>
  <c r="W191" i="1"/>
  <c r="Y187" i="1"/>
  <c r="Y172" i="1"/>
  <c r="Y164" i="1"/>
  <c r="Y159" i="1"/>
  <c r="Y151" i="1"/>
  <c r="Y138" i="1"/>
  <c r="Y135" i="1"/>
  <c r="W95" i="1"/>
  <c r="Y77" i="1"/>
  <c r="Y70" i="1"/>
  <c r="W66" i="1"/>
  <c r="W55" i="1"/>
  <c r="W49" i="1"/>
  <c r="Y6" i="1"/>
  <c r="Y7" i="1"/>
  <c r="Y12" i="1"/>
  <c r="Y13" i="1"/>
  <c r="Y14" i="1"/>
  <c r="Y15" i="1"/>
  <c r="Y21" i="1"/>
  <c r="Y22" i="1"/>
  <c r="Y24" i="1"/>
  <c r="Y25" i="1"/>
  <c r="Y26" i="1"/>
  <c r="Y28" i="1"/>
  <c r="Y32" i="1"/>
  <c r="Y33" i="1"/>
  <c r="Y36" i="1"/>
  <c r="Y37" i="1"/>
  <c r="Y38" i="1"/>
  <c r="Y41" i="1"/>
  <c r="Y42" i="1"/>
  <c r="Y45" i="1"/>
  <c r="Y46" i="1"/>
  <c r="Y47" i="1"/>
  <c r="Y48" i="1"/>
  <c r="W50" i="1"/>
  <c r="Y58" i="1"/>
  <c r="Y64" i="1"/>
  <c r="Y65" i="1"/>
  <c r="Y69" i="1"/>
  <c r="Y72" i="1"/>
  <c r="Y93" i="1"/>
  <c r="Y108" i="1"/>
  <c r="Y114" i="1"/>
  <c r="Y115" i="1"/>
  <c r="Y116" i="1"/>
  <c r="Y118" i="1"/>
  <c r="Y117" i="1"/>
  <c r="Y119" i="1"/>
  <c r="Y120" i="1"/>
  <c r="Y121" i="1"/>
  <c r="Y122" i="1"/>
  <c r="Y127" i="1"/>
  <c r="Y131" i="1"/>
  <c r="W132" i="1"/>
  <c r="Y136" i="1"/>
  <c r="Y137" i="1"/>
  <c r="Y139" i="1"/>
  <c r="Y140" i="1"/>
  <c r="Y141" i="1"/>
  <c r="W142" i="1"/>
  <c r="Y143" i="1"/>
  <c r="W144" i="1"/>
  <c r="Y146" i="1"/>
  <c r="Y147" i="1"/>
  <c r="Y148" i="1"/>
  <c r="Y150" i="1"/>
  <c r="Y152" i="1"/>
  <c r="Y153" i="1"/>
  <c r="W154" i="1"/>
  <c r="Y158" i="1"/>
  <c r="Y160" i="1"/>
  <c r="Y161" i="1"/>
  <c r="Y163" i="1"/>
  <c r="Y165" i="1"/>
  <c r="Y166" i="1"/>
  <c r="Y168" i="1"/>
  <c r="Y169" i="1"/>
  <c r="Y170" i="1"/>
  <c r="Y171" i="1"/>
  <c r="Y173" i="1"/>
  <c r="Y174" i="1"/>
  <c r="Y180" i="1"/>
  <c r="Y181" i="1"/>
  <c r="Y182" i="1"/>
  <c r="Y183" i="1"/>
  <c r="Y184" i="1"/>
  <c r="Y185" i="1"/>
  <c r="Y186" i="1"/>
  <c r="Y188" i="1"/>
  <c r="Y189" i="1"/>
  <c r="Y190" i="1"/>
  <c r="Y193" i="1"/>
  <c r="Y196" i="1"/>
  <c r="Y197" i="1"/>
  <c r="Y199" i="1"/>
  <c r="Y200" i="1"/>
  <c r="Y201" i="1"/>
  <c r="Y202" i="1"/>
  <c r="Y203" i="1"/>
  <c r="Y205" i="1"/>
  <c r="Y206" i="1"/>
  <c r="Y208" i="1"/>
  <c r="Y213" i="1"/>
  <c r="Y217" i="1"/>
  <c r="Y218" i="1"/>
  <c r="W163" i="1" l="1"/>
  <c r="W23" i="1"/>
  <c r="W127" i="1"/>
  <c r="W36" i="1"/>
  <c r="W217" i="1"/>
  <c r="W196" i="1"/>
  <c r="W180" i="1"/>
  <c r="W158" i="1"/>
  <c r="W56" i="1"/>
  <c r="G15" i="8" s="1"/>
  <c r="W33" i="1"/>
  <c r="G10" i="8" s="1"/>
  <c r="R8" i="8" s="1"/>
  <c r="W21" i="1"/>
  <c r="W172" i="1"/>
  <c r="W183" i="1"/>
  <c r="W182" i="1"/>
  <c r="W159" i="1"/>
  <c r="W22" i="1"/>
  <c r="W213" i="1"/>
  <c r="W194" i="1"/>
  <c r="W174" i="1"/>
  <c r="W123" i="1"/>
  <c r="W177" i="1"/>
  <c r="W115" i="1"/>
  <c r="W161" i="1"/>
  <c r="W160" i="1"/>
  <c r="W164" i="1"/>
  <c r="W208" i="1"/>
  <c r="W193" i="1"/>
  <c r="W173" i="1"/>
  <c r="W122" i="1"/>
  <c r="W93" i="1"/>
  <c r="W15" i="1"/>
  <c r="W70" i="1"/>
  <c r="W187" i="1"/>
  <c r="W199" i="1"/>
  <c r="W197" i="1"/>
  <c r="W37" i="1"/>
  <c r="W181" i="1"/>
  <c r="W63" i="1"/>
  <c r="W206" i="1"/>
  <c r="W190" i="1"/>
  <c r="W171" i="1"/>
  <c r="W153" i="1"/>
  <c r="W141" i="1"/>
  <c r="W121" i="1"/>
  <c r="W48" i="1"/>
  <c r="W14" i="1"/>
  <c r="W77" i="1"/>
  <c r="W131" i="1"/>
  <c r="W218" i="1"/>
  <c r="W108" i="1"/>
  <c r="W205" i="1"/>
  <c r="W189" i="1"/>
  <c r="W170" i="1"/>
  <c r="W152" i="1"/>
  <c r="W140" i="1"/>
  <c r="W120" i="1"/>
  <c r="W47" i="1"/>
  <c r="G13" i="8" s="1"/>
  <c r="R12" i="8" s="1"/>
  <c r="W32" i="1"/>
  <c r="W13" i="1"/>
  <c r="W64" i="1"/>
  <c r="W114" i="1"/>
  <c r="W58" i="1"/>
  <c r="W203" i="1"/>
  <c r="W188" i="1"/>
  <c r="W169" i="1"/>
  <c r="W150" i="1"/>
  <c r="W139" i="1"/>
  <c r="W119" i="1"/>
  <c r="W72" i="1"/>
  <c r="W46" i="1"/>
  <c r="W28" i="1"/>
  <c r="W12" i="1"/>
  <c r="G19" i="8"/>
  <c r="R16" i="8" s="1"/>
  <c r="W219" i="1"/>
  <c r="W117" i="1"/>
  <c r="W45" i="1"/>
  <c r="W26" i="1"/>
  <c r="W216" i="1"/>
  <c r="W151" i="1"/>
  <c r="W186" i="1"/>
  <c r="W201" i="1"/>
  <c r="W185" i="1"/>
  <c r="W166" i="1"/>
  <c r="W148" i="1"/>
  <c r="W136" i="1"/>
  <c r="W118" i="1"/>
  <c r="W69" i="1"/>
  <c r="W42" i="1"/>
  <c r="W25" i="1"/>
  <c r="W135" i="1"/>
  <c r="W5" i="1"/>
  <c r="W146" i="1"/>
  <c r="W202" i="1"/>
  <c r="W168" i="1"/>
  <c r="W149" i="1"/>
  <c r="W200" i="1"/>
  <c r="W184" i="1"/>
  <c r="W165" i="1"/>
  <c r="W147" i="1"/>
  <c r="W116" i="1"/>
  <c r="W65" i="1"/>
  <c r="W41" i="1"/>
  <c r="W24" i="1"/>
  <c r="W6" i="1"/>
  <c r="W138" i="1"/>
  <c r="W137" i="1"/>
  <c r="W38" i="1"/>
  <c r="W7" i="1"/>
  <c r="W214" i="1"/>
  <c r="W143" i="1"/>
  <c r="G29" i="8" l="1"/>
  <c r="G34" i="8"/>
  <c r="G36" i="8"/>
  <c r="G37" i="8"/>
  <c r="G40" i="8"/>
  <c r="G30" i="8"/>
  <c r="G38" i="8"/>
  <c r="X5" i="1"/>
  <c r="X171" i="1"/>
  <c r="G16" i="8"/>
  <c r="R14" i="8" s="1"/>
  <c r="R30" i="8" l="1"/>
  <c r="R32" i="8"/>
  <c r="R31" i="8" s="1"/>
  <c r="R35" i="8"/>
  <c r="Y29" i="1"/>
  <c r="Y30" i="1"/>
  <c r="W30" i="1" l="1"/>
  <c r="X30" i="1" s="1"/>
  <c r="W29" i="1"/>
  <c r="K175" i="4" l="1"/>
  <c r="Y176" i="1"/>
  <c r="K176" i="4"/>
  <c r="Y175" i="1"/>
  <c r="W176" i="1" l="1"/>
  <c r="W175" i="1"/>
  <c r="W20" i="1"/>
  <c r="Y27" i="1"/>
  <c r="Z23" i="4"/>
  <c r="X175" i="1" l="1"/>
  <c r="G35" i="8"/>
  <c r="W27" i="1"/>
  <c r="G8" i="8" s="1"/>
  <c r="AS29" i="4"/>
  <c r="AV29" i="4" s="1"/>
  <c r="Z29" i="4"/>
  <c r="AG29" i="4" s="1"/>
  <c r="M29" i="4"/>
  <c r="AI29" i="4"/>
  <c r="AL29" i="4" s="1"/>
  <c r="AN29" i="4"/>
  <c r="AQ29" i="4" s="1"/>
  <c r="AS120" i="4"/>
  <c r="X120" i="1"/>
  <c r="X29" i="4" l="1"/>
  <c r="AV120" i="4"/>
  <c r="Z120" i="4"/>
  <c r="AG120" i="4" s="1"/>
  <c r="AI120" i="4"/>
  <c r="AL120" i="4" s="1"/>
  <c r="AN120" i="4"/>
  <c r="AQ120" i="4" s="1"/>
  <c r="M120" i="4"/>
  <c r="X120" i="4" s="1"/>
  <c r="Y113" i="1" l="1"/>
  <c r="K113" i="4"/>
  <c r="W113" i="1" l="1"/>
  <c r="G26" i="8" l="1"/>
  <c r="AI22" i="4"/>
  <c r="AL22" i="4" s="1"/>
  <c r="AN22" i="4"/>
  <c r="AQ22" i="4" s="1"/>
  <c r="X22" i="4"/>
  <c r="AS22" i="4"/>
  <c r="AV22" i="4" s="1"/>
  <c r="Z22" i="4"/>
  <c r="AG22" i="4" s="1"/>
  <c r="X22" i="1"/>
  <c r="R25" i="8" l="1"/>
  <c r="A5" i="4" l="1"/>
  <c r="A4" i="4"/>
  <c r="AI49" i="4" l="1"/>
  <c r="AS50" i="4"/>
  <c r="AV50" i="4" s="1"/>
  <c r="Z175" i="4"/>
  <c r="AG175" i="4" s="1"/>
  <c r="M176" i="4"/>
  <c r="M177" i="4"/>
  <c r="AI180" i="4"/>
  <c r="AL180" i="4" s="1"/>
  <c r="X177" i="1"/>
  <c r="X218" i="1"/>
  <c r="K52" i="4"/>
  <c r="K112" i="4"/>
  <c r="X112" i="4" s="1"/>
  <c r="X21" i="1"/>
  <c r="L25" i="5"/>
  <c r="M25" i="5" s="1"/>
  <c r="AQ142" i="4"/>
  <c r="X143" i="1"/>
  <c r="M147" i="4"/>
  <c r="X147" i="4" s="1"/>
  <c r="AS150" i="4"/>
  <c r="AI152" i="4"/>
  <c r="AL152" i="4" s="1"/>
  <c r="AI153" i="4"/>
  <c r="AL153" i="4" s="1"/>
  <c r="Z154" i="4"/>
  <c r="AG154" i="4" s="1"/>
  <c r="Z158" i="4"/>
  <c r="AG158" i="4" s="1"/>
  <c r="X159" i="4"/>
  <c r="AS161" i="4"/>
  <c r="AI163" i="4"/>
  <c r="AL163" i="4" s="1"/>
  <c r="Z165" i="4"/>
  <c r="AG165" i="4" s="1"/>
  <c r="AI166" i="4"/>
  <c r="AL166" i="4" s="1"/>
  <c r="AS168" i="4"/>
  <c r="AV168" i="4" s="1"/>
  <c r="Z169" i="4"/>
  <c r="AG169" i="4" s="1"/>
  <c r="AI171" i="4"/>
  <c r="AL171" i="4" s="1"/>
  <c r="AN173" i="4"/>
  <c r="AQ173" i="4" s="1"/>
  <c r="AS174" i="4"/>
  <c r="AV174" i="4" s="1"/>
  <c r="M181" i="4"/>
  <c r="X181" i="4" s="1"/>
  <c r="M182" i="4"/>
  <c r="X182" i="4" s="1"/>
  <c r="Z183" i="4"/>
  <c r="AG183" i="4" s="1"/>
  <c r="Z184" i="4"/>
  <c r="AG184" i="4" s="1"/>
  <c r="AI185" i="4"/>
  <c r="AL185" i="4" s="1"/>
  <c r="AI186" i="4"/>
  <c r="AL186" i="4" s="1"/>
  <c r="AI48" i="4"/>
  <c r="H10" i="8"/>
  <c r="H13" i="8"/>
  <c r="H15" i="8"/>
  <c r="H19" i="8"/>
  <c r="X6" i="1"/>
  <c r="X7" i="1"/>
  <c r="X12" i="1"/>
  <c r="X13" i="1"/>
  <c r="X14" i="1"/>
  <c r="X15" i="1"/>
  <c r="X20" i="1"/>
  <c r="X23" i="1"/>
  <c r="X29" i="1"/>
  <c r="X25" i="1"/>
  <c r="X26" i="1"/>
  <c r="X27" i="1"/>
  <c r="X28" i="1"/>
  <c r="X32" i="1"/>
  <c r="X33" i="1"/>
  <c r="X37" i="1"/>
  <c r="X38" i="1"/>
  <c r="X41" i="1"/>
  <c r="X42" i="1"/>
  <c r="X45" i="1"/>
  <c r="X46" i="1"/>
  <c r="X47" i="1"/>
  <c r="X93" i="1"/>
  <c r="X95" i="1"/>
  <c r="X108" i="1"/>
  <c r="X114" i="1"/>
  <c r="X113" i="1"/>
  <c r="X115" i="1"/>
  <c r="X116" i="1"/>
  <c r="X118" i="1"/>
  <c r="X117" i="1"/>
  <c r="X119" i="1"/>
  <c r="X121" i="1"/>
  <c r="X122" i="1"/>
  <c r="X123" i="1"/>
  <c r="X127" i="1"/>
  <c r="X131" i="1"/>
  <c r="X132" i="1"/>
  <c r="X135" i="1"/>
  <c r="X137" i="1"/>
  <c r="X138" i="1"/>
  <c r="X139" i="1"/>
  <c r="X141" i="1"/>
  <c r="X142" i="1"/>
  <c r="X144" i="1"/>
  <c r="X147" i="1"/>
  <c r="X148" i="1"/>
  <c r="X149" i="1"/>
  <c r="X150" i="1"/>
  <c r="X151" i="1"/>
  <c r="X152" i="1"/>
  <c r="X154" i="1"/>
  <c r="X158" i="1"/>
  <c r="X168" i="1"/>
  <c r="X169" i="1"/>
  <c r="X170" i="1"/>
  <c r="X172" i="1"/>
  <c r="X173" i="1"/>
  <c r="X174" i="1"/>
  <c r="X180" i="1"/>
  <c r="X181" i="1"/>
  <c r="X182" i="1"/>
  <c r="X183" i="1"/>
  <c r="X184" i="1"/>
  <c r="X185" i="1"/>
  <c r="X186" i="1"/>
  <c r="X187" i="1"/>
  <c r="X188" i="1"/>
  <c r="X189" i="1"/>
  <c r="X190" i="1"/>
  <c r="X191" i="1"/>
  <c r="X193" i="1"/>
  <c r="X194" i="1"/>
  <c r="X196" i="1"/>
  <c r="X197" i="1"/>
  <c r="X200" i="1"/>
  <c r="X201" i="1"/>
  <c r="X202" i="1"/>
  <c r="X203" i="1"/>
  <c r="X205" i="1"/>
  <c r="X206" i="1"/>
  <c r="X213" i="1"/>
  <c r="X219" i="1"/>
  <c r="X214" i="1"/>
  <c r="X216" i="1"/>
  <c r="X217"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4" i="5"/>
  <c r="M154" i="5" s="1"/>
  <c r="L161" i="5"/>
  <c r="M161" i="5" s="1"/>
  <c r="L162" i="5"/>
  <c r="M162" i="5" s="1"/>
  <c r="L163" i="5"/>
  <c r="M163" i="5" s="1"/>
  <c r="L164" i="5"/>
  <c r="M164" i="5" s="1"/>
  <c r="L169" i="5"/>
  <c r="M169" i="5" s="1"/>
  <c r="L171" i="5"/>
  <c r="M171" i="5" s="1"/>
  <c r="L172" i="5"/>
  <c r="M172" i="5" s="1"/>
  <c r="L173" i="5"/>
  <c r="M173" i="5" s="1"/>
  <c r="L174" i="5"/>
  <c r="M174" i="5" s="1"/>
  <c r="L176" i="5"/>
  <c r="M176" i="5" s="1"/>
  <c r="L179" i="5"/>
  <c r="M179" i="5" s="1"/>
  <c r="L182" i="5"/>
  <c r="M182" i="5" s="1"/>
  <c r="L183" i="5"/>
  <c r="M183" i="5" s="1"/>
  <c r="L184" i="5"/>
  <c r="M184" i="5" s="1"/>
  <c r="L185" i="5"/>
  <c r="M185" i="5" s="1"/>
  <c r="L186" i="5"/>
  <c r="M186" i="5" s="1"/>
  <c r="L187" i="5"/>
  <c r="M187" i="5" s="1"/>
  <c r="L188" i="5"/>
  <c r="M188" i="5" s="1"/>
  <c r="L189" i="5"/>
  <c r="M189" i="5" s="1"/>
  <c r="L192" i="5"/>
  <c r="M192" i="5" s="1"/>
  <c r="L4" i="5"/>
  <c r="G5" i="5"/>
  <c r="K5" i="5" s="1"/>
  <c r="G6" i="5"/>
  <c r="I6" i="5" s="1"/>
  <c r="G8" i="5"/>
  <c r="I8" i="5" s="1"/>
  <c r="G9" i="5"/>
  <c r="G10" i="5"/>
  <c r="K10" i="5" s="1"/>
  <c r="G18" i="5"/>
  <c r="G20" i="5"/>
  <c r="K20" i="5" s="1"/>
  <c r="G22" i="5"/>
  <c r="I22" i="5" s="1"/>
  <c r="G29" i="5"/>
  <c r="I29" i="5" s="1"/>
  <c r="G30" i="5"/>
  <c r="G34" i="5"/>
  <c r="K34" i="5" s="1"/>
  <c r="G36" i="5"/>
  <c r="I36" i="5" s="1"/>
  <c r="G38" i="5"/>
  <c r="I38" i="5" s="1"/>
  <c r="G41" i="5"/>
  <c r="K41" i="5" s="1"/>
  <c r="G42" i="5"/>
  <c r="G43" i="5"/>
  <c r="K43" i="5" s="1"/>
  <c r="G45" i="5"/>
  <c r="G47" i="5"/>
  <c r="I47" i="5" s="1"/>
  <c r="G50" i="5"/>
  <c r="K50" i="5" s="1"/>
  <c r="G51" i="5"/>
  <c r="I51" i="5" s="1"/>
  <c r="G55" i="5"/>
  <c r="I55" i="5" s="1"/>
  <c r="G58" i="5"/>
  <c r="I58" i="5" s="1"/>
  <c r="G60" i="5"/>
  <c r="I60" i="5" s="1"/>
  <c r="G61" i="5"/>
  <c r="G66" i="5"/>
  <c r="K66" i="5" s="1"/>
  <c r="G67" i="5"/>
  <c r="G69" i="5"/>
  <c r="G70" i="5"/>
  <c r="G72" i="5"/>
  <c r="K72" i="5" s="1"/>
  <c r="G73" i="5"/>
  <c r="G75" i="5"/>
  <c r="G76" i="5"/>
  <c r="G85" i="5"/>
  <c r="O85" i="5" s="1"/>
  <c r="G89" i="5"/>
  <c r="K89" i="5" s="1"/>
  <c r="G90" i="5"/>
  <c r="I90" i="5" s="1"/>
  <c r="G92" i="5"/>
  <c r="G96" i="5"/>
  <c r="I96" i="5" s="1"/>
  <c r="G99" i="5"/>
  <c r="G101" i="5"/>
  <c r="I101" i="5" s="1"/>
  <c r="G102" i="5"/>
  <c r="G103" i="5"/>
  <c r="K103" i="5" s="1"/>
  <c r="G104" i="5"/>
  <c r="I104" i="5" s="1"/>
  <c r="G105" i="5"/>
  <c r="I105" i="5" s="1"/>
  <c r="G107" i="5"/>
  <c r="I107" i="5" s="1"/>
  <c r="G108" i="5"/>
  <c r="K108" i="5" s="1"/>
  <c r="G109" i="5"/>
  <c r="G110" i="5"/>
  <c r="G111" i="5"/>
  <c r="G112" i="5"/>
  <c r="G115" i="5"/>
  <c r="I115" i="5" s="1"/>
  <c r="G116" i="5"/>
  <c r="G118" i="5"/>
  <c r="I118" i="5" s="1"/>
  <c r="G119" i="5"/>
  <c r="K119" i="5" s="1"/>
  <c r="G120" i="5"/>
  <c r="G121" i="5"/>
  <c r="I121" i="5" s="1"/>
  <c r="G122" i="5"/>
  <c r="K122" i="5" s="1"/>
  <c r="G123" i="5"/>
  <c r="I123" i="5" s="1"/>
  <c r="G124" i="5"/>
  <c r="G126" i="5"/>
  <c r="I126" i="5" s="1"/>
  <c r="G127" i="5"/>
  <c r="G132" i="5"/>
  <c r="G139" i="5"/>
  <c r="I139" i="5" s="1"/>
  <c r="G140" i="5"/>
  <c r="K140" i="5" s="1"/>
  <c r="G142" i="5"/>
  <c r="G144" i="5"/>
  <c r="I144" i="5" s="1"/>
  <c r="G147" i="5"/>
  <c r="K147" i="5" s="1"/>
  <c r="G148" i="5"/>
  <c r="G149" i="5"/>
  <c r="K149" i="5" s="1"/>
  <c r="G154" i="5"/>
  <c r="G161" i="5"/>
  <c r="K161" i="5" s="1"/>
  <c r="G162" i="5"/>
  <c r="I162" i="5" s="1"/>
  <c r="G163" i="5"/>
  <c r="K163" i="5" s="1"/>
  <c r="G164" i="5"/>
  <c r="K164" i="5" s="1"/>
  <c r="G169" i="5"/>
  <c r="G171" i="5"/>
  <c r="I171" i="5" s="1"/>
  <c r="G172" i="5"/>
  <c r="G173" i="5"/>
  <c r="I173" i="5" s="1"/>
  <c r="G174" i="5"/>
  <c r="G176" i="5"/>
  <c r="G179" i="5"/>
  <c r="G182" i="5"/>
  <c r="G183" i="5"/>
  <c r="G184" i="5"/>
  <c r="G185" i="5"/>
  <c r="K185" i="5" s="1"/>
  <c r="G186" i="5"/>
  <c r="G187" i="5"/>
  <c r="G188" i="5"/>
  <c r="G189" i="5"/>
  <c r="I189" i="5" s="1"/>
  <c r="G192" i="5"/>
  <c r="G4" i="5"/>
  <c r="F5" i="5"/>
  <c r="F6" i="5"/>
  <c r="F8" i="5"/>
  <c r="F9" i="5"/>
  <c r="F10" i="5"/>
  <c r="F18" i="5"/>
  <c r="H18" i="5" s="1"/>
  <c r="F20" i="5"/>
  <c r="H20" i="5" s="1"/>
  <c r="F22" i="5"/>
  <c r="J22" i="5" s="1"/>
  <c r="F29" i="5"/>
  <c r="F30" i="5"/>
  <c r="F34" i="5"/>
  <c r="F36" i="5"/>
  <c r="F38" i="5"/>
  <c r="F41" i="5"/>
  <c r="H41" i="5" s="1"/>
  <c r="F42" i="5"/>
  <c r="F43" i="5"/>
  <c r="J43" i="5" s="1"/>
  <c r="F45" i="5"/>
  <c r="F47" i="5"/>
  <c r="H47" i="5" s="1"/>
  <c r="F50" i="5"/>
  <c r="H50" i="5" s="1"/>
  <c r="F51" i="5"/>
  <c r="F55" i="5"/>
  <c r="H55" i="5" s="1"/>
  <c r="F58" i="5"/>
  <c r="F60" i="5"/>
  <c r="F61" i="5"/>
  <c r="F66" i="5"/>
  <c r="F67" i="5"/>
  <c r="J67" i="5" s="1"/>
  <c r="F69" i="5"/>
  <c r="N69" i="5" s="1"/>
  <c r="F70" i="5"/>
  <c r="F72" i="5"/>
  <c r="F73" i="5"/>
  <c r="F75" i="5"/>
  <c r="F76" i="5"/>
  <c r="F85" i="5"/>
  <c r="N85" i="5" s="1"/>
  <c r="F89" i="5"/>
  <c r="H89" i="5" s="1"/>
  <c r="F90" i="5"/>
  <c r="F92" i="5"/>
  <c r="F96" i="5"/>
  <c r="F99" i="5"/>
  <c r="J99" i="5" s="1"/>
  <c r="F102" i="5"/>
  <c r="H102" i="5" s="1"/>
  <c r="F103" i="5"/>
  <c r="F104" i="5"/>
  <c r="J104" i="5" s="1"/>
  <c r="F105" i="5"/>
  <c r="H105" i="5" s="1"/>
  <c r="F107" i="5"/>
  <c r="J107" i="5" s="1"/>
  <c r="F108" i="5"/>
  <c r="F109" i="5"/>
  <c r="F110" i="5"/>
  <c r="J110" i="5" s="1"/>
  <c r="F111" i="5"/>
  <c r="F112" i="5"/>
  <c r="H112" i="5" s="1"/>
  <c r="F115" i="5"/>
  <c r="J115" i="5" s="1"/>
  <c r="F116" i="5"/>
  <c r="H116" i="5" s="1"/>
  <c r="F118" i="5"/>
  <c r="F119" i="5"/>
  <c r="J119" i="5" s="1"/>
  <c r="F120" i="5"/>
  <c r="F121" i="5"/>
  <c r="F122" i="5"/>
  <c r="F123" i="5"/>
  <c r="J123" i="5" s="1"/>
  <c r="F124" i="5"/>
  <c r="H124" i="5" s="1"/>
  <c r="F126" i="5"/>
  <c r="F127" i="5"/>
  <c r="F132" i="5"/>
  <c r="F139" i="5"/>
  <c r="H139" i="5" s="1"/>
  <c r="F140" i="5"/>
  <c r="F142" i="5"/>
  <c r="J142" i="5" s="1"/>
  <c r="F144" i="5"/>
  <c r="F147" i="5"/>
  <c r="F148" i="5"/>
  <c r="H148" i="5" s="1"/>
  <c r="F149" i="5"/>
  <c r="F154" i="5"/>
  <c r="H154" i="5" s="1"/>
  <c r="F161" i="5"/>
  <c r="F162" i="5"/>
  <c r="J162" i="5" s="1"/>
  <c r="F163" i="5"/>
  <c r="F164" i="5"/>
  <c r="F169" i="5"/>
  <c r="H169" i="5" s="1"/>
  <c r="F171" i="5"/>
  <c r="J171" i="5" s="1"/>
  <c r="F172" i="5"/>
  <c r="H172" i="5" s="1"/>
  <c r="F173" i="5"/>
  <c r="F174" i="5"/>
  <c r="H174" i="5" s="1"/>
  <c r="F176" i="5"/>
  <c r="N176" i="5" s="1"/>
  <c r="F179" i="5"/>
  <c r="H179" i="5" s="1"/>
  <c r="F182" i="5"/>
  <c r="H182" i="5" s="1"/>
  <c r="F183" i="5"/>
  <c r="F184" i="5"/>
  <c r="H184" i="5" s="1"/>
  <c r="F185" i="5"/>
  <c r="F186" i="5"/>
  <c r="F187" i="5"/>
  <c r="H187" i="5" s="1"/>
  <c r="F188" i="5"/>
  <c r="H188" i="5" s="1"/>
  <c r="F189" i="5"/>
  <c r="J189" i="5" s="1"/>
  <c r="F192" i="5"/>
  <c r="F4" i="5"/>
  <c r="V30" i="8"/>
  <c r="V25" i="8"/>
  <c r="S25" i="8"/>
  <c r="S30" i="8"/>
  <c r="U16" i="8"/>
  <c r="U12" i="8"/>
  <c r="S12" i="8"/>
  <c r="S16" i="8"/>
  <c r="T8" i="8"/>
  <c r="S8" i="8"/>
  <c r="J5" i="8"/>
  <c r="K5" i="8"/>
  <c r="L5" i="8"/>
  <c r="J6" i="8"/>
  <c r="K6" i="8"/>
  <c r="L6" i="8"/>
  <c r="J7" i="8"/>
  <c r="K7" i="8"/>
  <c r="L7" i="8"/>
  <c r="J8" i="8"/>
  <c r="K8" i="8"/>
  <c r="L8" i="8"/>
  <c r="J9" i="8"/>
  <c r="K9" i="8"/>
  <c r="L9" i="8"/>
  <c r="J10" i="8"/>
  <c r="K10" i="8"/>
  <c r="L10" i="8"/>
  <c r="J12" i="8"/>
  <c r="K12" i="8"/>
  <c r="L12" i="8"/>
  <c r="J13" i="8"/>
  <c r="K13" i="8"/>
  <c r="L13" i="8"/>
  <c r="J14" i="8"/>
  <c r="K14" i="8"/>
  <c r="L14" i="8"/>
  <c r="J15" i="8"/>
  <c r="K15" i="8"/>
  <c r="L15" i="8"/>
  <c r="K16" i="8"/>
  <c r="L16" i="8"/>
  <c r="J17" i="8"/>
  <c r="K17" i="8"/>
  <c r="L17" i="8"/>
  <c r="J18" i="8"/>
  <c r="K18" i="8"/>
  <c r="L18" i="8"/>
  <c r="J19" i="8"/>
  <c r="K19" i="8"/>
  <c r="L19" i="8"/>
  <c r="J41" i="8"/>
  <c r="L41" i="8"/>
  <c r="J42" i="8"/>
  <c r="L42" i="8"/>
  <c r="L4" i="8"/>
  <c r="K4" i="8"/>
  <c r="J4" i="8"/>
  <c r="I10" i="8"/>
  <c r="I13" i="8"/>
  <c r="I15" i="8"/>
  <c r="I16" i="8"/>
  <c r="I19" i="8"/>
  <c r="I41" i="8"/>
  <c r="AU223" i="4"/>
  <c r="AK223" i="4"/>
  <c r="AF223" i="4"/>
  <c r="W35" i="8"/>
  <c r="W38" i="8" s="1"/>
  <c r="S35" i="8"/>
  <c r="L191" i="5"/>
  <c r="M191" i="5" s="1"/>
  <c r="G191" i="5"/>
  <c r="I191" i="5" s="1"/>
  <c r="G190" i="5"/>
  <c r="I190" i="5" s="1"/>
  <c r="L190" i="5"/>
  <c r="M190" i="5" s="1"/>
  <c r="X208" i="1"/>
  <c r="K42" i="8"/>
  <c r="X36" i="1"/>
  <c r="F190" i="5"/>
  <c r="H190" i="5" s="1"/>
  <c r="F191" i="5"/>
  <c r="M218" i="4"/>
  <c r="F87" i="5" s="1"/>
  <c r="X199" i="1"/>
  <c r="S32" i="8"/>
  <c r="T32" i="8"/>
  <c r="I52" i="8"/>
  <c r="H16" i="8"/>
  <c r="L113" i="5"/>
  <c r="M113" i="5" s="1"/>
  <c r="G86" i="5"/>
  <c r="H8" i="8"/>
  <c r="X24" i="1"/>
  <c r="I8" i="8"/>
  <c r="X176" i="1"/>
  <c r="T34" i="8"/>
  <c r="I55" i="8" s="1"/>
  <c r="U34" i="8"/>
  <c r="J55" i="8" s="1"/>
  <c r="V34" i="8"/>
  <c r="K55" i="8" s="1"/>
  <c r="J54" i="8"/>
  <c r="K54" i="8"/>
  <c r="L54" i="8"/>
  <c r="U23" i="8"/>
  <c r="J53" i="8" s="1"/>
  <c r="W23" i="8"/>
  <c r="L53" i="8" s="1"/>
  <c r="K52" i="8"/>
  <c r="L52" i="8"/>
  <c r="K51" i="8"/>
  <c r="L51" i="8"/>
  <c r="U4" i="8"/>
  <c r="J50" i="8" s="1"/>
  <c r="V4" i="8"/>
  <c r="K50" i="8" s="1"/>
  <c r="W4" i="8"/>
  <c r="L50" i="8" s="1"/>
  <c r="Z12" i="4"/>
  <c r="AG12" i="4" s="1"/>
  <c r="AI13" i="4"/>
  <c r="AL13" i="4" s="1"/>
  <c r="L180" i="5"/>
  <c r="M180" i="5" s="1"/>
  <c r="G27" i="5"/>
  <c r="AI25" i="4"/>
  <c r="AL25" i="4" s="1"/>
  <c r="AS26" i="4"/>
  <c r="AV26" i="4" s="1"/>
  <c r="AS33" i="4"/>
  <c r="AV33" i="4" s="1"/>
  <c r="AI36" i="4"/>
  <c r="AL36" i="4" s="1"/>
  <c r="X37" i="4"/>
  <c r="Z46" i="4"/>
  <c r="M47" i="4"/>
  <c r="X55" i="4"/>
  <c r="AS56" i="4"/>
  <c r="G77" i="5"/>
  <c r="AI63" i="4"/>
  <c r="AN64" i="4"/>
  <c r="AQ64" i="4" s="1"/>
  <c r="Z65" i="4"/>
  <c r="AG65" i="4" s="1"/>
  <c r="AI69" i="4"/>
  <c r="M70" i="4"/>
  <c r="X70" i="4" s="1"/>
  <c r="Z72" i="4"/>
  <c r="AG72" i="4" s="1"/>
  <c r="F94" i="5"/>
  <c r="AI93" i="4"/>
  <c r="F100" i="5"/>
  <c r="AI108" i="4"/>
  <c r="AL108" i="4" s="1"/>
  <c r="AI114" i="4"/>
  <c r="AL114" i="4" s="1"/>
  <c r="Z115" i="4"/>
  <c r="AN116" i="4"/>
  <c r="AQ116" i="4" s="1"/>
  <c r="Z118" i="4"/>
  <c r="M117" i="4"/>
  <c r="X117" i="4" s="1"/>
  <c r="AN122" i="4"/>
  <c r="AI123" i="4"/>
  <c r="AL123" i="4" s="1"/>
  <c r="AI127" i="4"/>
  <c r="AI131" i="4"/>
  <c r="AL131" i="4" s="1"/>
  <c r="AN132" i="4"/>
  <c r="AQ132" i="4" s="1"/>
  <c r="Z136" i="4"/>
  <c r="AG136" i="4" s="1"/>
  <c r="AI138" i="4"/>
  <c r="AL138" i="4" s="1"/>
  <c r="AS140" i="4"/>
  <c r="AV140" i="4" s="1"/>
  <c r="AQ141" i="4"/>
  <c r="G151" i="5"/>
  <c r="I151" i="5" s="1"/>
  <c r="G165" i="5"/>
  <c r="I165" i="5" s="1"/>
  <c r="AS187" i="4"/>
  <c r="AV187" i="4" s="1"/>
  <c r="Z189" i="4"/>
  <c r="Z191" i="4"/>
  <c r="AG191" i="4" s="1"/>
  <c r="AS194" i="4"/>
  <c r="AN196" i="4"/>
  <c r="AQ196" i="4" s="1"/>
  <c r="AN197" i="4"/>
  <c r="AQ197" i="4" s="1"/>
  <c r="AS198" i="4"/>
  <c r="Z199" i="4"/>
  <c r="M200" i="4"/>
  <c r="Z201" i="4"/>
  <c r="AI203" i="4"/>
  <c r="AL203" i="4" s="1"/>
  <c r="AN205" i="4"/>
  <c r="AQ205" i="4" s="1"/>
  <c r="M206" i="4"/>
  <c r="X206" i="4" s="1"/>
  <c r="G79" i="5"/>
  <c r="Z208" i="4"/>
  <c r="AG208" i="4" s="1"/>
  <c r="M213" i="4"/>
  <c r="X213" i="4" s="1"/>
  <c r="AI219" i="4"/>
  <c r="AL219" i="4" s="1"/>
  <c r="AI214" i="4"/>
  <c r="AL214" i="4" s="1"/>
  <c r="AI217" i="4"/>
  <c r="AL217" i="4" s="1"/>
  <c r="AS149" i="4"/>
  <c r="AV149" i="4" s="1"/>
  <c r="F5" i="4"/>
  <c r="G5" i="4"/>
  <c r="H5" i="4"/>
  <c r="I5" i="4"/>
  <c r="J5" i="4"/>
  <c r="E5" i="4"/>
  <c r="D5" i="4"/>
  <c r="C5" i="4"/>
  <c r="B5" i="4"/>
  <c r="S31" i="8" l="1"/>
  <c r="T31" i="8"/>
  <c r="J67" i="8" s="1"/>
  <c r="X47" i="4"/>
  <c r="Z47" i="4"/>
  <c r="X176" i="4"/>
  <c r="J4" i="5"/>
  <c r="I4" i="5"/>
  <c r="Z11" i="4"/>
  <c r="AG11" i="4" s="1"/>
  <c r="AS11" i="4"/>
  <c r="AV11" i="4" s="1"/>
  <c r="AN11" i="4"/>
  <c r="AQ11" i="4" s="1"/>
  <c r="X11" i="4"/>
  <c r="AI11" i="4"/>
  <c r="AL11" i="4" s="1"/>
  <c r="K176" i="5"/>
  <c r="O176" i="5"/>
  <c r="K79" i="5"/>
  <c r="O79" i="5"/>
  <c r="O70" i="5"/>
  <c r="I69" i="5"/>
  <c r="O69" i="5"/>
  <c r="H70" i="5"/>
  <c r="N70" i="5"/>
  <c r="I42" i="5"/>
  <c r="M70" i="5"/>
  <c r="M69" i="5"/>
  <c r="M85" i="5"/>
  <c r="K90" i="4"/>
  <c r="M90" i="4" s="1"/>
  <c r="X90" i="4" s="1"/>
  <c r="K110" i="4"/>
  <c r="K91" i="4"/>
  <c r="M91" i="4" s="1"/>
  <c r="X91" i="4" s="1"/>
  <c r="K162" i="4"/>
  <c r="M162" i="4" s="1"/>
  <c r="K157" i="4"/>
  <c r="AI157" i="4" s="1"/>
  <c r="AL157" i="4" s="1"/>
  <c r="K92" i="4"/>
  <c r="K124" i="4"/>
  <c r="X124" i="4" s="1"/>
  <c r="K81" i="4"/>
  <c r="Z81" i="4" s="1"/>
  <c r="AG81" i="4" s="1"/>
  <c r="K78" i="4"/>
  <c r="K89" i="4"/>
  <c r="S29" i="8"/>
  <c r="V29" i="8"/>
  <c r="S27" i="8"/>
  <c r="I12" i="8"/>
  <c r="K40" i="4"/>
  <c r="AS40" i="4" s="1"/>
  <c r="AV40" i="4" s="1"/>
  <c r="AI103" i="4"/>
  <c r="AL103" i="4" s="1"/>
  <c r="I6" i="8"/>
  <c r="Y156" i="1"/>
  <c r="K156" i="4"/>
  <c r="F101" i="5"/>
  <c r="H101" i="5" s="1"/>
  <c r="Y222" i="1"/>
  <c r="H6" i="8"/>
  <c r="L137" i="5"/>
  <c r="M137" i="5" s="1"/>
  <c r="Y31" i="1"/>
  <c r="G6" i="8"/>
  <c r="Y112" i="1"/>
  <c r="W110" i="1"/>
  <c r="W89" i="1"/>
  <c r="Y81" i="1"/>
  <c r="H17" i="8"/>
  <c r="Y52" i="1"/>
  <c r="Y90" i="1"/>
  <c r="Y162" i="1"/>
  <c r="Y78" i="1"/>
  <c r="Y40" i="1"/>
  <c r="Y124" i="1"/>
  <c r="Y91" i="1"/>
  <c r="Y9" i="1"/>
  <c r="Y92" i="1"/>
  <c r="F137" i="5"/>
  <c r="H137" i="5" s="1"/>
  <c r="G137" i="5"/>
  <c r="K137" i="5" s="1"/>
  <c r="X166" i="1"/>
  <c r="X50" i="1"/>
  <c r="X198" i="1"/>
  <c r="X63" i="1"/>
  <c r="X48" i="1"/>
  <c r="X163" i="1"/>
  <c r="X153" i="1"/>
  <c r="X65" i="1"/>
  <c r="X58" i="1"/>
  <c r="X49" i="1"/>
  <c r="X165" i="1"/>
  <c r="X164" i="1"/>
  <c r="X161" i="1"/>
  <c r="X77" i="1"/>
  <c r="X56" i="1"/>
  <c r="X160" i="1"/>
  <c r="X136" i="1"/>
  <c r="X72" i="1"/>
  <c r="X55" i="1"/>
  <c r="X140" i="1"/>
  <c r="X69" i="1"/>
  <c r="X66" i="1"/>
  <c r="X146" i="1"/>
  <c r="X64" i="1"/>
  <c r="X159" i="1"/>
  <c r="X70" i="1"/>
  <c r="I14" i="8"/>
  <c r="Z21" i="4"/>
  <c r="M21" i="4"/>
  <c r="X21" i="4" s="1"/>
  <c r="F25" i="5"/>
  <c r="H25" i="5" s="1"/>
  <c r="V27" i="8"/>
  <c r="H4" i="8"/>
  <c r="T7" i="8"/>
  <c r="I4" i="8"/>
  <c r="I9" i="8"/>
  <c r="T28" i="8"/>
  <c r="U20" i="8"/>
  <c r="U19" i="8" s="1"/>
  <c r="AI121" i="4"/>
  <c r="AL121" i="4" s="1"/>
  <c r="X121" i="4"/>
  <c r="T11" i="8"/>
  <c r="AS31" i="4"/>
  <c r="AV31" i="4" s="1"/>
  <c r="S7" i="8"/>
  <c r="S11" i="8"/>
  <c r="H12" i="8"/>
  <c r="H9" i="8"/>
  <c r="G25" i="5"/>
  <c r="I25" i="5" s="1"/>
  <c r="H14" i="8"/>
  <c r="F180" i="5"/>
  <c r="J180" i="5" s="1"/>
  <c r="AI45" i="4"/>
  <c r="AL45" i="4" s="1"/>
  <c r="F48" i="5"/>
  <c r="AN20" i="4"/>
  <c r="AQ20" i="4" s="1"/>
  <c r="AI20" i="4"/>
  <c r="AL20" i="4" s="1"/>
  <c r="X20" i="4"/>
  <c r="AS20" i="4"/>
  <c r="AV20" i="4" s="1"/>
  <c r="F181" i="5"/>
  <c r="J181" i="5" s="1"/>
  <c r="L181" i="5"/>
  <c r="M181" i="5" s="1"/>
  <c r="X23" i="4"/>
  <c r="AN23" i="4"/>
  <c r="AQ23" i="4" s="1"/>
  <c r="AI23" i="4"/>
  <c r="AS23" i="4"/>
  <c r="AV23" i="4" s="1"/>
  <c r="G181" i="5"/>
  <c r="I181" i="5" s="1"/>
  <c r="W223" i="4"/>
  <c r="AN24" i="4"/>
  <c r="AQ24" i="4" s="1"/>
  <c r="X24" i="4"/>
  <c r="AS24" i="4"/>
  <c r="G180" i="5"/>
  <c r="I180" i="5" s="1"/>
  <c r="AS21" i="4"/>
  <c r="AV21" i="4" s="1"/>
  <c r="AI21" i="4"/>
  <c r="AL21" i="4" s="1"/>
  <c r="AN21" i="4"/>
  <c r="AQ21" i="4" s="1"/>
  <c r="S24" i="8"/>
  <c r="T26" i="8"/>
  <c r="I18" i="8"/>
  <c r="S15" i="8"/>
  <c r="S28" i="8"/>
  <c r="S26" i="8"/>
  <c r="S20" i="8"/>
  <c r="T24" i="8"/>
  <c r="U223" i="4"/>
  <c r="L86" i="5"/>
  <c r="M86" i="5" s="1"/>
  <c r="M146" i="4"/>
  <c r="X146" i="4" s="1"/>
  <c r="AN146" i="4"/>
  <c r="AQ146" i="4" s="1"/>
  <c r="M148" i="4"/>
  <c r="X148" i="4" s="1"/>
  <c r="AN148" i="4"/>
  <c r="AQ148" i="4" s="1"/>
  <c r="F86" i="5"/>
  <c r="H86" i="5" s="1"/>
  <c r="Z160" i="4"/>
  <c r="AG160" i="4" s="1"/>
  <c r="I34" i="5"/>
  <c r="G100" i="5"/>
  <c r="I100" i="5" s="1"/>
  <c r="L100" i="5"/>
  <c r="M100" i="5" s="1"/>
  <c r="H18" i="8"/>
  <c r="T13" i="8"/>
  <c r="G94" i="5"/>
  <c r="K94" i="5" s="1"/>
  <c r="L98" i="5"/>
  <c r="M98" i="5" s="1"/>
  <c r="L97" i="5"/>
  <c r="M97" i="5" s="1"/>
  <c r="L94" i="5"/>
  <c r="M94" i="5" s="1"/>
  <c r="F98" i="5"/>
  <c r="J98" i="5" s="1"/>
  <c r="F97" i="5"/>
  <c r="J97" i="5" s="1"/>
  <c r="G98" i="5"/>
  <c r="I98" i="5" s="1"/>
  <c r="G97" i="5"/>
  <c r="K97" i="5" s="1"/>
  <c r="AS13" i="4"/>
  <c r="AV13" i="4" s="1"/>
  <c r="I103" i="5"/>
  <c r="AS173" i="4"/>
  <c r="AV173" i="4" s="1"/>
  <c r="T37" i="8"/>
  <c r="I56" i="8" s="1"/>
  <c r="S37" i="8"/>
  <c r="H42" i="8"/>
  <c r="I42" i="8"/>
  <c r="T15" i="8"/>
  <c r="M52" i="4"/>
  <c r="X52" i="4" s="1"/>
  <c r="U14" i="8"/>
  <c r="J16" i="8"/>
  <c r="S14" i="8"/>
  <c r="I17" i="8"/>
  <c r="S13" i="8"/>
  <c r="I149" i="5"/>
  <c r="I10" i="5"/>
  <c r="AI115" i="4"/>
  <c r="AL115" i="4" s="1"/>
  <c r="AN115" i="4"/>
  <c r="AQ115" i="4" s="1"/>
  <c r="AN147" i="4"/>
  <c r="AQ147" i="4" s="1"/>
  <c r="AI168" i="4"/>
  <c r="AL168" i="4" s="1"/>
  <c r="AS160" i="4"/>
  <c r="AV160" i="4" s="1"/>
  <c r="Z147" i="4"/>
  <c r="AG147" i="4" s="1"/>
  <c r="AS153" i="4"/>
  <c r="AV153" i="4" s="1"/>
  <c r="Z168" i="4"/>
  <c r="AG168" i="4" s="1"/>
  <c r="M153" i="4"/>
  <c r="X153" i="4" s="1"/>
  <c r="AI159" i="4"/>
  <c r="AL159" i="4" s="1"/>
  <c r="AN181" i="4"/>
  <c r="AQ181" i="4" s="1"/>
  <c r="M168" i="4"/>
  <c r="X168" i="4" s="1"/>
  <c r="Z153" i="4"/>
  <c r="AG153" i="4" s="1"/>
  <c r="AN160" i="4"/>
  <c r="AI181" i="4"/>
  <c r="AL181" i="4" s="1"/>
  <c r="AN168" i="4"/>
  <c r="AI182" i="4"/>
  <c r="AL182" i="4" s="1"/>
  <c r="AI42" i="4"/>
  <c r="AL42" i="4" s="1"/>
  <c r="AN153" i="4"/>
  <c r="AQ153" i="4" s="1"/>
  <c r="M123" i="4"/>
  <c r="X123" i="4" s="1"/>
  <c r="AI161" i="4"/>
  <c r="AL161" i="4" s="1"/>
  <c r="AS182" i="4"/>
  <c r="AV182" i="4" s="1"/>
  <c r="M160" i="4"/>
  <c r="X160" i="4" s="1"/>
  <c r="AS42" i="4"/>
  <c r="AV42" i="4" s="1"/>
  <c r="AG115" i="4"/>
  <c r="Z174" i="4"/>
  <c r="AG174" i="4" s="1"/>
  <c r="AS176" i="4"/>
  <c r="AV176" i="4" s="1"/>
  <c r="K118" i="5"/>
  <c r="AN123" i="4"/>
  <c r="AQ123" i="4" s="1"/>
  <c r="L130" i="5"/>
  <c r="M130" i="5" s="1"/>
  <c r="Z95" i="4"/>
  <c r="AG95" i="4" s="1"/>
  <c r="AS181" i="4"/>
  <c r="AV181" i="4" s="1"/>
  <c r="AI160" i="4"/>
  <c r="AL160" i="4" s="1"/>
  <c r="Z181" i="4"/>
  <c r="AG181" i="4" s="1"/>
  <c r="AS147" i="4"/>
  <c r="AV147" i="4" s="1"/>
  <c r="I41" i="5"/>
  <c r="M154" i="4"/>
  <c r="X154" i="4" s="1"/>
  <c r="H43" i="5"/>
  <c r="M169" i="4"/>
  <c r="X169" i="4" s="1"/>
  <c r="AI147" i="4"/>
  <c r="AL147" i="4" s="1"/>
  <c r="AS169" i="4"/>
  <c r="AV169" i="4" s="1"/>
  <c r="AN154" i="4"/>
  <c r="AQ154" i="4" s="1"/>
  <c r="M161" i="4"/>
  <c r="X161" i="4" s="1"/>
  <c r="Z148" i="4"/>
  <c r="AG148" i="4" s="1"/>
  <c r="AI154" i="4"/>
  <c r="AL154" i="4" s="1"/>
  <c r="AI148" i="4"/>
  <c r="AL148" i="4" s="1"/>
  <c r="Z161" i="4"/>
  <c r="AG161" i="4" s="1"/>
  <c r="K6" i="5"/>
  <c r="H142" i="5"/>
  <c r="K126" i="5"/>
  <c r="AI169" i="4"/>
  <c r="AL169" i="4" s="1"/>
  <c r="AN161" i="4"/>
  <c r="AQ161" i="4" s="1"/>
  <c r="AS148" i="4"/>
  <c r="AV148" i="4" s="1"/>
  <c r="AN169" i="4"/>
  <c r="AN182" i="4"/>
  <c r="AQ182" i="4" s="1"/>
  <c r="I108" i="5"/>
  <c r="AS154" i="4"/>
  <c r="AV154" i="4" s="1"/>
  <c r="Z182" i="4"/>
  <c r="AG182" i="4" s="1"/>
  <c r="J55" i="5"/>
  <c r="AS191" i="4"/>
  <c r="AV191" i="4" s="1"/>
  <c r="AN37" i="4"/>
  <c r="AQ37" i="4" s="1"/>
  <c r="J174" i="5"/>
  <c r="AN70" i="4"/>
  <c r="AQ70" i="4" s="1"/>
  <c r="Z112" i="4"/>
  <c r="AG112" i="4" s="1"/>
  <c r="Z217" i="4"/>
  <c r="AG217" i="4" s="1"/>
  <c r="J89" i="5"/>
  <c r="AS121" i="4"/>
  <c r="AV121" i="4" s="1"/>
  <c r="AI197" i="4"/>
  <c r="Z194" i="4"/>
  <c r="AG194" i="4" s="1"/>
  <c r="M26" i="4"/>
  <c r="X26" i="4" s="1"/>
  <c r="J184" i="5"/>
  <c r="K58" i="5"/>
  <c r="AI194" i="4"/>
  <c r="AL194" i="4" s="1"/>
  <c r="Z114" i="4"/>
  <c r="AG114" i="4" s="1"/>
  <c r="AI26" i="4"/>
  <c r="AL26" i="4" s="1"/>
  <c r="H4" i="5"/>
  <c r="K144" i="5"/>
  <c r="AS218" i="4"/>
  <c r="AV218" i="4" s="1"/>
  <c r="AN56" i="4"/>
  <c r="AQ56" i="4" s="1"/>
  <c r="L131" i="5"/>
  <c r="M131" i="5" s="1"/>
  <c r="K151" i="5"/>
  <c r="M197" i="4"/>
  <c r="X197" i="4" s="1"/>
  <c r="K4" i="5"/>
  <c r="M217" i="4"/>
  <c r="K22" i="5"/>
  <c r="K190" i="5"/>
  <c r="L143" i="5"/>
  <c r="M143" i="5" s="1"/>
  <c r="AN114" i="4"/>
  <c r="AQ114" i="4" s="1"/>
  <c r="AI196" i="4"/>
  <c r="AL196" i="4" s="1"/>
  <c r="I5" i="5"/>
  <c r="AQ176" i="4"/>
  <c r="Z159" i="4"/>
  <c r="AG159" i="4" s="1"/>
  <c r="AI174" i="4"/>
  <c r="AL174" i="4" s="1"/>
  <c r="AS146" i="4"/>
  <c r="AV146" i="4" s="1"/>
  <c r="X12" i="4"/>
  <c r="AS132" i="4"/>
  <c r="AV132" i="4" s="1"/>
  <c r="K123" i="5"/>
  <c r="AS166" i="4"/>
  <c r="AV166" i="4" s="1"/>
  <c r="M174" i="4"/>
  <c r="X174" i="4" s="1"/>
  <c r="AS159" i="4"/>
  <c r="AV159" i="4" s="1"/>
  <c r="AS186" i="4"/>
  <c r="AV186" i="4" s="1"/>
  <c r="AS115" i="4"/>
  <c r="AV115" i="4" s="1"/>
  <c r="AN42" i="4"/>
  <c r="AQ42" i="4" s="1"/>
  <c r="AN12" i="4"/>
  <c r="AQ12" i="4" s="1"/>
  <c r="AI117" i="4"/>
  <c r="AL117" i="4" s="1"/>
  <c r="AQ138" i="4"/>
  <c r="Z166" i="4"/>
  <c r="AG166" i="4" s="1"/>
  <c r="M115" i="4"/>
  <c r="X115" i="4" s="1"/>
  <c r="L151" i="5"/>
  <c r="M151" i="5" s="1"/>
  <c r="AI12" i="4"/>
  <c r="AL12" i="4" s="1"/>
  <c r="G40" i="5"/>
  <c r="K40" i="5" s="1"/>
  <c r="AS37" i="4"/>
  <c r="AV37" i="4" s="1"/>
  <c r="Z197" i="4"/>
  <c r="AG197" i="4" s="1"/>
  <c r="Z117" i="4"/>
  <c r="AG117" i="4" s="1"/>
  <c r="Z138" i="4"/>
  <c r="AG138" i="4" s="1"/>
  <c r="AI165" i="4"/>
  <c r="AN165" i="4" s="1"/>
  <c r="Z176" i="4"/>
  <c r="AG176" i="4" s="1"/>
  <c r="Z70" i="4"/>
  <c r="AG70" i="4" s="1"/>
  <c r="AS196" i="4"/>
  <c r="AV196" i="4" s="1"/>
  <c r="AS189" i="4"/>
  <c r="AV189" i="4" s="1"/>
  <c r="AI208" i="4"/>
  <c r="AI70" i="4"/>
  <c r="AL70" i="4" s="1"/>
  <c r="AI132" i="4"/>
  <c r="AL132" i="4" s="1"/>
  <c r="AI146" i="4"/>
  <c r="AL146" i="4" s="1"/>
  <c r="AN166" i="4"/>
  <c r="AQ166" i="4" s="1"/>
  <c r="AN189" i="4"/>
  <c r="AQ189" i="4" s="1"/>
  <c r="M114" i="4"/>
  <c r="X114" i="4" s="1"/>
  <c r="J50" i="5"/>
  <c r="K96" i="5"/>
  <c r="J112" i="5"/>
  <c r="I66" i="5"/>
  <c r="F151" i="5"/>
  <c r="AI47" i="4"/>
  <c r="AN159" i="4"/>
  <c r="AQ159" i="4" s="1"/>
  <c r="AN174" i="4"/>
  <c r="AQ174" i="4" s="1"/>
  <c r="M166" i="4"/>
  <c r="X166" i="4" s="1"/>
  <c r="AI176" i="4"/>
  <c r="AL176" i="4" s="1"/>
  <c r="K139" i="5"/>
  <c r="AN199" i="4"/>
  <c r="AQ199" i="4" s="1"/>
  <c r="K47" i="5"/>
  <c r="K171" i="5"/>
  <c r="AS70" i="4"/>
  <c r="AV70" i="4" s="1"/>
  <c r="AN95" i="4"/>
  <c r="AQ95" i="4" s="1"/>
  <c r="M165" i="4"/>
  <c r="X165" i="4" s="1"/>
  <c r="K115" i="5"/>
  <c r="J172" i="5"/>
  <c r="J182" i="5"/>
  <c r="H110" i="5"/>
  <c r="AN33" i="4"/>
  <c r="AQ33" i="4" s="1"/>
  <c r="AS48" i="4"/>
  <c r="AV48" i="4" s="1"/>
  <c r="H99" i="5"/>
  <c r="Z45" i="4"/>
  <c r="AG45" i="4" s="1"/>
  <c r="M187" i="4"/>
  <c r="X187" i="4" s="1"/>
  <c r="AI213" i="4"/>
  <c r="AL213" i="4" s="1"/>
  <c r="AN200" i="4"/>
  <c r="AQ200" i="4" s="1"/>
  <c r="AN63" i="4"/>
  <c r="AQ63" i="4" s="1"/>
  <c r="J190" i="5"/>
  <c r="I185" i="5"/>
  <c r="I72" i="5"/>
  <c r="F77" i="5"/>
  <c r="H77" i="5" s="1"/>
  <c r="J41" i="5"/>
  <c r="Z108" i="4"/>
  <c r="AG108" i="4" s="1"/>
  <c r="M196" i="4"/>
  <c r="X196" i="4" s="1"/>
  <c r="I176" i="5"/>
  <c r="AN47" i="4"/>
  <c r="AQ47" i="4" s="1"/>
  <c r="M33" i="4"/>
  <c r="F39" i="5" s="1"/>
  <c r="AL127" i="4"/>
  <c r="K42" i="5"/>
  <c r="K90" i="5"/>
  <c r="I70" i="5"/>
  <c r="AN218" i="4"/>
  <c r="AQ218" i="4" s="1"/>
  <c r="J124" i="5"/>
  <c r="I163" i="5"/>
  <c r="AS138" i="4"/>
  <c r="AV138" i="4" s="1"/>
  <c r="M48" i="4"/>
  <c r="X48" i="4" s="1"/>
  <c r="M72" i="4"/>
  <c r="X72" i="4" s="1"/>
  <c r="AN127" i="4"/>
  <c r="AQ127" i="4" s="1"/>
  <c r="AS175" i="4"/>
  <c r="AV175" i="4" s="1"/>
  <c r="AS136" i="4"/>
  <c r="AV136" i="4" s="1"/>
  <c r="AS197" i="4"/>
  <c r="AV197" i="4" s="1"/>
  <c r="AS112" i="4"/>
  <c r="AV112" i="4" s="1"/>
  <c r="AS127" i="4"/>
  <c r="AV127" i="4" s="1"/>
  <c r="AN72" i="4"/>
  <c r="AQ72" i="4" s="1"/>
  <c r="AI116" i="4"/>
  <c r="AL116" i="4" s="1"/>
  <c r="Z127" i="4"/>
  <c r="AG127" i="4" s="1"/>
  <c r="AN187" i="4"/>
  <c r="AQ187" i="4" s="1"/>
  <c r="I147" i="5"/>
  <c r="L77" i="5"/>
  <c r="M77" i="5" s="1"/>
  <c r="G129" i="5"/>
  <c r="K129" i="5" s="1"/>
  <c r="Z218" i="4"/>
  <c r="AG218" i="4" s="1"/>
  <c r="K77" i="5"/>
  <c r="Z146" i="4"/>
  <c r="AG146" i="4" s="1"/>
  <c r="AN180" i="4"/>
  <c r="AQ180" i="4" s="1"/>
  <c r="AS165" i="4"/>
  <c r="X158" i="4"/>
  <c r="AS180" i="4"/>
  <c r="AV180" i="4" s="1"/>
  <c r="AS116" i="4"/>
  <c r="AV116" i="4" s="1"/>
  <c r="AI95" i="4"/>
  <c r="AL95" i="4" s="1"/>
  <c r="F57" i="5"/>
  <c r="AI64" i="4"/>
  <c r="AL64" i="4" s="1"/>
  <c r="AI33" i="4"/>
  <c r="AL33" i="4" s="1"/>
  <c r="AN108" i="4"/>
  <c r="AQ108" i="4" s="1"/>
  <c r="AI187" i="4"/>
  <c r="AL187" i="4" s="1"/>
  <c r="F56" i="5"/>
  <c r="AI37" i="4"/>
  <c r="AL37" i="4" s="1"/>
  <c r="AI65" i="4"/>
  <c r="AL65" i="4" s="1"/>
  <c r="Z64" i="4"/>
  <c r="AG64" i="4" s="1"/>
  <c r="AI112" i="4"/>
  <c r="AL112" i="4" s="1"/>
  <c r="AN152" i="4"/>
  <c r="AN158" i="4"/>
  <c r="AQ158" i="4" s="1"/>
  <c r="Z187" i="4"/>
  <c r="AG187" i="4" s="1"/>
  <c r="Z186" i="4"/>
  <c r="AG186" i="4" s="1"/>
  <c r="AI189" i="4"/>
  <c r="AL189" i="4" s="1"/>
  <c r="Z180" i="4"/>
  <c r="AG180" i="4" s="1"/>
  <c r="K60" i="5"/>
  <c r="Z37" i="4"/>
  <c r="AG37" i="4" s="1"/>
  <c r="G87" i="5"/>
  <c r="I87" i="5" s="1"/>
  <c r="AS72" i="4"/>
  <c r="AV72" i="4" s="1"/>
  <c r="Z206" i="4"/>
  <c r="AG206" i="4" s="1"/>
  <c r="AS63" i="4"/>
  <c r="AV63" i="4" s="1"/>
  <c r="Z33" i="4"/>
  <c r="AG33" i="4" s="1"/>
  <c r="AI200" i="4"/>
  <c r="AL200" i="4" s="1"/>
  <c r="AS64" i="4"/>
  <c r="AV64" i="4" s="1"/>
  <c r="AS95" i="4"/>
  <c r="AV95" i="4" s="1"/>
  <c r="Z13" i="4"/>
  <c r="AG13" i="4" s="1"/>
  <c r="AS25" i="4"/>
  <c r="AV25" i="4" s="1"/>
  <c r="AN45" i="4"/>
  <c r="AQ45" i="4" s="1"/>
  <c r="AN25" i="4"/>
  <c r="AQ25" i="4" s="1"/>
  <c r="AN112" i="4"/>
  <c r="AQ112" i="4" s="1"/>
  <c r="M152" i="4"/>
  <c r="X152" i="4" s="1"/>
  <c r="AI158" i="4"/>
  <c r="AL158" i="4" s="1"/>
  <c r="AI173" i="4"/>
  <c r="AL173" i="4" s="1"/>
  <c r="AN186" i="4"/>
  <c r="M180" i="4"/>
  <c r="X180" i="4" s="1"/>
  <c r="M116" i="4"/>
  <c r="X116" i="4" s="1"/>
  <c r="M63" i="4"/>
  <c r="X63" i="4" s="1"/>
  <c r="J70" i="5"/>
  <c r="H107" i="5"/>
  <c r="M138" i="4"/>
  <c r="G143" i="5"/>
  <c r="AS158" i="4"/>
  <c r="AV158" i="4" s="1"/>
  <c r="AS45" i="4"/>
  <c r="AV45" i="4" s="1"/>
  <c r="AI72" i="4"/>
  <c r="AL72" i="4" s="1"/>
  <c r="Z25" i="4"/>
  <c r="Z116" i="4"/>
  <c r="AG116" i="4" s="1"/>
  <c r="Z152" i="4"/>
  <c r="AG152" i="4" s="1"/>
  <c r="Z173" i="4"/>
  <c r="AG173" i="4" s="1"/>
  <c r="M186" i="4"/>
  <c r="X186" i="4" s="1"/>
  <c r="AN65" i="4"/>
  <c r="AQ65" i="4" s="1"/>
  <c r="K101" i="5"/>
  <c r="K8" i="5"/>
  <c r="K191" i="5"/>
  <c r="X173" i="4"/>
  <c r="O138" i="4"/>
  <c r="F49" i="5"/>
  <c r="G91" i="5"/>
  <c r="F128" i="5"/>
  <c r="AS152" i="4"/>
  <c r="AV152" i="4" s="1"/>
  <c r="AS47" i="4"/>
  <c r="AV47" i="4" s="1"/>
  <c r="AS108" i="4"/>
  <c r="AV108" i="4" s="1"/>
  <c r="AS65" i="4"/>
  <c r="AV65" i="4" s="1"/>
  <c r="Z63" i="4"/>
  <c r="AG63" i="4" s="1"/>
  <c r="K29" i="5"/>
  <c r="I164" i="5"/>
  <c r="H162" i="5"/>
  <c r="X127" i="4"/>
  <c r="G177" i="5"/>
  <c r="I177" i="5" s="1"/>
  <c r="L150" i="5"/>
  <c r="M150" i="5" s="1"/>
  <c r="G150" i="5"/>
  <c r="K150" i="5" s="1"/>
  <c r="AN188" i="4"/>
  <c r="AQ188" i="4" s="1"/>
  <c r="AI188" i="4"/>
  <c r="AL188" i="4" s="1"/>
  <c r="M188" i="4"/>
  <c r="X188" i="4" s="1"/>
  <c r="AS188" i="4"/>
  <c r="AV188" i="4" s="1"/>
  <c r="Z137" i="4"/>
  <c r="AG137" i="4" s="1"/>
  <c r="AI137" i="4"/>
  <c r="AL137" i="4" s="1"/>
  <c r="AS137" i="4"/>
  <c r="AV137" i="4" s="1"/>
  <c r="M77" i="4"/>
  <c r="X77" i="4" s="1"/>
  <c r="AN77" i="4"/>
  <c r="AQ77" i="4" s="1"/>
  <c r="Z77" i="4"/>
  <c r="AG77" i="4" s="1"/>
  <c r="AI77" i="4"/>
  <c r="AL77" i="4" s="1"/>
  <c r="AS46" i="4"/>
  <c r="AV46" i="4" s="1"/>
  <c r="AN28" i="4"/>
  <c r="AQ28" i="4" s="1"/>
  <c r="M28" i="4"/>
  <c r="X28" i="4" s="1"/>
  <c r="AS28" i="4"/>
  <c r="AV28" i="4" s="1"/>
  <c r="H183" i="5"/>
  <c r="J183" i="5"/>
  <c r="H38" i="5"/>
  <c r="J38" i="5"/>
  <c r="I184" i="5"/>
  <c r="K184" i="5"/>
  <c r="I116" i="5"/>
  <c r="K116" i="5"/>
  <c r="K99" i="5"/>
  <c r="I99" i="5"/>
  <c r="K55" i="5"/>
  <c r="AI201" i="4"/>
  <c r="AL201" i="4" s="1"/>
  <c r="M201" i="4"/>
  <c r="X201" i="4" s="1"/>
  <c r="M118" i="4"/>
  <c r="X118" i="4" s="1"/>
  <c r="AS118" i="4"/>
  <c r="AV118" i="4" s="1"/>
  <c r="L78" i="5"/>
  <c r="G78" i="5"/>
  <c r="J192" i="5"/>
  <c r="H192" i="5"/>
  <c r="H173" i="5"/>
  <c r="J173" i="5"/>
  <c r="H161" i="5"/>
  <c r="J161" i="5"/>
  <c r="H140" i="5"/>
  <c r="J140" i="5"/>
  <c r="H69" i="5"/>
  <c r="H51" i="5"/>
  <c r="J51" i="5"/>
  <c r="K142" i="5"/>
  <c r="I142" i="5"/>
  <c r="M185" i="4"/>
  <c r="X185" i="4" s="1"/>
  <c r="AS185" i="4"/>
  <c r="AV185" i="4" s="1"/>
  <c r="AQ172" i="4"/>
  <c r="M172" i="4"/>
  <c r="X172" i="4" s="1"/>
  <c r="AI172" i="4"/>
  <c r="AL172" i="4" s="1"/>
  <c r="Z172" i="4"/>
  <c r="AG172" i="4" s="1"/>
  <c r="AN164" i="4"/>
  <c r="AQ164" i="4" s="1"/>
  <c r="AI164" i="4"/>
  <c r="AL164" i="4" s="1"/>
  <c r="AS151" i="4"/>
  <c r="AV151" i="4" s="1"/>
  <c r="AQ151" i="4"/>
  <c r="AS144" i="4"/>
  <c r="AV144" i="4" s="1"/>
  <c r="AI144" i="4"/>
  <c r="AS36" i="4"/>
  <c r="AV36" i="4" s="1"/>
  <c r="AS77" i="4"/>
  <c r="AV77" i="4" s="1"/>
  <c r="M190" i="4"/>
  <c r="X190" i="4" s="1"/>
  <c r="Z190" i="4"/>
  <c r="AG190" i="4" s="1"/>
  <c r="AI190" i="4"/>
  <c r="AL190" i="4" s="1"/>
  <c r="AN190" i="4"/>
  <c r="AQ190" i="4" s="1"/>
  <c r="AS190" i="4"/>
  <c r="AV190" i="4" s="1"/>
  <c r="Z139" i="4"/>
  <c r="AG139" i="4" s="1"/>
  <c r="AQ139" i="4"/>
  <c r="AI139" i="4"/>
  <c r="AL139" i="4" s="1"/>
  <c r="M119" i="4"/>
  <c r="X119" i="4" s="1"/>
  <c r="AS119" i="4"/>
  <c r="AV119" i="4" s="1"/>
  <c r="Z119" i="4"/>
  <c r="AG119" i="4" s="1"/>
  <c r="AI119" i="4"/>
  <c r="AL119" i="4" s="1"/>
  <c r="H122" i="5"/>
  <c r="J122" i="5"/>
  <c r="J85" i="5"/>
  <c r="H85" i="5"/>
  <c r="H36" i="5"/>
  <c r="J36" i="5"/>
  <c r="K192" i="5"/>
  <c r="I192" i="5"/>
  <c r="K69" i="5"/>
  <c r="AN48" i="4"/>
  <c r="AQ48" i="4" s="1"/>
  <c r="AL48" i="4"/>
  <c r="AS164" i="4"/>
  <c r="AV164" i="4" s="1"/>
  <c r="AN131" i="4"/>
  <c r="AQ131" i="4" s="1"/>
  <c r="M198" i="4"/>
  <c r="X198" i="4" s="1"/>
  <c r="AN198" i="4"/>
  <c r="AQ198" i="4" s="1"/>
  <c r="Z198" i="4"/>
  <c r="AG198" i="4" s="1"/>
  <c r="AN41" i="4"/>
  <c r="AQ41" i="4" s="1"/>
  <c r="AI41" i="4"/>
  <c r="AL41" i="4" s="1"/>
  <c r="AS41" i="4"/>
  <c r="AV41" i="4" s="1"/>
  <c r="J149" i="5"/>
  <c r="H149" i="5"/>
  <c r="H34" i="5"/>
  <c r="J34" i="5"/>
  <c r="I182" i="5"/>
  <c r="K182" i="5"/>
  <c r="K18" i="5"/>
  <c r="I18" i="5"/>
  <c r="AN170" i="4"/>
  <c r="M170" i="4"/>
  <c r="X170" i="4" s="1"/>
  <c r="Z170" i="4"/>
  <c r="AG170" i="4" s="1"/>
  <c r="AS170" i="4"/>
  <c r="AV170" i="4" s="1"/>
  <c r="G26" i="5"/>
  <c r="I26" i="5" s="1"/>
  <c r="AS183" i="4"/>
  <c r="AV183" i="4" s="1"/>
  <c r="AI170" i="4"/>
  <c r="Z93" i="4"/>
  <c r="AG93" i="4" s="1"/>
  <c r="M50" i="4"/>
  <c r="F62" i="5" s="1"/>
  <c r="N62" i="5" s="1"/>
  <c r="AI122" i="4"/>
  <c r="AL122" i="4" s="1"/>
  <c r="M151" i="4"/>
  <c r="X151" i="4" s="1"/>
  <c r="Z144" i="4"/>
  <c r="AG144" i="4" s="1"/>
  <c r="Z163" i="4"/>
  <c r="AG163" i="4" s="1"/>
  <c r="Z171" i="4"/>
  <c r="AG171" i="4" s="1"/>
  <c r="M184" i="4"/>
  <c r="Z188" i="4"/>
  <c r="AG188" i="4" s="1"/>
  <c r="AI50" i="4"/>
  <c r="AL50" i="4" s="1"/>
  <c r="AN206" i="4"/>
  <c r="AQ206" i="4" s="1"/>
  <c r="J154" i="5"/>
  <c r="K107" i="5"/>
  <c r="K173" i="5"/>
  <c r="K105" i="5"/>
  <c r="H189" i="5"/>
  <c r="I122" i="5"/>
  <c r="K104" i="5"/>
  <c r="I20" i="5"/>
  <c r="L177" i="5"/>
  <c r="M177" i="5" s="1"/>
  <c r="AI206" i="4"/>
  <c r="AL206" i="4" s="1"/>
  <c r="Z50" i="4"/>
  <c r="AG50" i="4" s="1"/>
  <c r="AQ144" i="4"/>
  <c r="AN50" i="4"/>
  <c r="AQ50" i="4" s="1"/>
  <c r="K174" i="5"/>
  <c r="I174" i="5"/>
  <c r="I124" i="5"/>
  <c r="K124" i="5"/>
  <c r="H191" i="5"/>
  <c r="J191" i="5"/>
  <c r="K183" i="5"/>
  <c r="I183" i="5"/>
  <c r="I86" i="5"/>
  <c r="K86" i="5"/>
  <c r="AS184" i="4"/>
  <c r="AV184" i="4" s="1"/>
  <c r="AN184" i="4"/>
  <c r="AQ184" i="4" s="1"/>
  <c r="AQ171" i="4"/>
  <c r="AS171" i="4"/>
  <c r="AV171" i="4" s="1"/>
  <c r="M163" i="4"/>
  <c r="AN163" i="4"/>
  <c r="AQ163" i="4" s="1"/>
  <c r="AS163" i="4"/>
  <c r="AV163" i="4" s="1"/>
  <c r="AI150" i="4"/>
  <c r="AL150" i="4" s="1"/>
  <c r="AQ150" i="4"/>
  <c r="M142" i="4"/>
  <c r="X142" i="4" s="1"/>
  <c r="AI142" i="4"/>
  <c r="AL142" i="4" s="1"/>
  <c r="AS142" i="4"/>
  <c r="AV142" i="4" s="1"/>
  <c r="G62" i="5"/>
  <c r="L62" i="5"/>
  <c r="Z48" i="4"/>
  <c r="AG48" i="4" s="1"/>
  <c r="M139" i="4"/>
  <c r="X139" i="4" s="1"/>
  <c r="AI184" i="4"/>
  <c r="AL184" i="4" s="1"/>
  <c r="M171" i="4"/>
  <c r="X171" i="4" s="1"/>
  <c r="AN203" i="4"/>
  <c r="AQ203" i="4" s="1"/>
  <c r="I89" i="5"/>
  <c r="H115" i="5"/>
  <c r="J139" i="5"/>
  <c r="J105" i="5"/>
  <c r="K162" i="5"/>
  <c r="H123" i="5"/>
  <c r="M150" i="4"/>
  <c r="X150" i="4" s="1"/>
  <c r="H103" i="5"/>
  <c r="J103" i="5"/>
  <c r="I112" i="5"/>
  <c r="K112" i="5"/>
  <c r="I67" i="5"/>
  <c r="K67" i="5"/>
  <c r="AN183" i="4"/>
  <c r="AQ183" i="4" s="1"/>
  <c r="AI149" i="4"/>
  <c r="AL149" i="4" s="1"/>
  <c r="AQ149" i="4"/>
  <c r="AN36" i="4"/>
  <c r="AQ36" i="4" s="1"/>
  <c r="Z151" i="4"/>
  <c r="AG151" i="4" s="1"/>
  <c r="J18" i="5"/>
  <c r="K38" i="5"/>
  <c r="K51" i="5"/>
  <c r="K70" i="5"/>
  <c r="I140" i="5"/>
  <c r="H104" i="5"/>
  <c r="AS172" i="4"/>
  <c r="AV172" i="4" s="1"/>
  <c r="AS139" i="4"/>
  <c r="AV139" i="4" s="1"/>
  <c r="M149" i="4"/>
  <c r="X149" i="4" s="1"/>
  <c r="AI46" i="4"/>
  <c r="AL46" i="4" s="1"/>
  <c r="AI151" i="4"/>
  <c r="AL151" i="4" s="1"/>
  <c r="Z142" i="4"/>
  <c r="AG142" i="4" s="1"/>
  <c r="M164" i="4"/>
  <c r="X164" i="4" s="1"/>
  <c r="AI175" i="4"/>
  <c r="AL175" i="4" s="1"/>
  <c r="M183" i="4"/>
  <c r="Z185" i="4"/>
  <c r="AG185" i="4" s="1"/>
  <c r="X175" i="4"/>
  <c r="M144" i="4"/>
  <c r="X144" i="4" s="1"/>
  <c r="I161" i="5"/>
  <c r="J69" i="5"/>
  <c r="K36" i="5"/>
  <c r="AG20" i="4"/>
  <c r="AI198" i="4"/>
  <c r="AL198" i="4" s="1"/>
  <c r="AS131" i="4"/>
  <c r="AV131" i="4" s="1"/>
  <c r="Z149" i="4"/>
  <c r="AG149" i="4" s="1"/>
  <c r="AG46" i="4"/>
  <c r="Z164" i="4"/>
  <c r="AG164" i="4" s="1"/>
  <c r="AQ175" i="4"/>
  <c r="AI183" i="4"/>
  <c r="AL183" i="4" s="1"/>
  <c r="AN185" i="4"/>
  <c r="AQ185" i="4" s="1"/>
  <c r="J20" i="5"/>
  <c r="H67" i="5"/>
  <c r="H87" i="5"/>
  <c r="J87" i="5"/>
  <c r="K121" i="5"/>
  <c r="H94" i="5"/>
  <c r="J94" i="5"/>
  <c r="Z14" i="4"/>
  <c r="AG14" i="4" s="1"/>
  <c r="AN14" i="4"/>
  <c r="AQ14" i="4" s="1"/>
  <c r="AS14" i="4"/>
  <c r="AV14" i="4" s="1"/>
  <c r="J102" i="5"/>
  <c r="I27" i="5"/>
  <c r="K27" i="5"/>
  <c r="AS217" i="4"/>
  <c r="AV217" i="4" s="1"/>
  <c r="AS205" i="4"/>
  <c r="AV205" i="4" s="1"/>
  <c r="AQ191" i="4"/>
  <c r="X191" i="4"/>
  <c r="AI191" i="4"/>
  <c r="AL191" i="4" s="1"/>
  <c r="AQ140" i="4"/>
  <c r="M140" i="4"/>
  <c r="X140" i="4" s="1"/>
  <c r="AI140" i="4"/>
  <c r="AL140" i="4" s="1"/>
  <c r="X132" i="4"/>
  <c r="Z132" i="4"/>
  <c r="AG132" i="4" s="1"/>
  <c r="AN121" i="4"/>
  <c r="AQ121" i="4" s="1"/>
  <c r="Z121" i="4"/>
  <c r="AG121" i="4" s="1"/>
  <c r="L95" i="5"/>
  <c r="M95" i="5" s="1"/>
  <c r="F95" i="5"/>
  <c r="H95" i="5" s="1"/>
  <c r="AI205" i="4"/>
  <c r="AL205" i="4" s="1"/>
  <c r="AS114" i="4"/>
  <c r="AV114" i="4" s="1"/>
  <c r="M205" i="4"/>
  <c r="X205" i="4" s="1"/>
  <c r="AI14" i="4"/>
  <c r="AL14" i="4" s="1"/>
  <c r="Z140" i="4"/>
  <c r="AG140" i="4" s="1"/>
  <c r="Z205" i="4"/>
  <c r="AG205" i="4" s="1"/>
  <c r="AS123" i="4"/>
  <c r="AV123" i="4" s="1"/>
  <c r="Z123" i="4"/>
  <c r="AG123" i="4" s="1"/>
  <c r="Z26" i="4"/>
  <c r="AN26" i="4"/>
  <c r="AQ26" i="4" s="1"/>
  <c r="AS117" i="4"/>
  <c r="AV117" i="4" s="1"/>
  <c r="AN117" i="4"/>
  <c r="AQ117" i="4" s="1"/>
  <c r="J5" i="5"/>
  <c r="H5" i="5"/>
  <c r="L106" i="5"/>
  <c r="M106" i="5" s="1"/>
  <c r="AS208" i="4"/>
  <c r="AV208" i="4" s="1"/>
  <c r="M208" i="4"/>
  <c r="X208" i="4" s="1"/>
  <c r="AI199" i="4"/>
  <c r="AL199" i="4" s="1"/>
  <c r="AG199" i="4"/>
  <c r="M199" i="4"/>
  <c r="AS199" i="4"/>
  <c r="AV199" i="4" s="1"/>
  <c r="AQ194" i="4"/>
  <c r="X194" i="4"/>
  <c r="AV194" i="4"/>
  <c r="L165" i="5"/>
  <c r="M165" i="5" s="1"/>
  <c r="F165" i="5"/>
  <c r="H165" i="5" s="1"/>
  <c r="L88" i="5"/>
  <c r="M88" i="5" s="1"/>
  <c r="G88" i="5"/>
  <c r="K88" i="5" s="1"/>
  <c r="Z42" i="4"/>
  <c r="AG42" i="4" s="1"/>
  <c r="X42" i="4"/>
  <c r="G37" i="5"/>
  <c r="I37" i="5" s="1"/>
  <c r="L37" i="5"/>
  <c r="M37" i="5" s="1"/>
  <c r="K165" i="5"/>
  <c r="M219" i="4"/>
  <c r="X219" i="4" s="1"/>
  <c r="AN219" i="4"/>
  <c r="AQ219" i="4" s="1"/>
  <c r="Z219" i="4"/>
  <c r="AG219" i="4" s="1"/>
  <c r="AS219" i="4"/>
  <c r="AV219" i="4" s="1"/>
  <c r="AS201" i="4"/>
  <c r="AV201" i="4" s="1"/>
  <c r="AG201" i="4"/>
  <c r="AG118" i="4"/>
  <c r="X46" i="4"/>
  <c r="AN46" i="4"/>
  <c r="AQ46" i="4" s="1"/>
  <c r="H121" i="5"/>
  <c r="J121" i="5"/>
  <c r="H111" i="5"/>
  <c r="J111" i="5"/>
  <c r="J96" i="5"/>
  <c r="H96" i="5"/>
  <c r="H76" i="5"/>
  <c r="J76" i="5"/>
  <c r="H66" i="5"/>
  <c r="J66" i="5"/>
  <c r="J10" i="5"/>
  <c r="H10" i="5"/>
  <c r="K172" i="5"/>
  <c r="I172" i="5"/>
  <c r="I154" i="5"/>
  <c r="K154" i="5"/>
  <c r="K85" i="5"/>
  <c r="I85" i="5"/>
  <c r="J188" i="5"/>
  <c r="J132" i="5"/>
  <c r="H132" i="5"/>
  <c r="J120" i="5"/>
  <c r="H120" i="5"/>
  <c r="H75" i="5"/>
  <c r="J75" i="5"/>
  <c r="H61" i="5"/>
  <c r="J61" i="5"/>
  <c r="H45" i="5"/>
  <c r="J45" i="5"/>
  <c r="J30" i="5"/>
  <c r="H30" i="5"/>
  <c r="J9" i="5"/>
  <c r="H9" i="5"/>
  <c r="I188" i="5"/>
  <c r="K188" i="5"/>
  <c r="AN208" i="4"/>
  <c r="AQ208" i="4" s="1"/>
  <c r="AN201" i="4"/>
  <c r="AQ201" i="4" s="1"/>
  <c r="K189" i="5"/>
  <c r="J169" i="5"/>
  <c r="J47" i="5"/>
  <c r="F130" i="5"/>
  <c r="G53" i="5"/>
  <c r="J187" i="5"/>
  <c r="H171" i="5"/>
  <c r="AG189" i="4"/>
  <c r="M189" i="4"/>
  <c r="X189" i="4" s="1"/>
  <c r="F143" i="5"/>
  <c r="L39" i="5"/>
  <c r="M39" i="5" s="1"/>
  <c r="X200" i="4"/>
  <c r="J148" i="5"/>
  <c r="L125" i="5"/>
  <c r="M125" i="5" s="1"/>
  <c r="G125" i="5"/>
  <c r="K125" i="5" s="1"/>
  <c r="X69" i="4"/>
  <c r="AS69" i="4"/>
  <c r="AV69" i="4" s="1"/>
  <c r="AN69" i="4"/>
  <c r="AQ69" i="4" s="1"/>
  <c r="Z69" i="4"/>
  <c r="AG69" i="4" s="1"/>
  <c r="AL69" i="4"/>
  <c r="X56" i="4"/>
  <c r="AI56" i="4"/>
  <c r="AL56" i="4" s="1"/>
  <c r="Z56" i="4"/>
  <c r="AG56" i="4" s="1"/>
  <c r="L53" i="5"/>
  <c r="M53" i="5" s="1"/>
  <c r="F53" i="5"/>
  <c r="H53" i="5" s="1"/>
  <c r="G81" i="5"/>
  <c r="L44" i="5"/>
  <c r="M44" i="5" s="1"/>
  <c r="L16" i="5"/>
  <c r="K111" i="5"/>
  <c r="I111" i="5"/>
  <c r="I76" i="5"/>
  <c r="K76" i="5"/>
  <c r="AS203" i="4"/>
  <c r="AV203" i="4" s="1"/>
  <c r="M203" i="4"/>
  <c r="X203" i="4" s="1"/>
  <c r="G39" i="5"/>
  <c r="K39" i="5" s="1"/>
  <c r="AN119" i="4"/>
  <c r="AQ119" i="4" s="1"/>
  <c r="I50" i="5"/>
  <c r="G31" i="5"/>
  <c r="K31" i="5" s="1"/>
  <c r="X64" i="4"/>
  <c r="AL63" i="4"/>
  <c r="X65" i="4"/>
  <c r="L166" i="5"/>
  <c r="M166" i="5" s="1"/>
  <c r="F160" i="5"/>
  <c r="F113" i="5"/>
  <c r="L87" i="5"/>
  <c r="M87" i="5" s="1"/>
  <c r="F131" i="5"/>
  <c r="AG23" i="4"/>
  <c r="G130" i="5"/>
  <c r="F37" i="5"/>
  <c r="M141" i="4"/>
  <c r="X141" i="4" s="1"/>
  <c r="AS141" i="4"/>
  <c r="AV141" i="4" s="1"/>
  <c r="AI141" i="4"/>
  <c r="AL141" i="4" s="1"/>
  <c r="G46" i="5"/>
  <c r="S34" i="8"/>
  <c r="H55" i="8" s="1"/>
  <c r="J127" i="5"/>
  <c r="H127" i="5"/>
  <c r="H73" i="5"/>
  <c r="J73" i="5"/>
  <c r="J29" i="5"/>
  <c r="H29" i="5"/>
  <c r="K187" i="5"/>
  <c r="I187" i="5"/>
  <c r="K148" i="5"/>
  <c r="I148" i="5"/>
  <c r="K132" i="5"/>
  <c r="I132" i="5"/>
  <c r="K120" i="5"/>
  <c r="I120" i="5"/>
  <c r="K110" i="5"/>
  <c r="I110" i="5"/>
  <c r="I102" i="5"/>
  <c r="K102" i="5"/>
  <c r="I75" i="5"/>
  <c r="K75" i="5"/>
  <c r="I61" i="5"/>
  <c r="K61" i="5"/>
  <c r="I45" i="5"/>
  <c r="K45" i="5"/>
  <c r="K30" i="5"/>
  <c r="I30" i="5"/>
  <c r="F145" i="5"/>
  <c r="G145" i="5"/>
  <c r="L145" i="5"/>
  <c r="M145" i="5" s="1"/>
  <c r="AI135" i="4"/>
  <c r="AL135" i="4" s="1"/>
  <c r="AQ135" i="4"/>
  <c r="Z135" i="4"/>
  <c r="AG135" i="4" s="1"/>
  <c r="AN93" i="4"/>
  <c r="AQ93" i="4" s="1"/>
  <c r="AL93" i="4"/>
  <c r="X66" i="4"/>
  <c r="AS66" i="4"/>
  <c r="AV66" i="4" s="1"/>
  <c r="AN66" i="4"/>
  <c r="AQ66" i="4" s="1"/>
  <c r="Z66" i="4"/>
  <c r="AG66" i="4" s="1"/>
  <c r="AI55" i="4"/>
  <c r="AL55" i="4" s="1"/>
  <c r="AS55" i="4"/>
  <c r="AV55" i="4" s="1"/>
  <c r="AN55" i="4"/>
  <c r="AQ55" i="4" s="1"/>
  <c r="G48" i="5"/>
  <c r="K48" i="5" s="1"/>
  <c r="AI32" i="4"/>
  <c r="AL32" i="4" s="1"/>
  <c r="Z32" i="4"/>
  <c r="AG32" i="4" s="1"/>
  <c r="AS32" i="4"/>
  <c r="AV32" i="4" s="1"/>
  <c r="M32" i="4"/>
  <c r="X32" i="4" s="1"/>
  <c r="AN32" i="4"/>
  <c r="AI24" i="4"/>
  <c r="AL24" i="4" s="1"/>
  <c r="Z24" i="4"/>
  <c r="H164" i="5"/>
  <c r="J164" i="5"/>
  <c r="J92" i="5"/>
  <c r="H92" i="5"/>
  <c r="J8" i="5"/>
  <c r="H8" i="5"/>
  <c r="I169" i="5"/>
  <c r="K169" i="5"/>
  <c r="X193" i="4"/>
  <c r="AN193" i="4"/>
  <c r="AQ193" i="4" s="1"/>
  <c r="AS193" i="4"/>
  <c r="AV193" i="4" s="1"/>
  <c r="Z193" i="4"/>
  <c r="AG193" i="4" s="1"/>
  <c r="AI193" i="4"/>
  <c r="AL193" i="4" s="1"/>
  <c r="L128" i="5"/>
  <c r="M128" i="5" s="1"/>
  <c r="G128" i="5"/>
  <c r="X122" i="4"/>
  <c r="AQ122" i="4"/>
  <c r="AS122" i="4"/>
  <c r="AV122" i="4" s="1"/>
  <c r="Z122" i="4"/>
  <c r="AG122" i="4" s="1"/>
  <c r="AN113" i="4"/>
  <c r="AQ113" i="4" s="1"/>
  <c r="O113" i="4"/>
  <c r="AS113" i="4"/>
  <c r="AI113" i="4"/>
  <c r="AL113" i="4" s="1"/>
  <c r="J186" i="5"/>
  <c r="H186" i="5"/>
  <c r="J147" i="5"/>
  <c r="H147" i="5"/>
  <c r="H109" i="5"/>
  <c r="J109" i="5"/>
  <c r="J60" i="5"/>
  <c r="H60" i="5"/>
  <c r="M93" i="4"/>
  <c r="AI66" i="4"/>
  <c r="Z113" i="4"/>
  <c r="AG113" i="4" s="1"/>
  <c r="Z141" i="4"/>
  <c r="AG141" i="4" s="1"/>
  <c r="H119" i="5"/>
  <c r="AS214" i="4"/>
  <c r="AV214" i="4" s="1"/>
  <c r="Z214" i="4"/>
  <c r="AG214" i="4" s="1"/>
  <c r="AN214" i="4"/>
  <c r="AQ214" i="4" s="1"/>
  <c r="L32" i="5"/>
  <c r="M32" i="5" s="1"/>
  <c r="AN202" i="4"/>
  <c r="AQ202" i="4" s="1"/>
  <c r="Z202" i="4"/>
  <c r="AG202" i="4" s="1"/>
  <c r="M202" i="4"/>
  <c r="X202" i="4" s="1"/>
  <c r="AI202" i="4"/>
  <c r="AL202" i="4" s="1"/>
  <c r="AS202" i="4"/>
  <c r="AV202" i="4" s="1"/>
  <c r="G178" i="5"/>
  <c r="K178" i="5" s="1"/>
  <c r="F178" i="5"/>
  <c r="AS93" i="4"/>
  <c r="AV93" i="4" s="1"/>
  <c r="AS135" i="4"/>
  <c r="AV135" i="4" s="1"/>
  <c r="Z55" i="4"/>
  <c r="AG55" i="4" s="1"/>
  <c r="J179" i="5"/>
  <c r="Z213" i="4"/>
  <c r="AG213" i="4" s="1"/>
  <c r="AS213" i="4"/>
  <c r="AV213" i="4" s="1"/>
  <c r="AN213" i="4"/>
  <c r="AQ213" i="4" s="1"/>
  <c r="AS200" i="4"/>
  <c r="Z200" i="4"/>
  <c r="AG200" i="4" s="1"/>
  <c r="L23" i="5"/>
  <c r="M23" i="5" s="1"/>
  <c r="Z196" i="4"/>
  <c r="AG196" i="4" s="1"/>
  <c r="G170" i="5"/>
  <c r="L170" i="5"/>
  <c r="M170" i="5" s="1"/>
  <c r="G146" i="5"/>
  <c r="L146" i="5"/>
  <c r="M146" i="5" s="1"/>
  <c r="L133" i="5"/>
  <c r="M133" i="5" s="1"/>
  <c r="G133" i="5"/>
  <c r="X136" i="4"/>
  <c r="AI136" i="4"/>
  <c r="AL136" i="4" s="1"/>
  <c r="AQ136" i="4"/>
  <c r="L155" i="5"/>
  <c r="M155" i="5" s="1"/>
  <c r="X108" i="4"/>
  <c r="L117" i="5"/>
  <c r="M117" i="5" s="1"/>
  <c r="G114" i="5"/>
  <c r="L114" i="5"/>
  <c r="M114" i="5" s="1"/>
  <c r="F83" i="5"/>
  <c r="G83" i="5"/>
  <c r="O83" i="5" s="1"/>
  <c r="L83" i="5"/>
  <c r="AN58" i="4"/>
  <c r="AQ58" i="4" s="1"/>
  <c r="AI58" i="4"/>
  <c r="AL58" i="4" s="1"/>
  <c r="AS58" i="4"/>
  <c r="AV58" i="4" s="1"/>
  <c r="Z58" i="4"/>
  <c r="AG58" i="4" s="1"/>
  <c r="X41" i="4"/>
  <c r="Z41" i="4"/>
  <c r="AG41" i="4" s="1"/>
  <c r="G59" i="5"/>
  <c r="L59" i="5"/>
  <c r="M59" i="5" s="1"/>
  <c r="M25" i="4"/>
  <c r="G28" i="5"/>
  <c r="F28" i="5"/>
  <c r="L27" i="5"/>
  <c r="M27" i="5" s="1"/>
  <c r="L28" i="5"/>
  <c r="M28" i="5" s="1"/>
  <c r="F27" i="5"/>
  <c r="G159" i="5"/>
  <c r="AI15" i="4"/>
  <c r="AL15" i="4" s="1"/>
  <c r="X15" i="4"/>
  <c r="AN15" i="4"/>
  <c r="AQ15" i="4" s="1"/>
  <c r="AS15" i="4"/>
  <c r="AV15" i="4" s="1"/>
  <c r="I9" i="5"/>
  <c r="K9" i="5"/>
  <c r="K127" i="5"/>
  <c r="I127" i="5"/>
  <c r="I109" i="5"/>
  <c r="K109" i="5"/>
  <c r="K92" i="5"/>
  <c r="I92" i="5"/>
  <c r="I73" i="5"/>
  <c r="K73" i="5"/>
  <c r="G16" i="5"/>
  <c r="L21" i="5"/>
  <c r="X13" i="4"/>
  <c r="AN13" i="4"/>
  <c r="AQ13" i="4" s="1"/>
  <c r="W34" i="8"/>
  <c r="L55" i="8" s="1"/>
  <c r="AN216" i="4"/>
  <c r="AQ216" i="4" s="1"/>
  <c r="AI216" i="4"/>
  <c r="AL216" i="4" s="1"/>
  <c r="AS216" i="4"/>
  <c r="AV216" i="4" s="1"/>
  <c r="G166" i="5"/>
  <c r="L158" i="5"/>
  <c r="M158" i="5" s="1"/>
  <c r="AN118" i="4"/>
  <c r="AQ118" i="4" s="1"/>
  <c r="AI118" i="4"/>
  <c r="AL118" i="4" s="1"/>
  <c r="L68" i="5"/>
  <c r="M68" i="5" s="1"/>
  <c r="G57" i="5"/>
  <c r="L57" i="5"/>
  <c r="M57" i="5" s="1"/>
  <c r="I119" i="5"/>
  <c r="X216" i="4"/>
  <c r="L17" i="5"/>
  <c r="G54" i="5"/>
  <c r="F54" i="5"/>
  <c r="F44" i="5"/>
  <c r="G44" i="5"/>
  <c r="AS206" i="4"/>
  <c r="AV206" i="4" s="1"/>
  <c r="L175" i="5"/>
  <c r="M175" i="5" s="1"/>
  <c r="F170" i="5"/>
  <c r="F146" i="5"/>
  <c r="X131" i="4"/>
  <c r="Z131" i="4"/>
  <c r="AG131" i="4" s="1"/>
  <c r="G82" i="5"/>
  <c r="L82" i="5"/>
  <c r="M82" i="5" s="1"/>
  <c r="M36" i="4"/>
  <c r="G35" i="5"/>
  <c r="L35" i="5"/>
  <c r="M35" i="5" s="1"/>
  <c r="AI28" i="4"/>
  <c r="AL28" i="4" s="1"/>
  <c r="AN217" i="4"/>
  <c r="AQ217" i="4" s="1"/>
  <c r="I43" i="5"/>
  <c r="L91" i="5"/>
  <c r="M91" i="5" s="1"/>
  <c r="Z150" i="4"/>
  <c r="AG150" i="4" s="1"/>
  <c r="I77" i="5"/>
  <c r="J116" i="5"/>
  <c r="F150" i="5"/>
  <c r="G155" i="5"/>
  <c r="AV150" i="4"/>
  <c r="F125" i="5"/>
  <c r="AV161" i="4"/>
  <c r="AV198" i="4"/>
  <c r="G19" i="5"/>
  <c r="J185" i="5"/>
  <c r="H185" i="5"/>
  <c r="H176" i="5"/>
  <c r="J176" i="5"/>
  <c r="H163" i="5"/>
  <c r="J163" i="5"/>
  <c r="H144" i="5"/>
  <c r="J144" i="5"/>
  <c r="H126" i="5"/>
  <c r="J126" i="5"/>
  <c r="J118" i="5"/>
  <c r="H118" i="5"/>
  <c r="J108" i="5"/>
  <c r="H108" i="5"/>
  <c r="J100" i="5"/>
  <c r="H100" i="5"/>
  <c r="J90" i="5"/>
  <c r="H90" i="5"/>
  <c r="J72" i="5"/>
  <c r="H72" i="5"/>
  <c r="H58" i="5"/>
  <c r="J58" i="5"/>
  <c r="H42" i="5"/>
  <c r="J42" i="5"/>
  <c r="H6" i="5"/>
  <c r="J6" i="5"/>
  <c r="I186" i="5"/>
  <c r="K186" i="5"/>
  <c r="I179" i="5"/>
  <c r="K179" i="5"/>
  <c r="AV56" i="4"/>
  <c r="L19" i="5"/>
  <c r="G33" i="5"/>
  <c r="X14" i="4"/>
  <c r="L33" i="5"/>
  <c r="M33" i="5" s="1"/>
  <c r="L31" i="5"/>
  <c r="M31" i="5" s="1"/>
  <c r="F68" i="5"/>
  <c r="AS12" i="4"/>
  <c r="AV12" i="4" s="1"/>
  <c r="L12" i="5"/>
  <c r="L14" i="5"/>
  <c r="G12" i="5"/>
  <c r="G13" i="5"/>
  <c r="L13" i="5"/>
  <c r="G14" i="5"/>
  <c r="I79" i="5"/>
  <c r="F167" i="5"/>
  <c r="G167" i="5"/>
  <c r="L167" i="5"/>
  <c r="M167" i="5" s="1"/>
  <c r="L134" i="5"/>
  <c r="M134" i="5" s="1"/>
  <c r="G157" i="5"/>
  <c r="L157" i="5"/>
  <c r="M157" i="5" s="1"/>
  <c r="L168" i="5"/>
  <c r="M168" i="5" s="1"/>
  <c r="F135" i="5"/>
  <c r="G136" i="5"/>
  <c r="G65" i="5"/>
  <c r="G63" i="5"/>
  <c r="O63" i="5" s="1"/>
  <c r="F80" i="5"/>
  <c r="L80" i="5"/>
  <c r="M80" i="5" s="1"/>
  <c r="L81" i="5"/>
  <c r="M81" i="5" s="1"/>
  <c r="G11" i="5"/>
  <c r="L15" i="5"/>
  <c r="G7" i="5"/>
  <c r="L11" i="5"/>
  <c r="L141" i="5"/>
  <c r="M141" i="5" s="1"/>
  <c r="L63" i="5"/>
  <c r="G80" i="5"/>
  <c r="G168" i="5"/>
  <c r="F65" i="5"/>
  <c r="L129" i="5"/>
  <c r="M129" i="5" s="1"/>
  <c r="G135" i="5"/>
  <c r="F40" i="5"/>
  <c r="L138" i="5"/>
  <c r="M138" i="5" s="1"/>
  <c r="L93" i="5"/>
  <c r="M93" i="5" s="1"/>
  <c r="G71" i="5"/>
  <c r="F71" i="5"/>
  <c r="L71" i="5"/>
  <c r="M71" i="5" s="1"/>
  <c r="G49" i="5"/>
  <c r="L49" i="5"/>
  <c r="M49" i="5" s="1"/>
  <c r="L24" i="5"/>
  <c r="M24" i="5" s="1"/>
  <c r="G158" i="5"/>
  <c r="L48" i="5"/>
  <c r="M48" i="5" s="1"/>
  <c r="L65" i="5"/>
  <c r="M65" i="5" s="1"/>
  <c r="G68" i="5"/>
  <c r="L135" i="5"/>
  <c r="M135" i="5" s="1"/>
  <c r="L52" i="5"/>
  <c r="M52" i="5" s="1"/>
  <c r="G32" i="5"/>
  <c r="L178" i="5"/>
  <c r="M178" i="5" s="1"/>
  <c r="G156" i="5"/>
  <c r="F166" i="5"/>
  <c r="G160" i="5"/>
  <c r="G152" i="5"/>
  <c r="L152" i="5"/>
  <c r="M152" i="5" s="1"/>
  <c r="L74" i="5"/>
  <c r="M74" i="5" s="1"/>
  <c r="G23" i="5"/>
  <c r="G134" i="5"/>
  <c r="G175" i="5"/>
  <c r="F152" i="5"/>
  <c r="AQ137" i="4"/>
  <c r="Z28" i="4"/>
  <c r="H22" i="5"/>
  <c r="L136" i="5"/>
  <c r="M136" i="5" s="1"/>
  <c r="F81" i="5"/>
  <c r="G52" i="5"/>
  <c r="F159" i="5"/>
  <c r="G64" i="5"/>
  <c r="O64" i="5" s="1"/>
  <c r="L56" i="5"/>
  <c r="M56" i="5" s="1"/>
  <c r="G15" i="5"/>
  <c r="L54" i="5"/>
  <c r="M54" i="5" s="1"/>
  <c r="G131" i="5"/>
  <c r="H54" i="8"/>
  <c r="G17" i="5"/>
  <c r="F21" i="5"/>
  <c r="L64" i="5"/>
  <c r="G56" i="5"/>
  <c r="G21" i="5"/>
  <c r="L46" i="5"/>
  <c r="M46" i="5" s="1"/>
  <c r="G141" i="5"/>
  <c r="L160" i="5"/>
  <c r="M160" i="5" s="1"/>
  <c r="L156" i="5"/>
  <c r="M156" i="5" s="1"/>
  <c r="L40" i="5"/>
  <c r="M40" i="5" s="1"/>
  <c r="L7" i="5"/>
  <c r="AI218" i="4"/>
  <c r="X218" i="4"/>
  <c r="L43" i="8"/>
  <c r="G193" i="5"/>
  <c r="Z15" i="4"/>
  <c r="AG15" i="4" s="1"/>
  <c r="AS143" i="4"/>
  <c r="AV143" i="4" s="1"/>
  <c r="AI143" i="4"/>
  <c r="Z143" i="4"/>
  <c r="AG143" i="4" s="1"/>
  <c r="M143" i="4"/>
  <c r="X143" i="4" s="1"/>
  <c r="AQ143" i="4"/>
  <c r="AI177" i="4"/>
  <c r="AL177" i="4" s="1"/>
  <c r="AS177" i="4"/>
  <c r="Z177" i="4"/>
  <c r="AS49" i="4"/>
  <c r="Z49" i="4"/>
  <c r="M49" i="4"/>
  <c r="AL49" i="4"/>
  <c r="AN49" i="4"/>
  <c r="X177" i="4"/>
  <c r="G113" i="5"/>
  <c r="S19" i="8" l="1"/>
  <c r="I54" i="8"/>
  <c r="Z10" i="4"/>
  <c r="AG10" i="4" s="1"/>
  <c r="AN89" i="4"/>
  <c r="AQ89" i="4" s="1"/>
  <c r="X89" i="4"/>
  <c r="AN92" i="4"/>
  <c r="AQ92" i="4" s="1"/>
  <c r="X92" i="4"/>
  <c r="F106" i="5"/>
  <c r="J106" i="5" s="1"/>
  <c r="G117" i="5"/>
  <c r="K117" i="5" s="1"/>
  <c r="X93" i="4"/>
  <c r="U38" i="8"/>
  <c r="S10" i="8"/>
  <c r="H51" i="8" s="1"/>
  <c r="T10" i="8"/>
  <c r="I51" i="8" s="1"/>
  <c r="U10" i="8"/>
  <c r="J51" i="8" s="1"/>
  <c r="F157" i="5"/>
  <c r="J157" i="5" s="1"/>
  <c r="F91" i="5"/>
  <c r="J91" i="5" s="1"/>
  <c r="F141" i="5"/>
  <c r="H141" i="5" s="1"/>
  <c r="F158" i="5"/>
  <c r="H158" i="5" s="1"/>
  <c r="F79" i="5"/>
  <c r="N79" i="5" s="1"/>
  <c r="AB47" i="4"/>
  <c r="D215" i="5"/>
  <c r="L57" i="8"/>
  <c r="L58" i="8" s="1"/>
  <c r="AI156" i="4"/>
  <c r="AL156" i="4" s="1"/>
  <c r="M156" i="4"/>
  <c r="X156" i="4" s="1"/>
  <c r="J52" i="8"/>
  <c r="D259" i="5"/>
  <c r="D261" i="5"/>
  <c r="D233" i="5"/>
  <c r="D247" i="5"/>
  <c r="D251" i="5"/>
  <c r="D244" i="5"/>
  <c r="D222" i="5"/>
  <c r="D234" i="5"/>
  <c r="D248" i="5"/>
  <c r="D237" i="5"/>
  <c r="D221" i="5"/>
  <c r="D229" i="5"/>
  <c r="D232" i="5"/>
  <c r="D223" i="5"/>
  <c r="D235" i="5"/>
  <c r="D249" i="5"/>
  <c r="D242" i="5"/>
  <c r="D246" i="5"/>
  <c r="D224" i="5"/>
  <c r="D236" i="5"/>
  <c r="D250" i="5"/>
  <c r="D253" i="5"/>
  <c r="D225" i="5"/>
  <c r="D226" i="5"/>
  <c r="D238" i="5"/>
  <c r="D252" i="5"/>
  <c r="D239" i="5"/>
  <c r="D243" i="5"/>
  <c r="D227" i="5"/>
  <c r="D228" i="5"/>
  <c r="D230" i="5"/>
  <c r="D231" i="5"/>
  <c r="D245" i="5"/>
  <c r="AL144" i="4"/>
  <c r="AQ152" i="4"/>
  <c r="D260" i="5"/>
  <c r="AG26" i="4"/>
  <c r="D213" i="5"/>
  <c r="AQ170" i="4"/>
  <c r="D266" i="5"/>
  <c r="AQ169" i="4"/>
  <c r="D265" i="5"/>
  <c r="AQ186" i="4"/>
  <c r="D264" i="5"/>
  <c r="D263" i="5"/>
  <c r="D262" i="5"/>
  <c r="AL197" i="4"/>
  <c r="D241" i="5"/>
  <c r="G234" i="5" s="1"/>
  <c r="AL208" i="4"/>
  <c r="D254" i="5"/>
  <c r="D274" i="5"/>
  <c r="AL23" i="4"/>
  <c r="AV113" i="4"/>
  <c r="W78" i="1"/>
  <c r="X78" i="1" s="1"/>
  <c r="W162" i="1"/>
  <c r="W112" i="1"/>
  <c r="X112" i="1" s="1"/>
  <c r="W222" i="1"/>
  <c r="G42" i="8" s="1"/>
  <c r="R37" i="8" s="1"/>
  <c r="W92" i="1"/>
  <c r="X92" i="1" s="1"/>
  <c r="W9" i="1"/>
  <c r="W31" i="1"/>
  <c r="G9" i="8" s="1"/>
  <c r="R7" i="8" s="1"/>
  <c r="W156" i="1"/>
  <c r="W91" i="1"/>
  <c r="X91" i="1" s="1"/>
  <c r="W81" i="1"/>
  <c r="X81" i="1" s="1"/>
  <c r="W124" i="1"/>
  <c r="W40" i="1"/>
  <c r="G12" i="8" s="1"/>
  <c r="W103" i="1"/>
  <c r="AI110" i="4"/>
  <c r="AL110" i="4" s="1"/>
  <c r="M110" i="4"/>
  <c r="G138" i="5" s="1"/>
  <c r="K138" i="5" s="1"/>
  <c r="G24" i="5"/>
  <c r="I24" i="5" s="1"/>
  <c r="F117" i="5"/>
  <c r="J117" i="5" s="1"/>
  <c r="F156" i="5"/>
  <c r="H156" i="5" s="1"/>
  <c r="F168" i="5"/>
  <c r="H168" i="5" s="1"/>
  <c r="O78" i="5"/>
  <c r="N83" i="5"/>
  <c r="I62" i="5"/>
  <c r="O62" i="5"/>
  <c r="J178" i="5"/>
  <c r="I53" i="5"/>
  <c r="H49" i="5"/>
  <c r="J57" i="5"/>
  <c r="J130" i="5"/>
  <c r="H62" i="5"/>
  <c r="J131" i="5"/>
  <c r="M64" i="5"/>
  <c r="M63" i="5"/>
  <c r="M62" i="5"/>
  <c r="M83" i="5"/>
  <c r="M78" i="5"/>
  <c r="W90" i="1"/>
  <c r="X90" i="1" s="1"/>
  <c r="X89" i="1"/>
  <c r="Z110" i="4"/>
  <c r="AG110" i="4" s="1"/>
  <c r="AS110" i="4"/>
  <c r="AV110" i="4" s="1"/>
  <c r="AN110" i="4"/>
  <c r="AQ110" i="4" s="1"/>
  <c r="AI91" i="4"/>
  <c r="AL91" i="4" s="1"/>
  <c r="AN91" i="4"/>
  <c r="AQ91" i="4" s="1"/>
  <c r="AS91" i="4"/>
  <c r="AV91" i="4" s="1"/>
  <c r="AS89" i="4"/>
  <c r="Z91" i="4"/>
  <c r="AG91" i="4" s="1"/>
  <c r="AI89" i="4"/>
  <c r="AL89" i="4" s="1"/>
  <c r="Z89" i="4"/>
  <c r="W52" i="1"/>
  <c r="G17" i="8"/>
  <c r="X110" i="1"/>
  <c r="V23" i="8"/>
  <c r="K53" i="8" s="1"/>
  <c r="AS9" i="4"/>
  <c r="AV9" i="4" s="1"/>
  <c r="AN103" i="4"/>
  <c r="J101" i="5"/>
  <c r="Z103" i="4"/>
  <c r="AS103" i="4"/>
  <c r="J137" i="5"/>
  <c r="F136" i="5"/>
  <c r="I137" i="5"/>
  <c r="AG203" i="4"/>
  <c r="J25" i="5"/>
  <c r="J43" i="8"/>
  <c r="AI92" i="4"/>
  <c r="AL92" i="4" s="1"/>
  <c r="AG24" i="4"/>
  <c r="AG25" i="4"/>
  <c r="H52" i="8"/>
  <c r="Z40" i="4"/>
  <c r="AG40" i="4" s="1"/>
  <c r="H180" i="5"/>
  <c r="AS92" i="4"/>
  <c r="AV92" i="4" s="1"/>
  <c r="Z78" i="4"/>
  <c r="AG78" i="4" s="1"/>
  <c r="Z92" i="4"/>
  <c r="AG92" i="4" s="1"/>
  <c r="AS162" i="4"/>
  <c r="AV162" i="4" s="1"/>
  <c r="AI78" i="4"/>
  <c r="AL78" i="4" s="1"/>
  <c r="AN78" i="4"/>
  <c r="AQ78" i="4" s="1"/>
  <c r="AS78" i="4"/>
  <c r="AV78" i="4" s="1"/>
  <c r="X40" i="4"/>
  <c r="AN31" i="4"/>
  <c r="AQ31" i="4" s="1"/>
  <c r="X31" i="4"/>
  <c r="AN40" i="4"/>
  <c r="AQ40" i="4" s="1"/>
  <c r="AI162" i="4"/>
  <c r="AL162" i="4" s="1"/>
  <c r="Z31" i="4"/>
  <c r="AG31" i="4" s="1"/>
  <c r="AI31" i="4"/>
  <c r="AL31" i="4" s="1"/>
  <c r="Z162" i="4"/>
  <c r="AG162" i="4" s="1"/>
  <c r="S23" i="8"/>
  <c r="H53" i="8" s="1"/>
  <c r="AN162" i="4"/>
  <c r="AQ162" i="4" s="1"/>
  <c r="AI40" i="4"/>
  <c r="AL40" i="4" s="1"/>
  <c r="K25" i="5"/>
  <c r="G106" i="5"/>
  <c r="T23" i="8"/>
  <c r="I53" i="8" s="1"/>
  <c r="AI90" i="4"/>
  <c r="AL90" i="4" s="1"/>
  <c r="AN90" i="4"/>
  <c r="AQ90" i="4" s="1"/>
  <c r="Z90" i="4"/>
  <c r="AG90" i="4" s="1"/>
  <c r="AS90" i="4"/>
  <c r="Z124" i="4"/>
  <c r="AG124" i="4" s="1"/>
  <c r="AI124" i="4"/>
  <c r="AL124" i="4" s="1"/>
  <c r="AS124" i="4"/>
  <c r="AV124" i="4" s="1"/>
  <c r="AN124" i="4"/>
  <c r="AQ124" i="4" s="1"/>
  <c r="K180" i="5"/>
  <c r="H181" i="5"/>
  <c r="K181" i="5"/>
  <c r="AG21" i="4"/>
  <c r="F16" i="5"/>
  <c r="M157" i="4"/>
  <c r="X157" i="4" s="1"/>
  <c r="Z157" i="4"/>
  <c r="AG157" i="4" s="1"/>
  <c r="AS81" i="4"/>
  <c r="AV81" i="4" s="1"/>
  <c r="AI81" i="4"/>
  <c r="AL81" i="4" s="1"/>
  <c r="AN81" i="4"/>
  <c r="AQ81" i="4" s="1"/>
  <c r="M81" i="4"/>
  <c r="F88" i="5" s="1"/>
  <c r="AN157" i="4"/>
  <c r="AQ157" i="4" s="1"/>
  <c r="AS157" i="4"/>
  <c r="AV157" i="4" s="1"/>
  <c r="J86" i="5"/>
  <c r="AS156" i="4"/>
  <c r="AV156" i="4" s="1"/>
  <c r="Z156" i="4"/>
  <c r="AG156" i="4" s="1"/>
  <c r="AN156" i="4"/>
  <c r="AQ156" i="4" s="1"/>
  <c r="K100" i="5"/>
  <c r="I97" i="5"/>
  <c r="I94" i="5"/>
  <c r="K98" i="5"/>
  <c r="H97" i="5"/>
  <c r="H98" i="5"/>
  <c r="F63" i="5"/>
  <c r="AI52" i="4"/>
  <c r="AL52" i="4" s="1"/>
  <c r="Z52" i="4"/>
  <c r="AG52" i="4" s="1"/>
  <c r="AN52" i="4"/>
  <c r="AQ52" i="4" s="1"/>
  <c r="AS52" i="4"/>
  <c r="AV52" i="4" s="1"/>
  <c r="X138" i="4"/>
  <c r="AQ168" i="4"/>
  <c r="K53" i="5"/>
  <c r="AQ160" i="4"/>
  <c r="F129" i="5"/>
  <c r="J53" i="5"/>
  <c r="K87" i="5"/>
  <c r="L159" i="5"/>
  <c r="M159" i="5" s="1"/>
  <c r="R34" i="8"/>
  <c r="G55" i="8" s="1"/>
  <c r="X217" i="4"/>
  <c r="F17" i="5"/>
  <c r="AL165" i="4"/>
  <c r="G95" i="5"/>
  <c r="F133" i="5"/>
  <c r="F82" i="5"/>
  <c r="H131" i="5"/>
  <c r="J62" i="5"/>
  <c r="X33" i="4"/>
  <c r="I129" i="5"/>
  <c r="AQ165" i="4"/>
  <c r="AQ32" i="4"/>
  <c r="I40" i="5"/>
  <c r="AL47" i="4"/>
  <c r="I31" i="5"/>
  <c r="J77" i="5"/>
  <c r="H151" i="5"/>
  <c r="J151" i="5"/>
  <c r="K26" i="5"/>
  <c r="F46" i="5"/>
  <c r="K62" i="5"/>
  <c r="X45" i="4"/>
  <c r="X162" i="4"/>
  <c r="X50" i="4"/>
  <c r="I39" i="5"/>
  <c r="I125" i="5"/>
  <c r="I48" i="5"/>
  <c r="K37" i="5"/>
  <c r="L84" i="5"/>
  <c r="K177" i="5"/>
  <c r="I150" i="5"/>
  <c r="J49" i="5"/>
  <c r="X135" i="4"/>
  <c r="K143" i="5"/>
  <c r="I143" i="5"/>
  <c r="I178" i="5"/>
  <c r="H160" i="5"/>
  <c r="F78" i="5"/>
  <c r="N78" i="5" s="1"/>
  <c r="X183" i="4"/>
  <c r="AG177" i="4"/>
  <c r="AV177" i="4"/>
  <c r="F52" i="5"/>
  <c r="I78" i="5"/>
  <c r="J160" i="5"/>
  <c r="F35" i="5"/>
  <c r="AV165" i="4"/>
  <c r="J165" i="5"/>
  <c r="AL170" i="4"/>
  <c r="K78" i="5"/>
  <c r="H130" i="5"/>
  <c r="X36" i="4"/>
  <c r="I88" i="5"/>
  <c r="X163" i="4"/>
  <c r="X184" i="4"/>
  <c r="H56" i="5"/>
  <c r="H178" i="5"/>
  <c r="J95" i="5"/>
  <c r="J56" i="5"/>
  <c r="F32" i="5"/>
  <c r="I81" i="5"/>
  <c r="K81" i="5"/>
  <c r="AV200" i="4"/>
  <c r="H143" i="5"/>
  <c r="J143" i="5"/>
  <c r="L79" i="5"/>
  <c r="AL66" i="4"/>
  <c r="J113" i="5"/>
  <c r="H113" i="5"/>
  <c r="I130" i="5"/>
  <c r="K130" i="5"/>
  <c r="X199" i="4"/>
  <c r="F23" i="5"/>
  <c r="I114" i="5"/>
  <c r="K114" i="5"/>
  <c r="H170" i="5"/>
  <c r="J170" i="5"/>
  <c r="H28" i="5"/>
  <c r="J28" i="5"/>
  <c r="J145" i="5"/>
  <c r="H145" i="5"/>
  <c r="K46" i="5"/>
  <c r="I46" i="5"/>
  <c r="J48" i="5"/>
  <c r="AG36" i="4"/>
  <c r="H57" i="5"/>
  <c r="J44" i="5"/>
  <c r="H44" i="5"/>
  <c r="K57" i="5"/>
  <c r="I57" i="5"/>
  <c r="I16" i="5"/>
  <c r="K16" i="5"/>
  <c r="K28" i="5"/>
  <c r="I28" i="5"/>
  <c r="K59" i="5"/>
  <c r="I59" i="5"/>
  <c r="M113" i="4"/>
  <c r="F155" i="5" s="1"/>
  <c r="J155" i="5" s="1"/>
  <c r="K146" i="5"/>
  <c r="I146" i="5"/>
  <c r="K145" i="5"/>
  <c r="I145" i="5"/>
  <c r="H48" i="5"/>
  <c r="K155" i="5"/>
  <c r="I155" i="5"/>
  <c r="K82" i="5"/>
  <c r="I82" i="5"/>
  <c r="J54" i="5"/>
  <c r="H54" i="5"/>
  <c r="X25" i="4"/>
  <c r="I170" i="5"/>
  <c r="K170" i="5"/>
  <c r="I128" i="5"/>
  <c r="K128" i="5"/>
  <c r="I54" i="5"/>
  <c r="K54" i="5"/>
  <c r="AG216" i="4"/>
  <c r="K83" i="5"/>
  <c r="I83" i="5"/>
  <c r="I133" i="5"/>
  <c r="K133" i="5"/>
  <c r="AV24" i="4"/>
  <c r="J150" i="5"/>
  <c r="H150" i="5"/>
  <c r="J27" i="5"/>
  <c r="H27" i="5"/>
  <c r="J83" i="5"/>
  <c r="H83" i="5"/>
  <c r="H146" i="5"/>
  <c r="J146" i="5"/>
  <c r="I159" i="5"/>
  <c r="K159" i="5"/>
  <c r="AV49" i="4"/>
  <c r="F177" i="5"/>
  <c r="I35" i="5"/>
  <c r="K35" i="5"/>
  <c r="K44" i="5"/>
  <c r="I44" i="5"/>
  <c r="I166" i="5"/>
  <c r="K166" i="5"/>
  <c r="H37" i="5"/>
  <c r="J37" i="5"/>
  <c r="I141" i="5"/>
  <c r="K141" i="5"/>
  <c r="J159" i="5"/>
  <c r="H159" i="5"/>
  <c r="I63" i="5"/>
  <c r="K63" i="5"/>
  <c r="W39" i="8"/>
  <c r="H21" i="5"/>
  <c r="J21" i="5"/>
  <c r="K156" i="5"/>
  <c r="I156" i="5"/>
  <c r="I135" i="5"/>
  <c r="K135" i="5"/>
  <c r="I136" i="5"/>
  <c r="K136" i="5"/>
  <c r="I13" i="5"/>
  <c r="K13" i="5"/>
  <c r="I19" i="5"/>
  <c r="K19" i="5"/>
  <c r="H125" i="5"/>
  <c r="J125" i="5"/>
  <c r="F64" i="5"/>
  <c r="K131" i="5"/>
  <c r="I131" i="5"/>
  <c r="K160" i="5"/>
  <c r="I160" i="5"/>
  <c r="K68" i="5"/>
  <c r="I68" i="5"/>
  <c r="J40" i="5"/>
  <c r="H40" i="5"/>
  <c r="H80" i="5"/>
  <c r="J80" i="5"/>
  <c r="H128" i="5"/>
  <c r="J128" i="5"/>
  <c r="H39" i="5"/>
  <c r="J39" i="5"/>
  <c r="K113" i="5"/>
  <c r="I113" i="5"/>
  <c r="G54" i="8"/>
  <c r="K80" i="5"/>
  <c r="I80" i="5"/>
  <c r="K157" i="5"/>
  <c r="I157" i="5"/>
  <c r="K7" i="5"/>
  <c r="I7" i="5"/>
  <c r="I65" i="5"/>
  <c r="K65" i="5"/>
  <c r="X49" i="4"/>
  <c r="AL218" i="4"/>
  <c r="I56" i="5"/>
  <c r="K56" i="5"/>
  <c r="I17" i="5"/>
  <c r="K17" i="5"/>
  <c r="K52" i="5"/>
  <c r="I52" i="5"/>
  <c r="J152" i="5"/>
  <c r="H152" i="5"/>
  <c r="K11" i="5"/>
  <c r="I11" i="5"/>
  <c r="H135" i="5"/>
  <c r="J135" i="5"/>
  <c r="X137" i="4"/>
  <c r="K12" i="5"/>
  <c r="I12" i="5"/>
  <c r="K21" i="5"/>
  <c r="I21" i="5"/>
  <c r="K32" i="5"/>
  <c r="I32" i="5"/>
  <c r="J71" i="5"/>
  <c r="H71" i="5"/>
  <c r="K64" i="5"/>
  <c r="I64" i="5"/>
  <c r="I23" i="5"/>
  <c r="K23" i="5"/>
  <c r="J166" i="5"/>
  <c r="H166" i="5"/>
  <c r="K71" i="5"/>
  <c r="I71" i="5"/>
  <c r="K91" i="5"/>
  <c r="I91" i="5"/>
  <c r="AG28" i="4"/>
  <c r="I175" i="5"/>
  <c r="K175" i="5"/>
  <c r="I152" i="5"/>
  <c r="K152" i="5"/>
  <c r="K158" i="5"/>
  <c r="I158" i="5"/>
  <c r="I49" i="5"/>
  <c r="K49" i="5"/>
  <c r="H65" i="5"/>
  <c r="J65" i="5"/>
  <c r="K167" i="5"/>
  <c r="I167" i="5"/>
  <c r="I14" i="5"/>
  <c r="K14" i="5"/>
  <c r="H68" i="5"/>
  <c r="J68" i="5"/>
  <c r="AQ49" i="4"/>
  <c r="AG49" i="4"/>
  <c r="AL143" i="4"/>
  <c r="I193" i="5"/>
  <c r="K193" i="5"/>
  <c r="K15" i="5"/>
  <c r="I15" i="5"/>
  <c r="J81" i="5"/>
  <c r="H81" i="5"/>
  <c r="I134" i="5"/>
  <c r="K134" i="5"/>
  <c r="I168" i="5"/>
  <c r="K168" i="5"/>
  <c r="J167" i="5"/>
  <c r="H167" i="5"/>
  <c r="I33" i="5"/>
  <c r="K33" i="5"/>
  <c r="I138" i="5" l="1"/>
  <c r="AS10" i="4"/>
  <c r="AV10" i="4" s="1"/>
  <c r="AN10" i="4"/>
  <c r="AQ10" i="4" s="1"/>
  <c r="X10" i="4"/>
  <c r="AI10" i="4"/>
  <c r="AL10" i="4" s="1"/>
  <c r="H106" i="5"/>
  <c r="I117" i="5"/>
  <c r="G27" i="8"/>
  <c r="G28" i="8"/>
  <c r="X156" i="1"/>
  <c r="G31" i="8"/>
  <c r="G22" i="8"/>
  <c r="X103" i="1"/>
  <c r="G25" i="8"/>
  <c r="G33" i="8"/>
  <c r="G4" i="8"/>
  <c r="AV103" i="4"/>
  <c r="AG103" i="4"/>
  <c r="H157" i="5"/>
  <c r="H91" i="5"/>
  <c r="J158" i="5"/>
  <c r="J79" i="5"/>
  <c r="H79" i="5"/>
  <c r="J141" i="5"/>
  <c r="AB223" i="4"/>
  <c r="AG47" i="4"/>
  <c r="AG89" i="4"/>
  <c r="AV89" i="4"/>
  <c r="D212" i="5"/>
  <c r="J57" i="8"/>
  <c r="G212" i="5" s="1"/>
  <c r="AQ103" i="4"/>
  <c r="D268" i="5"/>
  <c r="D275" i="5"/>
  <c r="X162" i="1"/>
  <c r="G18" i="8"/>
  <c r="R15" i="8" s="1"/>
  <c r="X124" i="1"/>
  <c r="X40" i="1"/>
  <c r="X222" i="1"/>
  <c r="X31" i="1"/>
  <c r="X9" i="1"/>
  <c r="F138" i="5"/>
  <c r="X110" i="4"/>
  <c r="F114" i="5"/>
  <c r="J168" i="5"/>
  <c r="X78" i="4"/>
  <c r="H117" i="5"/>
  <c r="J156" i="5"/>
  <c r="AI9" i="4"/>
  <c r="AL9" i="4" s="1"/>
  <c r="Z9" i="4"/>
  <c r="AG9" i="4" s="1"/>
  <c r="K24" i="5"/>
  <c r="AN9" i="4"/>
  <c r="AQ9" i="4" s="1"/>
  <c r="F74" i="5"/>
  <c r="N63" i="5"/>
  <c r="N64" i="5"/>
  <c r="X9" i="4"/>
  <c r="F12" i="5"/>
  <c r="F13" i="5"/>
  <c r="F14" i="5"/>
  <c r="F15" i="5"/>
  <c r="H52" i="5"/>
  <c r="H129" i="5"/>
  <c r="I95" i="5"/>
  <c r="H78" i="5"/>
  <c r="J88" i="5"/>
  <c r="M79" i="5"/>
  <c r="M84" i="5"/>
  <c r="G84" i="5"/>
  <c r="O84" i="5" s="1"/>
  <c r="O207" i="5" s="1"/>
  <c r="H155" i="5"/>
  <c r="F93" i="5"/>
  <c r="AV90" i="4"/>
  <c r="G93" i="5"/>
  <c r="X52" i="1"/>
  <c r="G14" i="8"/>
  <c r="K41" i="8"/>
  <c r="K43" i="8" s="1"/>
  <c r="H41" i="8"/>
  <c r="V36" i="8"/>
  <c r="V38" i="8" s="1"/>
  <c r="Y221" i="1"/>
  <c r="S36" i="8"/>
  <c r="AS221" i="4"/>
  <c r="J136" i="5"/>
  <c r="H136" i="5"/>
  <c r="N84" i="5"/>
  <c r="I106" i="5"/>
  <c r="K106" i="5"/>
  <c r="H16" i="5"/>
  <c r="F175" i="5"/>
  <c r="J16" i="5"/>
  <c r="H88" i="5"/>
  <c r="X81" i="4"/>
  <c r="U39" i="8"/>
  <c r="H63" i="5"/>
  <c r="J63" i="5"/>
  <c r="F134" i="5"/>
  <c r="G74" i="5"/>
  <c r="H17" i="5"/>
  <c r="K95" i="5"/>
  <c r="H82" i="5"/>
  <c r="J129" i="5"/>
  <c r="J82" i="5"/>
  <c r="J17" i="5"/>
  <c r="H133" i="5"/>
  <c r="J133" i="5"/>
  <c r="J78" i="5"/>
  <c r="J46" i="5"/>
  <c r="H46" i="5"/>
  <c r="J35" i="5"/>
  <c r="J52" i="5"/>
  <c r="H35" i="5"/>
  <c r="J32" i="5"/>
  <c r="H32" i="5"/>
  <c r="J23" i="5"/>
  <c r="H23" i="5"/>
  <c r="J177" i="5"/>
  <c r="H177" i="5"/>
  <c r="X113" i="4"/>
  <c r="H64" i="5"/>
  <c r="J64" i="5"/>
  <c r="AQ177" i="4"/>
  <c r="G207" i="5" l="1"/>
  <c r="G213" i="5" s="1"/>
  <c r="N207" i="5"/>
  <c r="R28" i="8"/>
  <c r="R20" i="8"/>
  <c r="R19" i="8" s="1"/>
  <c r="G52" i="8" s="1"/>
  <c r="R24" i="8"/>
  <c r="R27" i="8"/>
  <c r="R29" i="8"/>
  <c r="R26" i="8"/>
  <c r="R13" i="8"/>
  <c r="J58" i="8"/>
  <c r="W221" i="1"/>
  <c r="J138" i="5"/>
  <c r="H138" i="5"/>
  <c r="J114" i="5"/>
  <c r="H114" i="5"/>
  <c r="H56" i="8"/>
  <c r="K56" i="8"/>
  <c r="K38" i="4"/>
  <c r="AN38" i="4" s="1"/>
  <c r="J74" i="5"/>
  <c r="H74" i="5"/>
  <c r="AI7" i="4"/>
  <c r="AN7" i="4"/>
  <c r="X7" i="4"/>
  <c r="AS7" i="4"/>
  <c r="Z7" i="4"/>
  <c r="J15" i="5"/>
  <c r="H15" i="5"/>
  <c r="H14" i="5"/>
  <c r="J14" i="5"/>
  <c r="H13" i="5"/>
  <c r="J13" i="5"/>
  <c r="H12" i="5"/>
  <c r="J12" i="5"/>
  <c r="J175" i="5"/>
  <c r="H134" i="5"/>
  <c r="M222" i="4"/>
  <c r="Z222" i="4"/>
  <c r="AS222" i="4"/>
  <c r="AI222" i="4"/>
  <c r="AN222" i="4"/>
  <c r="AV221" i="4"/>
  <c r="J93" i="5"/>
  <c r="H93" i="5"/>
  <c r="I84" i="5"/>
  <c r="K84" i="5"/>
  <c r="K93" i="5"/>
  <c r="I93" i="5"/>
  <c r="R11" i="8"/>
  <c r="AI221" i="4"/>
  <c r="AN221" i="4"/>
  <c r="M221" i="4"/>
  <c r="Z221" i="4"/>
  <c r="J84" i="5"/>
  <c r="H84" i="5"/>
  <c r="H175" i="5"/>
  <c r="J134" i="5"/>
  <c r="I74" i="5"/>
  <c r="K74" i="5"/>
  <c r="K207" i="5" l="1"/>
  <c r="I207" i="5"/>
  <c r="R10" i="8"/>
  <c r="G51" i="8" s="1"/>
  <c r="R23" i="8"/>
  <c r="G53" i="8" s="1"/>
  <c r="X221" i="1"/>
  <c r="K57" i="8"/>
  <c r="K58" i="8" s="1"/>
  <c r="G41" i="8"/>
  <c r="R36" i="8" s="1"/>
  <c r="G56" i="8" s="1"/>
  <c r="AS38" i="4"/>
  <c r="Z38" i="4"/>
  <c r="AI38" i="4"/>
  <c r="M38" i="4"/>
  <c r="X38" i="4" s="1"/>
  <c r="AQ38" i="4"/>
  <c r="AV7" i="4"/>
  <c r="AQ7" i="4"/>
  <c r="AL7" i="4"/>
  <c r="AG7" i="4"/>
  <c r="AS8" i="4"/>
  <c r="AI8" i="4"/>
  <c r="X8" i="4"/>
  <c r="Z8" i="4"/>
  <c r="AN8" i="4"/>
  <c r="S223" i="4"/>
  <c r="F33" i="5"/>
  <c r="AQ222" i="4"/>
  <c r="AL222" i="4"/>
  <c r="Q223" i="4"/>
  <c r="F31" i="5"/>
  <c r="AV222" i="4"/>
  <c r="F19" i="5"/>
  <c r="AG222" i="4"/>
  <c r="X222" i="4"/>
  <c r="F193" i="5"/>
  <c r="X221" i="4"/>
  <c r="L193" i="5"/>
  <c r="AL221" i="4"/>
  <c r="AG221" i="4"/>
  <c r="V39" i="8"/>
  <c r="AQ221" i="4"/>
  <c r="AL38" i="4" l="1"/>
  <c r="AG38" i="4"/>
  <c r="AV38" i="4"/>
  <c r="O208" i="5"/>
  <c r="M6" i="4"/>
  <c r="O6" i="4"/>
  <c r="F59" i="5"/>
  <c r="AG8" i="4"/>
  <c r="AL8" i="4"/>
  <c r="AV8" i="4"/>
  <c r="AQ8" i="4"/>
  <c r="AI6" i="4"/>
  <c r="Z6" i="4"/>
  <c r="AS6" i="4"/>
  <c r="AN6" i="4"/>
  <c r="M193" i="5"/>
  <c r="H193" i="5"/>
  <c r="J193" i="5"/>
  <c r="H19" i="5"/>
  <c r="J19" i="5"/>
  <c r="J33" i="5"/>
  <c r="H33" i="5"/>
  <c r="H31" i="5"/>
  <c r="J31" i="5"/>
  <c r="AG6" i="4" l="1"/>
  <c r="AL6" i="4"/>
  <c r="AQ6" i="4"/>
  <c r="AV6" i="4"/>
  <c r="I208" i="5"/>
  <c r="K208" i="5"/>
  <c r="H59" i="5"/>
  <c r="J59" i="5"/>
  <c r="X6" i="4"/>
  <c r="F7" i="5"/>
  <c r="F11" i="5"/>
  <c r="O223" i="4"/>
  <c r="H7" i="5" l="1"/>
  <c r="J7" i="5"/>
  <c r="H11" i="5"/>
  <c r="J11" i="5"/>
  <c r="K5" i="4" l="1"/>
  <c r="T5" i="8"/>
  <c r="I5" i="8"/>
  <c r="S5" i="8"/>
  <c r="Y16" i="1"/>
  <c r="H5" i="8"/>
  <c r="W16" i="1" l="1"/>
  <c r="X16" i="1" s="1"/>
  <c r="Z5" i="4"/>
  <c r="X5" i="4"/>
  <c r="AI5" i="4"/>
  <c r="AN5" i="4"/>
  <c r="AS5" i="4"/>
  <c r="M16" i="4"/>
  <c r="L26" i="5" s="1"/>
  <c r="L207" i="5" s="1"/>
  <c r="AN16" i="4"/>
  <c r="AI16" i="4"/>
  <c r="AS16" i="4"/>
  <c r="Z16" i="4"/>
  <c r="G5" i="8" l="1"/>
  <c r="R5" i="8" s="1"/>
  <c r="M26" i="5"/>
  <c r="X16" i="4"/>
  <c r="AG5" i="4"/>
  <c r="AL5" i="4"/>
  <c r="AQ16" i="4"/>
  <c r="F26" i="5"/>
  <c r="AQ5" i="4"/>
  <c r="AV5" i="4"/>
  <c r="AL16" i="4"/>
  <c r="AG16" i="4"/>
  <c r="AV16" i="4"/>
  <c r="M207" i="5" l="1"/>
  <c r="M208" i="5" s="1"/>
  <c r="J26" i="5"/>
  <c r="H26" i="5"/>
  <c r="AN27" i="4" l="1"/>
  <c r="I7" i="8"/>
  <c r="I43" i="8" s="1"/>
  <c r="H7" i="8"/>
  <c r="T6" i="8"/>
  <c r="T38" i="8" s="1"/>
  <c r="Y223" i="1"/>
  <c r="S6" i="8"/>
  <c r="S38" i="8" l="1"/>
  <c r="T4" i="8"/>
  <c r="I50" i="8" s="1"/>
  <c r="S4" i="8"/>
  <c r="H50" i="8" s="1"/>
  <c r="AI27" i="4"/>
  <c r="AS27" i="4"/>
  <c r="M27" i="4"/>
  <c r="X27" i="4" s="1"/>
  <c r="Z27" i="4"/>
  <c r="AG27" i="4" s="1"/>
  <c r="X30" i="4"/>
  <c r="Z30" i="4"/>
  <c r="AN30" i="4"/>
  <c r="AQ30" i="4" s="1"/>
  <c r="AS30" i="4"/>
  <c r="AV30" i="4" s="1"/>
  <c r="AI30" i="4"/>
  <c r="AL30" i="4" s="1"/>
  <c r="AQ27" i="4"/>
  <c r="H43" i="8"/>
  <c r="K223" i="4"/>
  <c r="W223" i="1"/>
  <c r="D240" i="5"/>
  <c r="S39" i="8" l="1"/>
  <c r="AV27" i="4"/>
  <c r="AL27" i="4"/>
  <c r="M223" i="4"/>
  <c r="K225" i="4" s="1"/>
  <c r="K224" i="4" s="1"/>
  <c r="F24" i="5"/>
  <c r="D255" i="5"/>
  <c r="D256" i="5" s="1"/>
  <c r="AG30" i="4"/>
  <c r="D210" i="5"/>
  <c r="AI223" i="4"/>
  <c r="AH224" i="4" s="1"/>
  <c r="I57" i="8"/>
  <c r="H68" i="8" s="1"/>
  <c r="D276" i="5"/>
  <c r="D277" i="5" s="1"/>
  <c r="AS223" i="4"/>
  <c r="AR224" i="4" s="1"/>
  <c r="T39" i="8"/>
  <c r="H44" i="8"/>
  <c r="D267" i="5"/>
  <c r="D270" i="5" s="1"/>
  <c r="AN223" i="4"/>
  <c r="AM224" i="4" s="1"/>
  <c r="G233" i="5"/>
  <c r="X223" i="1"/>
  <c r="G7" i="8"/>
  <c r="H57" i="8"/>
  <c r="H58" i="8" s="1"/>
  <c r="D214" i="5"/>
  <c r="Z223" i="4"/>
  <c r="Y224" i="4" s="1"/>
  <c r="H24" i="5" l="1"/>
  <c r="F207" i="5"/>
  <c r="X223" i="4"/>
  <c r="J24" i="5"/>
  <c r="J207" i="5" s="1"/>
  <c r="F212" i="5"/>
  <c r="H66" i="8"/>
  <c r="I58" i="8"/>
  <c r="I68" i="8"/>
  <c r="I67" i="8" s="1"/>
  <c r="H67" i="8"/>
  <c r="I66" i="8"/>
  <c r="J68" i="8"/>
  <c r="J66" i="8"/>
  <c r="F277" i="5"/>
  <c r="F270" i="5"/>
  <c r="R6" i="8"/>
  <c r="R38" i="8" s="1"/>
  <c r="G43" i="8"/>
  <c r="G44" i="8" s="1"/>
  <c r="D217" i="5"/>
  <c r="H207" i="5" l="1"/>
  <c r="C214" i="5"/>
  <c r="R4" i="8"/>
  <c r="G50" i="8" s="1"/>
  <c r="F213" i="5"/>
  <c r="R39" i="8"/>
  <c r="F256" i="5"/>
  <c r="C213" i="5"/>
  <c r="C212" i="5"/>
  <c r="G57" i="8" l="1"/>
  <c r="H208" i="5" l="1"/>
  <c r="G58" i="8"/>
  <c r="J208" i="5" l="1"/>
  <c r="F227" i="5"/>
  <c r="F229" i="5" s="1"/>
  <c r="F230" i="5" s="1"/>
  <c r="N208" i="5"/>
</calcChain>
</file>

<file path=xl/sharedStrings.xml><?xml version="1.0" encoding="utf-8"?>
<sst xmlns="http://schemas.openxmlformats.org/spreadsheetml/2006/main" count="6735" uniqueCount="1951">
  <si>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</si>
  <si>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</si>
  <si>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</si>
  <si>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</si>
  <si>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</si>
  <si>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</si>
  <si>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</si>
  <si>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</si>
  <si>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</si>
  <si>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</si>
  <si>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</si>
  <si>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</si>
  <si>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</si>
  <si>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</si>
  <si>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</si>
  <si>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</si>
  <si>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</si>
  <si>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</si>
  <si>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</si>
  <si>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</si>
  <si>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</si>
  <si>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</si>
  <si>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</si>
  <si>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</si>
  <si>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</si>
  <si>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</si>
  <si>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</si>
  <si>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</si>
  <si>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</si>
  <si>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</si>
  <si>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</si>
  <si>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</si>
  <si>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</si>
  <si>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</si>
  <si>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</si>
  <si>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</si>
  <si>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</si>
  <si>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</si>
  <si>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</si>
  <si>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</si>
  <si>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</si>
  <si>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</si>
  <si>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</si>
  <si>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</si>
  <si>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</si>
  <si>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</si>
  <si>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</si>
  <si>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</si>
  <si>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</si>
  <si>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</si>
  <si>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</si>
  <si>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</si>
  <si>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</si>
  <si>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</si>
  <si>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</si>
  <si>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</si>
  <si>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</si>
  <si>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</si>
  <si>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</si>
  <si>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</si>
  <si>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</si>
  <si>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</si>
  <si>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</si>
  <si>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</si>
  <si>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</si>
  <si>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</si>
  <si>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</si>
  <si>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Nē</t>
  </si>
  <si>
    <t>LM</t>
  </si>
  <si>
    <t>Nav</t>
  </si>
  <si>
    <t>Jā</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</si>
  <si>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</si>
  <si>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</si>
  <si>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</si>
  <si>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</si>
  <si>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</si>
  <si>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</si>
  <si>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</si>
  <si>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 xml:space="preserve">Nav </t>
  </si>
  <si>
    <t>ALTUM</t>
  </si>
  <si>
    <t>N/A</t>
  </si>
  <si>
    <t>4.3.4.1.</t>
  </si>
  <si>
    <t>4.3.4.2.</t>
  </si>
  <si>
    <t>APIA</t>
  </si>
  <si>
    <t>NVO</t>
  </si>
  <si>
    <t>4.3.5.1.</t>
  </si>
  <si>
    <t>4.3.5.2.</t>
  </si>
  <si>
    <t>VM</t>
  </si>
  <si>
    <t>4.3.5.3.</t>
  </si>
  <si>
    <t>4.3.5.4.</t>
  </si>
  <si>
    <t>Pašvaldības</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</si>
  <si>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</si>
  <si>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</si>
  <si>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</si>
  <si>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</si>
  <si>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</si>
  <si>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</si>
  <si>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</si>
  <si>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</si>
  <si>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</si>
  <si>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</si>
  <si>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</si>
  <si>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</si>
  <si>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</si>
  <si>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</si>
  <si>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</si>
  <si>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</si>
  <si>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</si>
  <si>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</si>
  <si>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</si>
  <si>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</si>
  <si>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</si>
  <si>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</si>
  <si>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</si>
  <si>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</si>
  <si>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Augstskolas, zinātniskās institūcijas</t>
  </si>
  <si>
    <t>Doktorantūras granti</t>
  </si>
  <si>
    <t>Infrastruktūras izveide starpnozaru sadarbības un atbalsta sistēmas izveidei bērnu attīstībai</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</si>
  <si>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</si>
  <si>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</si>
  <si>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</si>
  <si>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</si>
  <si>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</si>
  <si>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</si>
  <si>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</si>
  <si>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</si>
  <si>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</si>
  <si>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</si>
  <si>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Ir</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</si>
  <si>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</si>
  <si>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</si>
  <si>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</si>
  <si>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 xml:space="preserve">Ir </t>
  </si>
  <si>
    <t>VARAM</t>
  </si>
  <si>
    <t>Sociālie partneri</t>
  </si>
  <si>
    <t>Ārstniecības iestāžu infrastruktūras attīstība</t>
  </si>
  <si>
    <t>Ārstniecības iestādes</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</si>
  <si>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</si>
  <si>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</si>
  <si>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</si>
  <si>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</si>
  <si>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</si>
  <si>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</si>
  <si>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</si>
  <si>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</si>
  <si>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</si>
  <si>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</si>
  <si>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</si>
  <si>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</si>
  <si>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</si>
  <si>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</si>
  <si>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</si>
  <si>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</si>
  <si>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</si>
  <si>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</si>
  <si>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</si>
  <si>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</si>
  <si>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</si>
  <si>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</si>
  <si>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</si>
  <si>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</si>
  <si>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</si>
  <si>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</si>
  <si>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</si>
  <si>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</si>
  <si>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</si>
  <si>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</si>
  <si>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</si>
  <si>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</si>
  <si>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</si>
  <si>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</si>
  <si>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</si>
  <si>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</si>
  <si>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</si>
  <si>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</si>
  <si>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</si>
  <si>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</si>
  <si>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</si>
  <si>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</si>
  <si>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</si>
  <si>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</si>
  <si>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</si>
  <si>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</si>
  <si>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</si>
  <si>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</si>
  <si>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</si>
  <si>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</si>
  <si>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</si>
  <si>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Valsts ugunsdzēsības un glābšanas dienests</t>
  </si>
  <si>
    <t xml:space="preserve">Multimodāls sabiedriskā transporta tīkls </t>
  </si>
  <si>
    <t>Veloinfrastruktūras attīstība</t>
  </si>
  <si>
    <t>Veloceļu izbūve gar autoceļiem un pašvaldību teritorijās</t>
  </si>
  <si>
    <t>VAS "Latvijas dzelzceļš"</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</si>
  <si>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</si>
  <si>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</si>
  <si>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</si>
  <si>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</si>
  <si>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</si>
  <si>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</si>
  <si>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</si>
  <si>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</si>
  <si>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</si>
  <si>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</si>
  <si>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</si>
  <si>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</si>
  <si>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Starpnozaru sadarbības un atbalsta sistēmas izveide bērnu veselīgais attīstībai un sekmīgai pašrealizācijai</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</si>
  <si>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</si>
  <si>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</si>
  <si>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</si>
  <si>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</si>
  <si>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</si>
  <si>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</si>
  <si>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</si>
  <si>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</si>
  <si>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</si>
  <si>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</si>
  <si>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</si>
  <si>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</si>
  <si>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</si>
  <si>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</si>
  <si>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Sociālo mājokļu atjaunošana vai jaunu sociālo mājokļu būvniecība</t>
  </si>
  <si>
    <t>Līdz 85%</t>
  </si>
  <si>
    <t>ESF</t>
  </si>
  <si>
    <t>4.3.4.3.</t>
  </si>
  <si>
    <t xml:space="preserve">Agrīnas un izaugsmes stadijas riska kapitāla un mezanīna investīcijas
Akcelerācijas pakalpojumi,
</t>
  </si>
  <si>
    <t>Starta, izaugsmes aizdevumi</t>
  </si>
  <si>
    <t>_</t>
  </si>
  <si>
    <t>Infrastruktūras uzlabojumi vispatveroša, integrēta, uz indivīda vajadzībām orientēta diagnostikas, profilakses aktivitāšu, konsultatīvā un atbalsta pakalpojumu kopuma īstenošanai bērnu veselīgai attīstībai un sekmīgai pašrealizācijai mūža garumā, t.sk.:
- pedagoģiski psiholoģiskā atbalsta dienesta telpu pielāgošana, 
- autotransports pakalpojumu mobilitātes nodrošināšanai.</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</si>
  <si>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</si>
  <si>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</si>
  <si>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</si>
  <si>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</si>
  <si>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</si>
  <si>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</si>
  <si>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</si>
  <si>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</si>
  <si>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</si>
  <si>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</si>
  <si>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</si>
  <si>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</si>
  <si>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</si>
  <si>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</si>
  <si>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</si>
  <si>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</si>
  <si>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1.2.3.1.</t>
  </si>
  <si>
    <t>1.2.3.2.</t>
  </si>
  <si>
    <t>1.2.3.4.</t>
  </si>
  <si>
    <t>1.2.3.5.</t>
  </si>
  <si>
    <t>2.1.1.1.</t>
  </si>
  <si>
    <t>2.1.1.2.</t>
  </si>
  <si>
    <t>2.1.1.3.</t>
  </si>
  <si>
    <t>2.1.1.4.</t>
  </si>
  <si>
    <t>2.1.1.5.</t>
  </si>
  <si>
    <t>2.1.1.6.</t>
  </si>
  <si>
    <t>2.1.3.1.</t>
  </si>
  <si>
    <t>2.1.3.2.</t>
  </si>
  <si>
    <t>2.1.3.3.</t>
  </si>
  <si>
    <t>2.2.2.1.</t>
  </si>
  <si>
    <t>2.2.2.2.</t>
  </si>
  <si>
    <t>2.2.2.3.</t>
  </si>
  <si>
    <t>2.2.3.2.</t>
  </si>
  <si>
    <t>2.2.3.3.</t>
  </si>
  <si>
    <t>2.2.3.4.</t>
  </si>
  <si>
    <t>2.2.3.5.</t>
  </si>
  <si>
    <t>2.2.3.6.</t>
  </si>
  <si>
    <t>2.2.3.7.</t>
  </si>
  <si>
    <t>2.3.1.2.</t>
  </si>
  <si>
    <t>2.3.1.3.</t>
  </si>
  <si>
    <t>5.1.1.1.</t>
  </si>
  <si>
    <t>5.1.1.2.</t>
  </si>
  <si>
    <t>5.1.1.3.</t>
  </si>
  <si>
    <t>5.1.1.4.</t>
  </si>
  <si>
    <t>5.1.1.5.</t>
  </si>
  <si>
    <t>4.1.1.1.</t>
  </si>
  <si>
    <t>4.1.1.4.</t>
  </si>
  <si>
    <t>4.1.1.5.</t>
  </si>
  <si>
    <t>4.1.2.1.</t>
  </si>
  <si>
    <t>4.1.2.2.</t>
  </si>
  <si>
    <t>4.1.2.3.</t>
  </si>
  <si>
    <t>4.1.2.4.</t>
  </si>
  <si>
    <t>4.2.1.1.</t>
  </si>
  <si>
    <t>4.2.1.2.</t>
  </si>
  <si>
    <t>4.2.1.3.</t>
  </si>
  <si>
    <t>4.2.1.5.</t>
  </si>
  <si>
    <t>4.2.1.6.</t>
  </si>
  <si>
    <t>4.2.1.7.</t>
  </si>
  <si>
    <t>4.2.2.1.</t>
  </si>
  <si>
    <t>4.2.2.3.</t>
  </si>
  <si>
    <t>4.2.2.4.</t>
  </si>
  <si>
    <t>4.2.2.5.</t>
  </si>
  <si>
    <t>4.2.2.6.</t>
  </si>
  <si>
    <t>4.2.2.7.</t>
  </si>
  <si>
    <t>4.2.2.8.</t>
  </si>
  <si>
    <t>4.2.2.9.</t>
  </si>
  <si>
    <t>4.2.3.1.</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</si>
  <si>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</si>
  <si>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</si>
  <si>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</si>
  <si>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</si>
  <si>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</si>
  <si>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</si>
  <si>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</si>
  <si>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</si>
  <si>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</si>
  <si>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</si>
  <si>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</si>
  <si>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</si>
  <si>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</si>
  <si>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</si>
  <si>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</si>
  <si>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</si>
  <si>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</si>
  <si>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</si>
  <si>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</si>
  <si>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</si>
  <si>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</si>
  <si>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</si>
  <si>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</si>
  <si>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</si>
  <si>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</si>
  <si>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</si>
  <si>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</si>
  <si>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</si>
  <si>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</si>
  <si>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</si>
  <si>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</si>
  <si>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</si>
  <si>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</si>
  <si>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</si>
  <si>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</si>
  <si>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</si>
  <si>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</si>
  <si>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</si>
  <si>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</si>
  <si>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</si>
  <si>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</si>
  <si>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Finanšu instrumentu izmantošana (Jā/ Nē)</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</si>
  <si>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</si>
  <si>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</si>
  <si>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</si>
  <si>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</si>
  <si>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</si>
  <si>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</si>
  <si>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</si>
  <si>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</si>
  <si>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</si>
  <si>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</si>
  <si>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</si>
  <si>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</si>
  <si>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</si>
  <si>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</si>
  <si>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</si>
  <si>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</si>
  <si>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</si>
  <si>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</si>
  <si>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</si>
  <si>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</si>
  <si>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</si>
  <si>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</si>
  <si>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</si>
  <si>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</si>
  <si>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</si>
  <si>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</si>
  <si>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</si>
  <si>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</si>
  <si>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</si>
  <si>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</si>
  <si>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</si>
  <si>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</si>
  <si>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</si>
  <si>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</si>
  <si>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</si>
  <si>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</si>
  <si>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</si>
  <si>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</si>
  <si>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</si>
  <si>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</si>
  <si>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</si>
  <si>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</si>
  <si>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</si>
  <si>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</si>
  <si>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</si>
  <si>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</si>
  <si>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</si>
  <si>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</si>
  <si>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</si>
  <si>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</si>
  <si>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</si>
  <si>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</si>
  <si>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</si>
  <si>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</si>
  <si>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</si>
  <si>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</si>
  <si>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</si>
  <si>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</si>
  <si>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</si>
  <si>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</si>
  <si>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</si>
  <si>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</si>
  <si>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</si>
  <si>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</si>
  <si>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</si>
  <si>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</si>
  <si>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</si>
  <si>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</si>
  <si>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</si>
  <si>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</si>
  <si>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</si>
  <si>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</si>
  <si>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</si>
  <si>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</si>
  <si>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</si>
  <si>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</si>
  <si>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</si>
  <si>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</si>
  <si>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</si>
  <si>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</si>
  <si>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</si>
  <si>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</si>
  <si>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</si>
  <si>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</si>
  <si>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</si>
  <si>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</si>
  <si>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</si>
  <si>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</si>
  <si>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</si>
  <si>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</si>
  <si>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</si>
  <si>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</si>
  <si>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</si>
  <si>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</si>
  <si>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</si>
  <si>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</si>
  <si>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</si>
  <si>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</si>
  <si>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</si>
  <si>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</si>
  <si>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</si>
  <si>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</si>
  <si>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</si>
  <si>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</si>
  <si>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</si>
  <si>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</si>
  <si>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</si>
  <si>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</si>
  <si>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</si>
  <si>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</si>
  <si>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</si>
  <si>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</si>
  <si>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</si>
  <si>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</si>
  <si>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</si>
  <si>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</si>
  <si>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</si>
  <si>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</si>
  <si>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</si>
  <si>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</si>
  <si>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</si>
  <si>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</si>
  <si>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</si>
  <si>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</si>
  <si>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</si>
  <si>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</si>
  <si>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</si>
  <si>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</si>
  <si>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</si>
  <si>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</si>
  <si>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</si>
  <si>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</si>
  <si>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</si>
  <si>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</si>
  <si>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</si>
  <si>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</si>
  <si>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</si>
  <si>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</si>
  <si>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</si>
  <si>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</si>
  <si>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</si>
  <si>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</si>
  <si>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</si>
  <si>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</si>
  <si>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</si>
  <si>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</si>
  <si>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</si>
  <si>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</si>
  <si>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</si>
  <si>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</si>
  <si>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</si>
  <si>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</si>
  <si>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</si>
  <si>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</si>
  <si>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</si>
  <si>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</si>
  <si>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</si>
  <si>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</si>
  <si>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</si>
  <si>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</si>
  <si>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</si>
  <si>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</si>
  <si>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</si>
  <si>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</si>
  <si>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</si>
  <si>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</si>
  <si>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</si>
  <si>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</si>
  <si>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</si>
  <si>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</si>
  <si>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</si>
  <si>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</si>
  <si>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</si>
  <si>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</si>
  <si>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</si>
  <si>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</si>
  <si>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</si>
  <si>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</si>
  <si>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</si>
  <si>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</si>
  <si>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</si>
  <si>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</si>
  <si>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</si>
  <si>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</si>
  <si>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</si>
  <si>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</si>
  <si>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</si>
  <si>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</si>
  <si>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</si>
  <si>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</si>
  <si>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</si>
  <si>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</si>
  <si>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</si>
  <si>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</si>
  <si>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</si>
  <si>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</si>
  <si>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</si>
  <si>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</si>
  <si>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</si>
  <si>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</si>
  <si>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</si>
  <si>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</si>
  <si>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</si>
  <si>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</si>
  <si>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</si>
  <si>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</si>
  <si>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</si>
  <si>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</si>
  <si>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</si>
  <si>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</si>
  <si>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</si>
  <si>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</si>
  <si>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</si>
  <si>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</si>
  <si>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</si>
  <si>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</si>
  <si>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</si>
  <si>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</si>
  <si>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</si>
  <si>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</si>
  <si>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</si>
  <si>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</si>
  <si>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dzēsts</t>
  </si>
  <si>
    <t>6.1.1.1.</t>
  </si>
  <si>
    <t>6.1.1.2.</t>
  </si>
  <si>
    <t>6.1.1.3.</t>
  </si>
  <si>
    <t>6.1.1.4.</t>
  </si>
  <si>
    <t>6.1.1.5.</t>
  </si>
  <si>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</si>
  <si>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</si>
  <si>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</si>
  <si>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</si>
  <si>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</si>
  <si>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</si>
  <si>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</si>
  <si>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Pašvaldības, pašvaldību iestādes, NVO, plānošanas reģioni</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</si>
  <si>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</si>
  <si>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Valsts kanceleja</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</si>
  <si>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</si>
  <si>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</si>
  <si>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</si>
  <si>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</si>
  <si>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</si>
  <si>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</si>
  <si>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</si>
  <si>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</si>
  <si>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</si>
  <si>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</si>
  <si>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</si>
  <si>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</si>
  <si>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</si>
  <si>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</si>
  <si>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</si>
  <si>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</si>
  <si>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</si>
  <si>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</si>
  <si>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</si>
  <si>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</si>
  <si>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</si>
  <si>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</si>
  <si>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</si>
  <si>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</si>
  <si>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</si>
  <si>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</si>
  <si>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</si>
  <si>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</si>
  <si>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</si>
  <si>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</si>
  <si>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</si>
  <si>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</si>
  <si>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</si>
  <si>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</si>
  <si>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</si>
  <si>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</si>
  <si>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</si>
  <si>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</si>
  <si>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</si>
  <si>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</si>
  <si>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</si>
  <si>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</si>
  <si>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</si>
  <si>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</si>
  <si>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</si>
  <si>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</si>
  <si>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</si>
  <si>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</si>
  <si>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</si>
  <si>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</si>
  <si>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</si>
  <si>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</si>
  <si>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</si>
  <si>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</si>
  <si>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</si>
  <si>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</si>
  <si>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</si>
  <si>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</si>
  <si>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</si>
  <si>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</si>
  <si>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</si>
  <si>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</si>
  <si>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</si>
  <si>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</si>
  <si>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</si>
  <si>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</si>
  <si>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</si>
  <si>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</si>
  <si>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</si>
  <si>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Zinātniskās institūcijas, saimnieciskās darbības veicēji</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</si>
  <si>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</si>
  <si>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</si>
  <si>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4.2.2.11.</t>
  </si>
  <si>
    <t>pašvaldības, NVO</t>
  </si>
  <si>
    <t>4.2.3.4.</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</si>
  <si>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</si>
  <si>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</si>
  <si>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</si>
  <si>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</si>
  <si>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</si>
  <si>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</si>
  <si>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</si>
  <si>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</si>
  <si>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Nasdaq Riga (birža), IPO</t>
  </si>
  <si>
    <t>līdz 85%</t>
  </si>
  <si>
    <t>85% / līdz 50%</t>
  </si>
  <si>
    <t>Indikatīvi nav. Tehnoloģiju inkubatoru ietvaros, MKN izstrādes un skaņošanas procesā tiks precizēta augstākās izglītības iestāžu un plānošanas reģionu iesaiste</t>
  </si>
  <si>
    <t>Atlases veids (IPIA / APIA/ Altum finanšu instrumenti)</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</si>
  <si>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</si>
  <si>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</si>
  <si>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</si>
  <si>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</si>
  <si>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</si>
  <si>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</si>
  <si>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</si>
  <si>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</si>
  <si>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</si>
  <si>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</si>
  <si>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</si>
  <si>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</si>
  <si>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</si>
  <si>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</si>
  <si>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</si>
  <si>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</si>
  <si>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</si>
  <si>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</si>
  <si>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</si>
  <si>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</si>
  <si>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</si>
  <si>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Izglītības kvalitātes valsts dienests, pašvaldības</t>
  </si>
  <si>
    <t>Centrālā statistikas pārvalde, augstākās izglītības iestādes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</si>
  <si>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</si>
  <si>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</si>
  <si>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</si>
  <si>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</si>
  <si>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</si>
  <si>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</si>
  <si>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</si>
  <si>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</si>
  <si>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</si>
  <si>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</si>
  <si>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</si>
  <si>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</si>
  <si>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</si>
  <si>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</si>
  <si>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</si>
  <si>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</si>
  <si>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</si>
  <si>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</si>
  <si>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</si>
  <si>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</si>
  <si>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</si>
  <si>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</si>
  <si>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</si>
  <si>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</si>
  <si>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</si>
  <si>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</si>
  <si>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</si>
  <si>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</si>
  <si>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</si>
  <si>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</si>
  <si>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</si>
  <si>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</si>
  <si>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</si>
  <si>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</si>
  <si>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</si>
  <si>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</si>
  <si>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</si>
  <si>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</si>
  <si>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</si>
  <si>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IPIA - ierobežota projektu iesniegumu atlase</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</si>
  <si>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</si>
  <si>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</si>
  <si>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</si>
  <si>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</si>
  <si>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</si>
  <si>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</si>
  <si>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</si>
  <si>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</si>
  <si>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</si>
  <si>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</si>
  <si>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</si>
  <si>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</si>
  <si>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</si>
  <si>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</si>
  <si>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</si>
  <si>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</si>
  <si>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</si>
  <si>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</si>
  <si>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</si>
  <si>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</si>
  <si>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</si>
  <si>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</si>
  <si>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</si>
  <si>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</si>
  <si>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</si>
  <si>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</si>
  <si>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</si>
  <si>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</si>
  <si>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</si>
  <si>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1.Politikas mērķis "Viedāka Eiropa"</t>
  </si>
  <si>
    <t>2.Politikas mērķis "Zaļāka Eiropa"</t>
  </si>
  <si>
    <t>3.Politikas mērķis "Savienotāka Eiropa"</t>
  </si>
  <si>
    <t>4.Politikas mērķis "Sociālāka Eiropa"</t>
  </si>
  <si>
    <t>5.Politikas mērķis "Iedzīvotājiem tuvāka Eiropa"</t>
  </si>
  <si>
    <t>6.Politikas mērķis "Taisnīgās pārkārtošanās fonda investīcijas"</t>
  </si>
  <si>
    <t>1.</t>
  </si>
  <si>
    <t>3.</t>
  </si>
  <si>
    <t>4.</t>
  </si>
  <si>
    <t>5.</t>
  </si>
  <si>
    <t>6.</t>
  </si>
  <si>
    <t>DP 2021-2027 finansējums politikas mērķu līmenī</t>
  </si>
  <si>
    <t>PO1</t>
  </si>
  <si>
    <t>PO2</t>
  </si>
  <si>
    <t>PO5</t>
  </si>
  <si>
    <t>ERAF tematiskā koncentrācija</t>
  </si>
  <si>
    <t>KNR noteiktais</t>
  </si>
  <si>
    <t>jābūt minimums</t>
  </si>
  <si>
    <t>PO2 50% no Urban transport</t>
  </si>
  <si>
    <t>PO1 40% no platjoslām</t>
  </si>
  <si>
    <t>“Atjaunojamo energoresursu enerģijas veicināšana - biometāns”</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</si>
  <si>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</si>
  <si>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</si>
  <si>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</si>
  <si>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</si>
  <si>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</si>
  <si>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</si>
  <si>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</si>
  <si>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</si>
  <si>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</si>
  <si>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</si>
  <si>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</si>
  <si>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</si>
  <si>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</si>
  <si>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</si>
  <si>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</si>
  <si>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</si>
  <si>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</si>
  <si>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</si>
  <si>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</si>
  <si>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</si>
  <si>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</si>
  <si>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</si>
  <si>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</si>
  <si>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</si>
  <si>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TPF finansējums klimata mērķiem</t>
  </si>
  <si>
    <t>ES kohēzijas politikas programmas Latvijai 2021. - 2027.gadam papildinājums</t>
  </si>
  <si>
    <t>Programmas finansējums SAM līmenī</t>
  </si>
  <si>
    <t>3.1.1.7.</t>
  </si>
  <si>
    <t>3.1.1.8.</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</si>
  <si>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</si>
  <si>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</si>
  <si>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</si>
  <si>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</si>
  <si>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</si>
  <si>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</si>
  <si>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Sabiedrības integrācijas fonds;
Gala labuma guvēji NVO, NVO un MK memoranda padome</t>
  </si>
  <si>
    <t>Atteikšanās no kūdras izmantošanas enerģētikā</t>
  </si>
  <si>
    <t>Atkritumu šķirošana, pārstrāde un reģenerācija</t>
  </si>
  <si>
    <t>VARAM sadarbībā ar plānošanas reģioniem</t>
  </si>
  <si>
    <t>Susteinable urban development</t>
  </si>
  <si>
    <t>ĪSAIS SAM NOSAUKUMS</t>
  </si>
  <si>
    <t>ĪSAIS PASĀKUMA NOSAUKUMS</t>
  </si>
  <si>
    <t>Kapacitātes stiprināšanas pasākumi (TP 37.pants)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</si>
  <si>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</si>
  <si>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</si>
  <si>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</si>
  <si>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</si>
  <si>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</si>
  <si>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</si>
  <si>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</si>
  <si>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</si>
  <si>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</si>
  <si>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</si>
  <si>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</si>
  <si>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</si>
  <si>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</si>
  <si>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</si>
  <si>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</si>
  <si>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</si>
  <si>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</si>
  <si>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</si>
  <si>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PO1. Smarter Europe</t>
  </si>
  <si>
    <t>PO2. Greener Europe</t>
  </si>
  <si>
    <t>PO3. Connected Europe</t>
  </si>
  <si>
    <t>PO4. Social Europe</t>
  </si>
  <si>
    <t>PO5. Europe closer to citizens</t>
  </si>
  <si>
    <t>PO6. Just Transition Fund investments</t>
  </si>
  <si>
    <t>Capacity building measures (TA)</t>
  </si>
  <si>
    <t>Ilgtspējīga daudzveidu mobilitāte</t>
  </si>
  <si>
    <t>Elektrotransportlīdzekļu lieljaudas uzlādes infrastruktūra</t>
  </si>
  <si>
    <t>TEN-T infrastruktūras attīstība</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</si>
  <si>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</si>
  <si>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</si>
  <si>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</si>
  <si>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</si>
  <si>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</si>
  <si>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</si>
  <si>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</si>
  <si>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</si>
  <si>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</si>
  <si>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</si>
  <si>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</si>
  <si>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Pedagoģiski psiholoģiskā atbalsta dienests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</si>
  <si>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</si>
  <si>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</si>
  <si>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</si>
  <si>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</si>
  <si>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</si>
  <si>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Augstskolu infrastruktūra</t>
  </si>
  <si>
    <t>Pedagoga profesijas attīstība</t>
  </si>
  <si>
    <t>Starptautiskie izglītības pētījumi</t>
  </si>
  <si>
    <t>Pāreja uz ciklisku institucionālo akreditāciju</t>
  </si>
  <si>
    <t>Indukcijas gada ieviešana</t>
  </si>
  <si>
    <t>Latviešu valodas kā svešvalodas izglītības satura izstrāde</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</si>
  <si>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</si>
  <si>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</si>
  <si>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</si>
  <si>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</si>
  <si>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</si>
  <si>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</si>
  <si>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</si>
  <si>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</si>
  <si>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</si>
  <si>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</si>
  <si>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Prasmju attīstība</t>
  </si>
  <si>
    <t>Zinātnes politikas attīstība</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</si>
  <si>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</si>
  <si>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</si>
  <si>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</si>
  <si>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</si>
  <si>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</si>
  <si>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</si>
  <si>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</si>
  <si>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</si>
  <si>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</si>
  <si>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</si>
  <si>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</si>
  <si>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</si>
  <si>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</si>
  <si>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</si>
  <si>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</si>
  <si>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</si>
  <si>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</si>
  <si>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</si>
  <si>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</si>
  <si>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</si>
  <si>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</si>
  <si>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</si>
  <si>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</si>
  <si>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</si>
  <si>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</si>
  <si>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</si>
  <si>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</si>
  <si>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</si>
  <si>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</si>
  <si>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</si>
  <si>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</si>
  <si>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</si>
  <si>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</si>
  <si>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</si>
  <si>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</si>
  <si>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</si>
  <si>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</si>
  <si>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</si>
  <si>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</si>
  <si>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</si>
  <si>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</si>
  <si>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</si>
  <si>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</si>
  <si>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</si>
  <si>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</si>
  <si>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</si>
  <si>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</si>
  <si>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</si>
  <si>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</si>
  <si>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</si>
  <si>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</si>
  <si>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</si>
  <si>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</si>
  <si>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</si>
  <si>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</si>
  <si>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</si>
  <si>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</si>
  <si>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</si>
  <si>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</si>
  <si>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Atstumtības riskam pakļauto personu un bērnu integrācija</t>
  </si>
  <si>
    <t>Ģimenei draudzīgas vides veicināšana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</si>
  <si>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</si>
  <si>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</si>
  <si>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</si>
  <si>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</si>
  <si>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</si>
  <si>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</si>
  <si>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Dzelzceļa pasažieru apkalpošanai paredzētā elektrovilcienu ritošā sastāva iegāde.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</si>
  <si>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</si>
  <si>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</si>
  <si>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</si>
  <si>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</si>
  <si>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</si>
  <si>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</si>
  <si>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</si>
  <si>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</si>
  <si>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</si>
  <si>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</si>
  <si>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Valsts izglītības satura centrs</t>
  </si>
  <si>
    <t>VIAA</t>
  </si>
  <si>
    <t>NVO un MK memoranda padomes virzīts pārstāvis, VK</t>
  </si>
  <si>
    <t>Uzņēmuma atbalsts dalībai kapitāla tirgos</t>
  </si>
  <si>
    <t>1.2.1.3.</t>
  </si>
  <si>
    <t>Atbalsts profesionālai izglītībai</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</si>
  <si>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</si>
  <si>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Digitalizācijas priekšrocības</t>
  </si>
  <si>
    <t xml:space="preserve">Inovācijas laboratorija digitalizācijas priekšrocību izmantošanai </t>
  </si>
  <si>
    <t>Starpība</t>
  </si>
  <si>
    <t>Intervention field</t>
  </si>
  <si>
    <t>18.kods</t>
  </si>
  <si>
    <t>19.kods</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</si>
  <si>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</si>
  <si>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</si>
  <si>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</si>
  <si>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</si>
  <si>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</si>
  <si>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</si>
  <si>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</si>
  <si>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</si>
  <si>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</si>
  <si>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</si>
  <si>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</si>
  <si>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</si>
  <si>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</si>
  <si>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</si>
  <si>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</si>
  <si>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</si>
  <si>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</si>
  <si>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</si>
  <si>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</si>
  <si>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</si>
  <si>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</si>
  <si>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</si>
  <si>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</si>
  <si>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</si>
  <si>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</si>
  <si>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Sabiedrībā balstītu sociālo pakalpojumu sniegšana mērķa grupas personām 4.3.1.5.pasākuma ietvaros izveidotajā infrastruktūrā</t>
  </si>
  <si>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</si>
  <si>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</si>
  <si>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</si>
  <si>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</si>
  <si>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</si>
  <si>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</si>
  <si>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</si>
  <si>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rezerve</t>
  </si>
  <si>
    <t xml:space="preserve">Nē </t>
  </si>
  <si>
    <t>Nodarbināto prasmju paaugstināšana un atbalsts kvalifikācijas iegūšanai, atbalsts darbaspēka mācībām saskaņā ar uzņēmumu pieprasījumu</t>
  </si>
  <si>
    <t>1.2.3.6.</t>
  </si>
  <si>
    <t xml:space="preserve">Bezemisiju transportlīdzekļu izmantošanas veicināšana pašvaldībās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</si>
  <si>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</si>
  <si>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</si>
  <si>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</si>
  <si>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</si>
  <si>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</si>
  <si>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</si>
  <si>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</si>
  <si>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</si>
  <si>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</si>
  <si>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</si>
  <si>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</si>
  <si>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</si>
  <si>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</si>
  <si>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</si>
  <si>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</si>
  <si>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</si>
  <si>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</si>
  <si>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</si>
  <si>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Pašvaldību un plānošanas reģionu kapacitātes uzlabošana</t>
  </si>
  <si>
    <t>Atbalsts jaunu produktu attīstībai un internacionalizācijai</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</si>
  <si>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</si>
  <si>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</si>
  <si>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</si>
  <si>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</si>
  <si>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</si>
  <si>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</si>
  <si>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</si>
  <si>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</si>
  <si>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</si>
  <si>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</si>
  <si>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</si>
  <si>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</si>
  <si>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</si>
  <si>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</si>
  <si>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</si>
  <si>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ERAF (jābūt 30%)</t>
  </si>
  <si>
    <t>KF (jābūt 37%)</t>
  </si>
  <si>
    <t>Plānota infrastruktūras būvniecība 
(Ir/ Nav)</t>
  </si>
  <si>
    <t>KEM</t>
  </si>
  <si>
    <t>2025 II</t>
  </si>
  <si>
    <t>2025 III</t>
  </si>
  <si>
    <t>2025 IV</t>
  </si>
  <si>
    <t>2026 II</t>
  </si>
  <si>
    <t>2026 I</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</si>
  <si>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</si>
  <si>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</si>
  <si>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</si>
  <si>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</si>
  <si>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</si>
  <si>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</si>
  <si>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</si>
  <si>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</si>
  <si>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</si>
  <si>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</si>
  <si>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Specializētā ugunsdzēsības un glābšanas autotransporta iegāde</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</si>
  <si>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</si>
  <si>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</si>
  <si>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</si>
  <si>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</si>
  <si>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</si>
  <si>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</si>
  <si>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</si>
  <si>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</si>
  <si>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</si>
  <si>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</si>
  <si>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</si>
  <si>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</si>
  <si>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</si>
  <si>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</si>
  <si>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</si>
  <si>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</si>
  <si>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</si>
  <si>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</si>
  <si>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</si>
  <si>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</si>
  <si>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</si>
  <si>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</si>
  <si>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</si>
  <si>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</si>
  <si>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</si>
  <si>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</si>
  <si>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</si>
  <si>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</si>
  <si>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</si>
  <si>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</si>
  <si>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</si>
  <si>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</si>
  <si>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</si>
  <si>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</si>
  <si>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</si>
  <si>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</si>
  <si>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</si>
  <si>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</si>
  <si>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</si>
  <si>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</si>
  <si>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</si>
  <si>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</si>
  <si>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</si>
  <si>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</si>
  <si>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</si>
  <si>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</si>
  <si>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</si>
  <si>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</si>
  <si>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</si>
  <si>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</si>
  <si>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</si>
  <si>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</si>
  <si>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</si>
  <si>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</si>
  <si>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</si>
  <si>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</si>
  <si>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</si>
  <si>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</si>
  <si>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</si>
  <si>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</si>
  <si>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</si>
  <si>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</si>
  <si>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</si>
  <si>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</si>
  <si>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</si>
  <si>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</si>
  <si>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</si>
  <si>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</si>
  <si>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</si>
  <si>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</si>
  <si>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</si>
  <si>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</si>
  <si>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</si>
  <si>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</si>
  <si>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</si>
  <si>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</si>
  <si>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</si>
  <si>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</si>
  <si>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</si>
  <si>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</si>
  <si>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</si>
  <si>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</si>
  <si>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</si>
  <si>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</si>
  <si>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</si>
  <si>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</si>
  <si>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</si>
  <si>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</si>
  <si>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</si>
  <si>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</si>
  <si>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</si>
  <si>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</si>
  <si>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</si>
  <si>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</si>
  <si>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</si>
  <si>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</si>
  <si>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</si>
  <si>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</si>
  <si>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Creation of infrastructure for the creation of intersectoral cooperation and support system for children's development</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</si>
  <si>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</si>
  <si>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</si>
  <si>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</si>
  <si>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</si>
  <si>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Implementation of qualitative and modern education at the pre-school level</t>
  </si>
  <si>
    <t>Creation of a methodical support center for teachers for the development of the profession and improvement of prestige</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</si>
  <si>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</si>
  <si>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</si>
  <si>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</si>
  <si>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</si>
  <si>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</si>
  <si>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Digitalisation of the study process</t>
  </si>
  <si>
    <t>Integrated "school-community" cooperation program for reducing the risk of exclusion in educational institutions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</si>
  <si>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</si>
  <si>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</si>
  <si>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</si>
  <si>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</si>
  <si>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</si>
  <si>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</si>
  <si>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</si>
  <si>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</si>
  <si>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</si>
  <si>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</si>
  <si>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Pedagogical-psychological support service</t>
  </si>
  <si>
    <t>Special education</t>
  </si>
  <si>
    <t>Teaching aids and equipment of educational institutions</t>
  </si>
  <si>
    <t>Infrastructure of vocational education institutions</t>
  </si>
  <si>
    <t>Infrastructure of higher education institutions</t>
  </si>
  <si>
    <t>Diversification of the teaching process of pre-school educational institutions</t>
  </si>
  <si>
    <t>Development of the teaching profession</t>
  </si>
  <si>
    <t>International educational studies</t>
  </si>
  <si>
    <t>Transition to cyclical institutional accreditation</t>
  </si>
  <si>
    <t>Introduction of the induction year</t>
  </si>
  <si>
    <t>Development of educational content of Latvian as a foreign language</t>
  </si>
  <si>
    <t>Support for professional education</t>
  </si>
  <si>
    <t>Cooperation program "School-community"</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</si>
  <si>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</si>
  <si>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</si>
  <si>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</si>
  <si>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</si>
  <si>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</si>
  <si>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</si>
  <si>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</si>
  <si>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</si>
  <si>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</si>
  <si>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</si>
  <si>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</si>
  <si>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</si>
  <si>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</si>
  <si>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</si>
  <si>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</si>
  <si>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</si>
  <si>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</si>
  <si>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</si>
  <si>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</si>
  <si>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</si>
  <si>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</si>
  <si>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</si>
  <si>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</si>
  <si>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</si>
  <si>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</si>
  <si>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</si>
  <si>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</si>
  <si>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</si>
  <si>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</si>
  <si>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</si>
  <si>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</si>
  <si>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</si>
  <si>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</si>
  <si>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</si>
  <si>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</si>
  <si>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</si>
  <si>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</si>
  <si>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</si>
  <si>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</si>
  <si>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</si>
  <si>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</si>
  <si>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</si>
  <si>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</si>
  <si>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</si>
  <si>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</si>
  <si>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</si>
  <si>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</si>
  <si>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</si>
  <si>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</si>
  <si>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</si>
  <si>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</si>
  <si>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Improvement of care services close to family-like environment</t>
  </si>
  <si>
    <t>Development of DI infrastructure</t>
  </si>
  <si>
    <t>Trainings for the unemployed</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</si>
  <si>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</si>
  <si>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</si>
  <si>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</si>
  <si>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</si>
  <si>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</si>
  <si>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</si>
  <si>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</si>
  <si>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</si>
  <si>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</si>
  <si>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</si>
  <si>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</si>
  <si>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</si>
  <si>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</si>
  <si>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</si>
  <si>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</si>
  <si>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</si>
  <si>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</si>
  <si>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</si>
  <si>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</si>
  <si>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</si>
  <si>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</si>
  <si>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</si>
  <si>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</si>
  <si>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</si>
  <si>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</si>
  <si>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</si>
  <si>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</si>
  <si>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Unified Cyber ​​Security Infrastructure</t>
  </si>
  <si>
    <t>Multimodal public transport network</t>
  </si>
  <si>
    <t>Development of cycling infrastructure</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</si>
  <si>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</si>
  <si>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</si>
  <si>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</si>
  <si>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</si>
  <si>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</si>
  <si>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Cyber ​​Security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</si>
  <si>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</si>
  <si>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</si>
  <si>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</si>
  <si>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</si>
  <si>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</si>
  <si>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</si>
  <si>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</si>
  <si>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</si>
  <si>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</si>
  <si>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</si>
  <si>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</si>
  <si>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</si>
  <si>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</si>
  <si>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</si>
  <si>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</si>
  <si>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</si>
  <si>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</si>
  <si>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</si>
  <si>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</si>
  <si>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</si>
  <si>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</si>
  <si>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</si>
  <si>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</si>
  <si>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</si>
  <si>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</si>
  <si>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</si>
  <si>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</si>
  <si>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</si>
  <si>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</si>
  <si>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</si>
  <si>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</si>
  <si>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</si>
  <si>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</si>
  <si>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</si>
  <si>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</si>
  <si>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</si>
  <si>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</si>
  <si>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</si>
  <si>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</si>
  <si>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</si>
  <si>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</si>
  <si>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</si>
  <si>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</si>
  <si>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</si>
  <si>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</si>
  <si>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</si>
  <si>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</si>
  <si>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</si>
  <si>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</si>
  <si>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</si>
  <si>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</si>
  <si>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</si>
  <si>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</si>
  <si>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</si>
  <si>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</si>
  <si>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</si>
  <si>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</si>
  <si>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</si>
  <si>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</si>
  <si>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</si>
  <si>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</si>
  <si>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</si>
  <si>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</si>
  <si>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</si>
  <si>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</si>
  <si>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</si>
  <si>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</si>
  <si>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</si>
  <si>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</si>
  <si>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</si>
  <si>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</si>
  <si>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</si>
  <si>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</si>
  <si>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</si>
  <si>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</si>
  <si>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</si>
  <si>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</si>
  <si>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</si>
  <si>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</si>
  <si>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</si>
  <si>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</si>
  <si>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</si>
  <si>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</si>
  <si>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</si>
  <si>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</si>
  <si>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</si>
  <si>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</si>
  <si>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</si>
  <si>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</si>
  <si>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</si>
  <si>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</si>
  <si>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</si>
  <si>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</si>
  <si>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</si>
  <si>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</si>
  <si>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</si>
  <si>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</si>
  <si>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</si>
  <si>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</si>
  <si>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</si>
  <si>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</si>
  <si>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</si>
  <si>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</si>
  <si>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</si>
  <si>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</si>
  <si>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</si>
  <si>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</si>
  <si>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</si>
  <si>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</si>
  <si>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</si>
  <si>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</si>
  <si>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</si>
  <si>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</si>
  <si>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</si>
  <si>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</si>
  <si>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</si>
  <si>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</si>
  <si>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</si>
  <si>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Valsts ugunsdzēsības un glābšanas dienests un Nodrošinājuma valsts aģentūra</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</si>
  <si>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</si>
  <si>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</si>
  <si>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</si>
  <si>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</si>
  <si>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</si>
  <si>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</si>
  <si>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</si>
  <si>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</si>
  <si>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</si>
  <si>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</si>
  <si>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</si>
  <si>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</si>
  <si>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</si>
  <si>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</si>
  <si>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</si>
  <si>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</si>
  <si>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</si>
  <si>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</si>
  <si>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</si>
  <si>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</si>
  <si>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</si>
  <si>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</si>
  <si>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</si>
  <si>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</si>
  <si>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</si>
  <si>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</si>
  <si>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</si>
  <si>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</si>
  <si>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</si>
  <si>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</si>
  <si>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</si>
  <si>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</si>
  <si>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</si>
  <si>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</si>
  <si>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Zinātniskās institūcijas;
tiešās pārvaldes iestāde (Latvijas Zinātnes padome)
</t>
  </si>
  <si>
    <t xml:space="preserve">Latvijas Zinātnes padome (kā pēcdoktorantūras programmas administrators)
</t>
  </si>
  <si>
    <t>PII, koledžas plānoti kā sadarbības partneri un labuma guvēji</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</si>
  <si>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</si>
  <si>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</si>
  <si>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</si>
  <si>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Zinātniskās institūcijas
</t>
  </si>
  <si>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</si>
  <si>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</si>
  <si>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</si>
  <si>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</si>
  <si>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</si>
  <si>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</si>
  <si>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</si>
  <si>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Atbalsta pasākumi bērniem ar uzvedības vai atkarību problēmām un to ģimenēm</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</si>
  <si>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</si>
  <si>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</si>
  <si>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</si>
  <si>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</si>
  <si>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</si>
  <si>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</si>
  <si>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</si>
  <si>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t>2.5.</t>
  </si>
  <si>
    <t>2.5.1.</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</si>
  <si>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</si>
  <si>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</si>
  <si>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</si>
  <si>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</si>
  <si>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</si>
  <si>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</si>
  <si>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</si>
  <si>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</si>
  <si>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</si>
  <si>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</si>
  <si>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2.4.1.2.</t>
  </si>
  <si>
    <t>2.5.1.0.</t>
  </si>
  <si>
    <t>EU funding wiht amendments</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</si>
  <si>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</si>
  <si>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</si>
  <si>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</si>
  <si>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</si>
  <si>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</si>
  <si>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</si>
  <si>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</si>
  <si>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</si>
  <si>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</si>
  <si>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</si>
  <si>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</si>
  <si>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</si>
  <si>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</si>
  <si>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</si>
  <si>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</si>
  <si>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</si>
  <si>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</si>
  <si>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</si>
  <si>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</si>
  <si>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</si>
  <si>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</si>
  <si>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</si>
  <si>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</si>
  <si>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</si>
  <si>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</si>
  <si>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</si>
  <si>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</si>
  <si>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</si>
  <si>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</si>
  <si>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</si>
  <si>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</si>
  <si>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</si>
  <si>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Vidzemes plānošanas reģions</t>
  </si>
  <si>
    <t>Latgales plānošanas reģions, Kurzemes plānošanas reģions un Zemgales plānošanas reģions</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</si>
  <si>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</si>
  <si>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</si>
  <si>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</si>
  <si>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</si>
  <si>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</si>
  <si>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</si>
  <si>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</si>
  <si>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</si>
  <si>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</si>
  <si>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</si>
  <si>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</si>
  <si>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</si>
  <si>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</si>
  <si>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</si>
  <si>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</si>
  <si>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</si>
  <si>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</si>
  <si>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</si>
  <si>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</si>
  <si>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</si>
  <si>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</si>
  <si>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4.3.4.8.</t>
  </si>
  <si>
    <t>5.1.1.7.</t>
  </si>
  <si>
    <t>Apstiprināts</t>
  </si>
  <si>
    <t>N/A, jo FI</t>
  </si>
  <si>
    <t>Posmotie projekti</t>
  </si>
  <si>
    <t>2.4.1.3.</t>
  </si>
  <si>
    <t>Bezemisiju vilcienu iegāde - elektrovilcieni</t>
  </si>
  <si>
    <t>Bezemisiju (bateriju) vilcieni</t>
  </si>
  <si>
    <t>Purchase of zero emission trains - electric trains</t>
  </si>
  <si>
    <t>Electric trains</t>
  </si>
  <si>
    <t>Zero emission (battery) trains</t>
  </si>
  <si>
    <t>Enerģētiskās neatkarības un atjaunīgās enerģijas kapacitātes celšana</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</si>
  <si>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</si>
  <si>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</si>
  <si>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</si>
  <si>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</si>
  <si>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</si>
  <si>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</si>
  <si>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</si>
  <si>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</si>
  <si>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</si>
  <si>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</si>
  <si>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</si>
  <si>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</si>
  <si>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</si>
  <si>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</si>
  <si>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</si>
  <si>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</si>
  <si>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 xml:space="preserve">Zinātniskās infrastruktūras energoefektivitātes pasākumi  </t>
  </si>
  <si>
    <t>Plānoti stratēģiski svarīgi projekti</t>
  </si>
  <si>
    <t>Pašvaldības, pašvaldību kapitālsabiedrības</t>
  </si>
  <si>
    <t>Contributions that support the achievement of STEP objectives</t>
  </si>
  <si>
    <t>"Ieguldījumi, kas atbalsta STEP mērķu sasniegšanu"</t>
  </si>
  <si>
    <t>2.5.1.SAM "Ieguldījumi, kas atbalsta STEP mērķu sasniegšanu"</t>
  </si>
  <si>
    <t>Ģimenes ārstu prakšu attīstība</t>
  </si>
  <si>
    <t xml:space="preserve">LIAA, EM, komersanti
</t>
  </si>
  <si>
    <t>pašvaldības, izglītības iestādes, kas īsteno pirmsskolas, vispārējās un profesionālās izglītības programmas</t>
  </si>
  <si>
    <t>Valsts kanceleja (Pedagoģiski psiholoģiskais atbalsta dienests)</t>
  </si>
  <si>
    <t>LM, VM, TM, IZM, pašvaldības</t>
  </si>
  <si>
    <t>Kvalitatīvas un mūsdienīgas izglītības īstenošana pirmsskolas, pamata un vidējās izglītības pakāpē</t>
  </si>
  <si>
    <t>VM padotības iestādes un atvasinātas publiskas personas, kas veic deleģēto pārvaldes uzdevumu.</t>
  </si>
  <si>
    <t xml:space="preserve">1.veselības nozares valsts informācijas sistēmu, tai skaitā, e-veselības sistēmas, ārstniecības personu un ārstniecības atbalsta personu reģistra pilnveidošana, uzturēšana, savstarpējā  integrācija un integrācija ar sociālo pakalpojumu sniedzēju IS; </t>
  </si>
  <si>
    <t>citas VM padotības iestādes, valsts kapitālsabiedrības vai atvasinātas publiskas personas, kas veic deleģēto pārvaldes uzdevumu.</t>
  </si>
  <si>
    <t>1.veselības aprūpes jomas informācijas un komunikāciju tehnoloģiju arhitektūras izstrāde un pārvaldība, sniedzot metodisko, informācijas un komunikāciju tehnoloģiju sistēmu risinājumu un ekspertīzes atbalstu;
2.veselības aprūpes jomas informācijas un komunikāciju tehnoloģiju arhitektūras uzraudzība, nodrošinot integrētu publisko pakalpojumu sniegšanas, piekļūstamības un gala lietotāju vajadzību uzraudzība;
3. e-veselības sistēmas izstrādes un izmaiņu īstenošanas uzraudzība;
4. sabiedrības digitālās veselības risinājumu un iespēju izmantošanas veicināšana, īstenojot mācību, informatīvos un publicitātes pasākumus;
5. veselības aprūpes jomas informācijas un komunikācijas tehnoloģiju sistēmu kiberdrošības pārvaldība un uzraudzība;</t>
  </si>
  <si>
    <t>Izglītības iestāžu nodrošināšana ar pilnveidotā vispārējās izglītības mācību satura ieviešanai nepieciešamajiem resursiem visā izglītības sistēmā - datori, atbalsts/instruktāža.</t>
  </si>
  <si>
    <t>pašvaldības (izglītības iestādes, kas īsteno vispārējo pamata un vidējo izglītību)</t>
  </si>
  <si>
    <t>Izglītības iestāžu nodrošināšana ar pilnveidotā vispārējās izglītības mācību satura ieviešanai nepieciešamajiem resursiem visā izglītības sistēmā - mācību līdzekļiem, aprīkojumu, IKT risinājumu ieviešanu, dabaszinātņu (ķīmijas, bioloģijas, fizikas) un matemātikas kabinetu (tai skaitā praktisko darbu telpu) pārbūve, atjaunošana, izveide vai pilnveide, vispārējās izglītības iestāžu, t.sk. dienesta viesnīcu un sporta infrastruktūras būvniecība, pārbūve vai atjaunošana.</t>
  </si>
  <si>
    <t>Mākslu izglītības kompetences centri, profesionālās vidusskolas</t>
  </si>
  <si>
    <t>FI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</si>
  <si>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</si>
  <si>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</si>
  <si>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</si>
  <si>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t>Zemes īpašnieki vai apsaimniekotāji, pašvaldības un to siltumuzņēmēji</t>
  </si>
  <si>
    <t>Multimodāls sabiedriskā transporta tīkls (Stacija 2.0)</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</si>
  <si>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
4) specializēto transportlīdzekļu iegāde mērķa grupas personu mobilitātes nodrošināšanai.</t>
  </si>
  <si>
    <t>1. sociālo pakalpojumu kvalitātes uzraudzības sistēmas pilnveide;
2. sociālo pakalpojumu efektivitātes novērtēšanas sistēmas izstrāde;
3. valsts sociālās politikas monitoringa informācijas sistēmas (SPOLIS) pilnveide;
4. informatīvi izglītojošo pasākumu un sabiedrības izpratnes un informētības veicināšanas pasākumu īstenošana.</t>
  </si>
  <si>
    <t>PO5 19.kods</t>
  </si>
  <si>
    <t>Pašvaldība vai tās izveidots sociālo pakalpojumu sniedzējs</t>
  </si>
  <si>
    <t>Pašvaldība vai tās izveidots sociālo pakalpojumu sniedzējs un citi sociālo pakalpojumu sniedzēji (NVO, komersanti)</t>
  </si>
  <si>
    <t>1. Sabiedrībā balstītu sociālo pakalpojumu sniegšanas vietu izveide, tai skaitā aprīkošana un teritorijas labiekārtošana.
2. Sabiedrībā balstītu sociālo pakalpojumu sniegšana jaunizveidotajā pakalpojumu infrastruktūrā.</t>
  </si>
  <si>
    <t>KODI</t>
  </si>
  <si>
    <t>Posmotie projekti (KNR 118.pants - ar atlasi)</t>
  </si>
  <si>
    <t>Posmotie projekti (KNR 118.a. pants - bez atlases)</t>
  </si>
  <si>
    <t>1) Studiju vadības sistēmu koplietošanas risinājumu ieviešana (diplomu un apliecinājumu reģistrs, programmu reģistrs, elektroniskas studējošo personas lietas)
2) Vienota studiju un mācību kursu reģistra izveide un attīstība.
3) Vienoto atbalsta sistēmu izstrāde un ieviešana augstskolu studiju procesa digitalizācijai (integrētā augstskolu digitālo resursu un bibliotēku vadības sistēma, studiju procesa novērtēšanas sistēma, vienotās studējošo prakses pārvaldības sistēma, personas datu izmantošanas piekrišanas pārvaldības sistēma).
4) Ar studiju procesu saistītā augstskolas administratīvā personāla kompetenču pilnveide digitālās transformācijas jomā.</t>
  </si>
  <si>
    <t>Bio.daudzveid.</t>
  </si>
  <si>
    <t>Profesionāla un mūsdienīga sociālā darba attīstība</t>
  </si>
  <si>
    <t>IKT risinājumu un pakalpojumu kiberdrošības paaugstināšana</t>
  </si>
  <si>
    <t>Atbalsts valsts platformu un IS attīstībai to kiberdrošības paaugstināšanai un noturības pret pieaugošajiem kiberdraudiem stiprināšanai, t.sk. plānota valsts platformu un IS drošai darbināšanai nepieciešamās infrastruktūras aparatūras un programmatūras komponentu iegāde kiberdrošības un noturības uzlabošanas nolūkos, drošai piekļuvei valsts IS un platformām un drošai digitālajai komunikācijai nepieciešamās IKT aparatūras un iekārtu iegāde, kā arī valsts IS un platformu programmatūras modificēšana un migrācija uz augstākas drošības pakāpes tehnoloģiskām platformām.</t>
  </si>
  <si>
    <t xml:space="preserve">Ieguldījumi divējāda lietojuma autoceļu un ar to saistītās infrastruktūras izbūvē (ārpus TEN-T) </t>
  </si>
  <si>
    <t>Citas pašvaldības, pašvaldību un valsts kapitālsabiedrības, fiziskas un juridiskas personas</t>
  </si>
  <si>
    <t>Enerģētiskās neatkarības stiprināšana</t>
  </si>
  <si>
    <t>Strengthening of energy independence</t>
  </si>
  <si>
    <t>3.2.</t>
  </si>
  <si>
    <t>3.2.1.</t>
  </si>
  <si>
    <t>Daugavpils valstspilsētas pašvaldība</t>
  </si>
  <si>
    <t>Vienības tilta pārbūve Daugavpilī</t>
  </si>
  <si>
    <t>Ieguldījumi TEN-T tīkla autoceļu drošībā un vides piekļūstamībā</t>
  </si>
  <si>
    <t xml:space="preserve">par </t>
  </si>
  <si>
    <t>1) Akadēmiskā un zinātniskā personāla un studējošo kiberdrošības prasmju attīstība;
2) kiberdrošības jomas studiju moduļu izstrāde un ieviešana;
3) pētniecības un attīstības aktivitāšu īstenošana, lai attīstītu kiberdrošības pētījumu jomu, t.sk. sasaistot to ar jauno studiju moduļu jaunrades procesu.</t>
  </si>
  <si>
    <t>pašvaldības, valsts un publisko personu dibinātās izglītības iestādes, kas īsteno vispārējo pamata un vidējo izglītību, t.sk. profesionālās izglītības iestādes</t>
  </si>
  <si>
    <t>Augstākās izglītības un zinātnes informācijas tehnoloģiju koplietošanas pakalpojumu centrs (VPC)</t>
  </si>
  <si>
    <t>Administratīvās kapacitātes ceļakarte (TP prioritāte)</t>
  </si>
  <si>
    <t>Izmaiņas %</t>
  </si>
  <si>
    <t>Dzelzceļa infrastruktūras būvniecība, pārbūve un atjaunošana, nodrošinot pilnvērtīgu integrēšanos TEN-T tīklā un energoefektivitātes uzlabošana sabiedriskajos pasažieru pārvadājumos, Eiropas transporta tīklā esošās dzelzceļa infrastruktūras modernizācija un jaunas izveide; vienotas satiksmes vadības sistēmu ieviešana; dzelzceļa pasažieru infrastruktūras modernizācija; drošības pasākumu īstenošana</t>
  </si>
  <si>
    <t>Biedrības, nodibinājumi vai komersanti</t>
  </si>
  <si>
    <t xml:space="preserve"> 1. Metodiskā atbalsta pasākumi par paliatīvās aprūpes principiem un prasmēm atbalsta un aprūpes nodrošināšanai paliatīvās aprūpes pacientiem;
 2. Profesionālās pilnveides pasākumi par paliatīvās aprūpes principiem un prasmēm atbalsta un aprūpes nodrošināšanai paliatīvās aprūpes pacientiem;
 3. Izmēģinājumprojektu nodrošināšana;
 4. Psihosociāla atbalsta pasākumu nodrošināšana;
 5. Sabiedrības izpratnes un informētības veicināšanas pasākumu īstenošana.</t>
  </si>
  <si>
    <t xml:space="preserve">Jaunu vai pilnveidotu esošu atbalsta pakalpojumu izstrāde un sniegšana no vardarbības cietušām personām: 
- personām ar garīga rakstura traucējumiem,
- personām ar personas kustību, redzes un dzirdes traucējumiem, 
- personām, kuras sasniegušas 60 gadu vecumu,
- personām, kuras cietušas no seksuālas vardarbības, 
- personām, kuras pakļautam augstam vardarbības riskam, 
- bērniem, kuri cietuši no savstarpējās vadarbības,
- bērniem, ar kaitējošu seksuālu uzvedību.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</si>
  <si>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DA jomas speciālistu (arodslimību ārsta, darba aizsardzības speciālista, ardoveselības ārsta),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(t.sk. ergonomikas klases izveide)) aktivitātes darba devējiem, nodarbinātajiem, potenciālajiem nodarbinātajiem (t.sk. profesionālās izglītības iestādēs studējošajiem), DA jomas speciālistiem,  sabiedrības izglītošanas, izpratnes veicināšanas un informēšanas aktivitātes); 
3. Pensijas vecuma personu aktivizēšanas pasākumu īstenošana sadarbībā ar biedrībām un nodibinājumiem (mācības, interešu grupas, reģionālo koordinatoru tīkla izveide u.c.).                                                                 </t>
  </si>
  <si>
    <t>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brīvprātīgā darba konsultēšanas un popularizēšanas pasākumi;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attīstīšana, tajā skaitā ieviešot biznesa inteliģences rīkus,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14. Brīvprātīgā darba informācijas sistēmas izstrāde un aprobācija, starptautisku prasmju un kompetenču novērtēšanas rīku aprobācija un ieviešana, darba tirgus salāgošanas rīku pilnveide.</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</si>
  <si>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izstrādājot kvalitātes novērtēšanas rīku, VDI darbinieku un nodarbināto elektroniskās apmācības sistēmas attīstība, elektronisko rīku, metodiku un uz procesiem balstītu pakalpojumu ceļvežu izstrāde, digitalizācija un atjaunošana.
</t>
  </si>
  <si>
    <t>Pašvaldības vai to iestādes</t>
  </si>
  <si>
    <t>Citas pašvaldības vai to iestādes, pašvaldību un valsts kapitālsabiedrības, fiziskas un juridiskas personas</t>
  </si>
  <si>
    <t>AER izmantošana un energoefektivitātes paaugstināšana centralizētajā siltumapgādē un aukstumapgādē</t>
  </si>
  <si>
    <t>Use of RES and increasing energy efficiency in centralized heating and cooling</t>
  </si>
  <si>
    <t xml:space="preserve">
AER and energy efficiency in heat supply</t>
  </si>
  <si>
    <t>Development of border crossing points</t>
  </si>
  <si>
    <t>Renewable energy - biomethane</t>
  </si>
  <si>
    <t>Subsidised workplaces</t>
  </si>
  <si>
    <t>Social dialogue</t>
  </si>
  <si>
    <t xml:space="preserve">IZM, pašvaldības </t>
  </si>
  <si>
    <t>Policy objective 5: A Europe closer to citizens by fostering the sustainable and integrated development of all types of territories and local initiatives</t>
  </si>
  <si>
    <t>Zinātnes iniversitātes</t>
  </si>
  <si>
    <t>ir</t>
  </si>
  <si>
    <t xml:space="preserve">Dzelzceļa infrastruktūras attīstība un energoefektivitātes uzlabošana sabiedriskajos pasažieru pārvadājumos
</t>
  </si>
  <si>
    <t>Development of railway infrastructure and improvement of energy efficiency in public passenger transport</t>
  </si>
  <si>
    <t>Biedrība, nodibinājums un cita privāto tiesību juridiska persona, valsts iestāde, atvasināta publiska persona, pašvaldības iestāde vai valsts un pašvaldības kapitālsabiedrība, kuras pamatdarbība ir kultūras vai radošajā nozarē; pašvaldība, kas projekta īstenošanai piesaista sadarbības partneri, kura pamatdarbība ir kultūras vai radošajā nozarē</t>
  </si>
  <si>
    <t>Biedrība, nodibinājums un cita privāto tiesību juridiska persona, valsts iestāde, atvasināta publiska persona, pašvaldības iestāde vai valsts un pašvaldības kapitālsabiedrība, kuras pamatdarbība ir kultūras vai radošajā nozarē</t>
  </si>
  <si>
    <t>Biedrība "Latvijas Pilsoniskā alianse"</t>
  </si>
  <si>
    <t>Reģionālie NVO atbalsta centri</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</si>
  <si>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
6. Atbalsts sociālās ekonomikas attīstībai, tai skaitā sociālās ekonomikas dalībnieku veiktspējas stiprināšana.</t>
  </si>
  <si>
    <t>Objektu (patvertņu) pielāgošana un aprīkošana civilās aizsardzības mērķiem</t>
  </si>
  <si>
    <t>Izveidot asistīvo tehnoloģiju izglītības programmas apguvei apmaiņas sistēmu</t>
  </si>
  <si>
    <t>Asistīvo tehnoloģiju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</si>
  <si>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Izglītības iestāžu nodrošināšana ar atbalstu pasākumu un iestāžu (muzeji, u.c.) apmeklējumam</t>
  </si>
  <si>
    <t>Izglītības iestāžu mācību procesa dažādošana</t>
  </si>
  <si>
    <t>ES fondu finansējums PIRMS GROZĪJUMIEM (atbilstoši spēkā esošajai Programmai (ar grozījumiem Nr.2)</t>
  </si>
  <si>
    <t>1 556 666 pārdale kiberdrošībai no 1.2.1.1. 2.k. uz 1.3.1.3.</t>
  </si>
  <si>
    <t>2 240 812 pārdale kiberdrošībai no 1.2.1.1. 3.k. uz 1.3.1.3.</t>
  </si>
  <si>
    <t>264 633 pārdale kiberdrošībai no 1.2.1.3. uz 1.3.1.3.</t>
  </si>
  <si>
    <t>1 055 508 pārdale kiberdrošībai no 1.2.1.4. uz 1.3.1.3.</t>
  </si>
  <si>
    <t>3 702 009 pārdale kiberdrošībai no 1.2.2.1. uz 1.3.1.3.</t>
  </si>
  <si>
    <t>79 390 pārdale kiberdrošībai no 1.2.3.6. uz 1.3.1.3.</t>
  </si>
  <si>
    <t>13 939 337 pārdale kiberdrošībai no 1.3.1.1. uz 1.3.1.3.</t>
  </si>
  <si>
    <t>783 976 pārdale kiberdrošībai no 1.2.3.6. uz 1.3.1.3.</t>
  </si>
  <si>
    <t>SM iekšējā pārdale 1 954 863 no 2.3.1.1.</t>
  </si>
  <si>
    <t>30 064 163 pārdale civilajai drošībai no 2.1.1.2. uz 2.1.3.3. 4.k. un 5.1.1.9.</t>
  </si>
  <si>
    <t>VARAM iekšējā pārdale 8 407 694 pārdale no 2.1.3.1. 2.k uz  2.1.1.6.</t>
  </si>
  <si>
    <t>Informācija par pārdali no/ uz</t>
  </si>
  <si>
    <t>VARAM iekšējā pārdale 1 653 360 pārdale no 2.1.3.1. 1.k. uz 2.2.3.3.</t>
  </si>
  <si>
    <t>IeM iekšējā pārdale 2 200 055 no 2.1.3.3. 2.k. uz 4.k.</t>
  </si>
  <si>
    <t>IeM iekšējā pārdale 2 049 945 no 2.1.3.3. 3.k. uz 4.k.</t>
  </si>
  <si>
    <t>VARAM iekšējā pārdale 1 0000 000 no 2.1.3.1. 1.k.uz 2.2.3.2.</t>
  </si>
  <si>
    <t>VARAM iekšējā pārdale 805 738 no 2.k. uz 4.k.</t>
  </si>
  <si>
    <t>VARAM iekšējā pārdale 805 738 no 2.k. uz 4.k. un 1 000 000 no 2.1.3.1. uz 2.2.3.3. 4.k.</t>
  </si>
  <si>
    <t>VARAM iekšējā pārdale 366 083 no 2.2.3.7. uz 2.2.3.6. 4.k.</t>
  </si>
  <si>
    <t>3 990 490 pārdale reģionālajai attīstībai no 3.1.1.8. uz 5.1.1.1. 3.k.; pārējais finansējums, lai komensētu pārdales starp fondiem dēļ atšķirībām tehniskās palīdzības flat rate likmēm katram no fondiem</t>
  </si>
  <si>
    <t>4 323 627 pārdale Daugavpils Vienības tiltam no 3.1.1.5. uz 3.2.1.</t>
  </si>
  <si>
    <t>337 476 pārdale no 4.1.2.1. pārvedumam LM programmai (pārtikas pakām)</t>
  </si>
  <si>
    <t>674 953 pārdale no 4.1.2.6. pārvedumam LM programmai (pārtikas pakām)</t>
  </si>
  <si>
    <t>1 166 379 pārdale no 4.2.1.6. uz civilo aizsardzību (2.1.3.3. 4.k. un 5.1.1.9.)</t>
  </si>
  <si>
    <t xml:space="preserve"> 35 375 pārvedums LM programmai (pārtikas pakām) no 4.2.3.3.; 108 652 pārdale civilajai aizsardzībai (2.1.3.3. 4.k. un 5.1.1.9.) no 4.2.3.3.</t>
  </si>
  <si>
    <t>1 968 461 pārvedums LM programmai (pārtikas pakām) no 4.3.3.3.</t>
  </si>
  <si>
    <t>LM iekšējā pārdale 501 907 no 4.3.4.2. 1.k. uz 2.k.</t>
  </si>
  <si>
    <t>1 703 433 pārvedums LM programmai (pārtikas pakām) no 4.3.4.2. 2.k.; LM iekšējā pārdale 501 907 no 4.3.4.2. 1.k. uz 2.k.</t>
  </si>
  <si>
    <t>30 287 pārvedums LM programmai (pārtikas pakām) no 4.3.4.4.</t>
  </si>
  <si>
    <t>57 063 pārvedums LM programmai (pārtikas pakām) no 4.3.4.6.</t>
  </si>
  <si>
    <t>57 063 pārvedums LM programmai (pārtikas pakām) no 4.3.4.7.</t>
  </si>
  <si>
    <t>44 211 pārvedums LM programmai (pārtikas pakām) no 4.3.4.8.</t>
  </si>
  <si>
    <t>73 685 pārvedums LM programmai (pārtikas pakām) no 4.3.4.9.</t>
  </si>
  <si>
    <t>22 191  pārvedums LM programmai (pārtikas pakām) no 4.3.5.5.</t>
  </si>
  <si>
    <t>4 927 889  pārvedums LM programmai (pārtikas pakām) no 4.3.6.6.</t>
  </si>
  <si>
    <t>391 286  pārvedums LM programmai (pārtikas pakām) no 4.3.6.7. 1.k.</t>
  </si>
  <si>
    <t>336 202  pārvedums LM programmai (pārtikas pakām) no 4.3.6.9. 2.k.</t>
  </si>
  <si>
    <t>75 716  pārvedums LM programmai (pārtikas pakām) no 4.3.6.8.</t>
  </si>
  <si>
    <t>173 550  pārvedums LM programmai (pārtikas pakām) no 4.3.6.9. 1.k.</t>
  </si>
  <si>
    <t>91 457 pārvedums LM programmai (pārtikas pakām) no 4.3.6.9. 2.k.</t>
  </si>
  <si>
    <t>VARAM iekšējā pārdale 210 348 no 5.1.1.3 uz 5.1.1.1. 3.k.</t>
  </si>
  <si>
    <t>VARAM iekšējā pārdale 13 308 164 no 6.1.1.6. 1.k. uz 6.1.1.3.</t>
  </si>
  <si>
    <t>KEM iekšējā pārdale16 149 296 no 2.2.2.3. 2.k. uz 2.2.2.3. 1.kārtas (abas kārtas apvienotas vietā)</t>
  </si>
  <si>
    <t>VM iekšējās pārdales starp 4.1.1.1. pasākuma kārtām.</t>
  </si>
  <si>
    <t>2 548 069 pārvedums LM programmai (pārtikas pakām) un LM iekšējā pārdale 1 530 000 no 4.4.1.1. uz 4.3.3.3.</t>
  </si>
  <si>
    <t>18 136 127 pārdale Sēlijas poligonam no 3.1.1.5. uz 5.1.1.8. un 3.2.1.SAM</t>
  </si>
  <si>
    <t>Atlase beigusies</t>
  </si>
  <si>
    <t>Netika skatīti AK</t>
  </si>
  <si>
    <t>1. Sabiedrībā balstītu sociālo pakalpojumu sniegšanas vietu izveide, tai skaitā aprīkošana un teritorijas labiekārtošana
2. Sabiedrībā balstītu sociālo pakalpojumu sniegšana jaunivediotajā pakalpojumu infrastruktūrā.</t>
  </si>
  <si>
    <t>2027 I</t>
  </si>
  <si>
    <t>LM iekšējā pārdale  1 530 000 no 4.4.1.1. 1.k. uz 4.3.3.3.</t>
  </si>
  <si>
    <t>valsts tiešās pārvaldes iestādes, pašvaldības vai tās izveidota iestādes, valsts kapitālsabiedrības, pašvaldības kapitālsabiedrības,  publiskas atvasinātas personas</t>
  </si>
  <si>
    <t>Objektu - telpu un telpu grupu - pārbūve vai atjaunošana, aprīkošana civilās aizsardzības mērķiem</t>
  </si>
  <si>
    <t>Katastrofu pārvaldības centru izveide</t>
  </si>
  <si>
    <t xml:space="preserve">Nodrošinājuma valsts aģentūra </t>
  </si>
  <si>
    <t>SIA Rīgas ūdens (ūdenssaimniecības aglomerācija ar CE &gt; 100 000)</t>
  </si>
  <si>
    <t>1) notekūdeņu attīrīšanas iekārtu efektivitātes un attīrīšanas kvalitātes uzlabošana, tai skaitā trešējās notekūdeņu attīrīšanas uzlabošanai;
2) notekūdeņu dūņu apstrādes iekārtu izveide, pārbūve vai atjaunošana, pamatojot siltumnīcefekta gāzu emisiju samazinājumu;
3) ar sabiedriskā ūdenssaimniecības pakalpojuma nodrošināšanu saistīto inženiertīklu izveide, pārbūve vai rekonstrukcija</t>
  </si>
  <si>
    <t>Ūdenssaimniecības ar CE 2 000 – 9 999 (pašvaldību kapitālsabiedrības, iestādes, aģentūras)</t>
  </si>
  <si>
    <t>1) notekūdeņu attīrīšanas iekārtas jaudas palielināšana;
2) notekūdeņu attīrīšanas iekārtu attīrīšanas efektivitātes uzlabošana</t>
  </si>
  <si>
    <t xml:space="preserve"> A/S Latvijas Valsts meži</t>
  </si>
  <si>
    <t>Privāto tiesību subjekti</t>
  </si>
  <si>
    <t>Vēsturisko kūdras ieguves vietu rekultivācija, ievērojot principu "piesārņotājs maksā"</t>
  </si>
  <si>
    <t>Kapacitātes stiprināšanas pasākumi - Ceļakarte</t>
  </si>
  <si>
    <t>Kapacitātes stiprināšanas pasākumi- KPVIS</t>
  </si>
  <si>
    <t>Altum; Gala labuma guvēji: komersanti</t>
  </si>
  <si>
    <t>AS "Conexus Baltic Grid"</t>
  </si>
  <si>
    <t>AS “Augstsprieguma tīkls”; AS “Sadales tīkls”</t>
  </si>
  <si>
    <t>Biogāzes attīrīšanas (biometāna ražošanas) iekārtu uzstādīšana, biometāna transportēšanai vai uzpildei nepieciešamās infrastruktūras izveide, t.sk., izveidojot pieslēgumus pie gāzes pārvades vai sadales tīkliem</t>
  </si>
  <si>
    <t>BReģionālo biometāna ievades punktu izbūve un to labiekārtošana</t>
  </si>
  <si>
    <t>Elektroenerģijas infrastruktūra sistēmas jaudu paaugstināšanai, drošu elektrolīniju izbūvei; ģeneratoru un to pārvietošanai nepieciešamo piekabju/treileru iegāde; pārvietojamu apakšstaciju iegāde</t>
  </si>
  <si>
    <t>Tiešās pārvaldes iestādes, pašvaldības, publiskas personas kapitālsabiedrības (deleģēto pārvaldes uzdevumu veikšanai), tiesu varas institūcijas</t>
  </si>
  <si>
    <t>VARAM iekšējā pārdale no 2.2.1.1. 2.kārtas uz 3.kārtu</t>
  </si>
  <si>
    <t>IZM iekšējā pārdale 905 295 no 4.2.2.10. uz 4.2.2.3. un 2 648 594 no 4.3.3.2. uz 4.2.2.3. un 4 080 000 pārdale no 4.2.2.4. uz 4.2.2.3.</t>
  </si>
  <si>
    <t>IZM iekšējā pārdale 4 080 000 pārdale no 4.2.2.4. uz 4.2.2.3.</t>
  </si>
  <si>
    <t>VARAM iekšējā pārdale no 2.2.2.2. 1.k. uz 2.2.2.2. 2.k.</t>
  </si>
  <si>
    <t>Sociālo pakalpojumu inovācijas</t>
  </si>
  <si>
    <t>Plānots izskatīt AK 27.03.2025 (atsaukts 19.03.2025.)</t>
  </si>
  <si>
    <t>LM iekšējā pārdale 3 172 241 pasākuma ietvaros no 5.kārtas uz 1.kārtu.</t>
  </si>
  <si>
    <t>LM iekšējā pārdale 16 855 183 4.3.5.1. pasākuma ietvaros no 4. un 6.kārtas; 3 172 241 pārdale pasākuma ietvaros no 5.kārtas uz 1.kārtu.</t>
  </si>
  <si>
    <t>Adaptation and equipment of facilities (shelters) for civil protection purposes</t>
  </si>
  <si>
    <t>Patvertnes</t>
  </si>
  <si>
    <t>Shelters</t>
  </si>
  <si>
    <t>Bezpilota lidaparātu uztveršanas, identifikācijas, izsekošanas un pretdarbības risinājuma ieviešana</t>
  </si>
  <si>
    <t>VAS "Starptautiskā lidosta Rīga"</t>
  </si>
  <si>
    <t>IZM iekšējā pārdale 4 172 007 no 1.1.2.1. uz 1.1.1.5. 1.k.</t>
  </si>
  <si>
    <t>1.5.</t>
  </si>
  <si>
    <t>Investīciju fonds uzņēmējdarbības attīstībai</t>
  </si>
  <si>
    <t>1.5.1.</t>
  </si>
  <si>
    <t>1.5.1.0</t>
  </si>
  <si>
    <t>EM iekšējā pārdale no 1.2.1.2. uz 1.5.1.SAM</t>
  </si>
  <si>
    <t>Bezemisiju (bateriju) vilcieni un to uzlādes infrastruktūra</t>
  </si>
  <si>
    <t>SM iekšējā pārdale 18 094 768 no 2.4.1.3. uz 3.1.1.1.; 94 081 830 no 3.1.1.1. uz 2.4.1.3.; 10 526 731 no 3.1.1.2. uz 2.4.1.3.</t>
  </si>
  <si>
    <t>Vidējie un lielie komersanti</t>
  </si>
  <si>
    <t>Jebkura banka, kas vēlas noslēgt sadarbības līgumu ar Altum, Valsts kase</t>
  </si>
  <si>
    <t>407 363 pārdale civilās aizsardzības pasākumiem (2.1.3.3. 4.k. un 5.1.1.9.) no 3.1.1.7.;  SM iekšējā pārdale 8 592 637 pārdale uz 3.1.1.6.</t>
  </si>
  <si>
    <t>Zinātņu universitātes, augstskolas</t>
  </si>
  <si>
    <t>Zinātņu universitātes, augstskolas (valsts un privātās)</t>
  </si>
  <si>
    <t>VARAM iekšējā pārdale starp 6.1.1.1.pasākuma kārtām</t>
  </si>
  <si>
    <t>VARAM iekšējā pārdale starp 2.2.1.1. pasākuma kārtām</t>
  </si>
  <si>
    <t>2026 III</t>
  </si>
  <si>
    <t>Tiešās valsts pārvaldes iestādes, valsts kapitālsabiedrības (deleģēto pārvaldes uzdevumu veikšanai)</t>
  </si>
  <si>
    <t>Valsts tiešās pārvaldes iestāde, pašvaldība vai tās izveidota iestāde, valsts vai pašvaldības kapitālsabiedrība, augstākās izglītības un zinātnes institūcija, kas īsteno studiju programmas un veic zinātnisko darbību</t>
  </si>
  <si>
    <t>Kūdras sadedzināšanas katlu nomaiņa.</t>
  </si>
  <si>
    <t>EM iekšējā pārdale 25 619 201 pārdale no 1.2.3.7. uz 1.2.1.2.; un 34 000 000 no 1.2.1.2. uz 1.5.1.SAM</t>
  </si>
  <si>
    <t>Bezpilota lidaparātu uztveršanas, identifikācijas, izsekošanas un pretdarbības risinājuma ieviešana, paredzot tādu inovatīvu un kompleksu tehnoloģisko risinājumu ieviešanu sistēmās, kas spēs nodrošināt gaisa satiksmes, pasažieru un lidostas drošību</t>
  </si>
  <si>
    <t>Dzelzceļa pasažieru apkalpošanai paredzētā elektrovilcienu (bateriju) ritošā sastāva iegāde un to uzlādes infrastruktūras izveide</t>
  </si>
  <si>
    <t>Atbalsts izglītības kvalitātes attīstībai</t>
  </si>
  <si>
    <t>Support for the development of quality of education</t>
  </si>
  <si>
    <t>Sabiedrībā balstītu sociālo pakalpojumu pieejamības palielināšana mērķa grupas personām, lai pilnveidotu viņu sociālās prasmes un uzlabotu funkcionālās spējas.</t>
  </si>
  <si>
    <t xml:space="preserve">Sabiedrībā balstītu sociālo pakalpojumu pieejamības palielināšana un sabiedrībā balstītu sociālo pakalpojumu sniegšana mērķa grupas personām, kuri vēl nesaņem sabiedrībā balstītus sociālos pakalpojumus. </t>
  </si>
  <si>
    <t>pašvaldības, valsts un valsts augstskolu dibinātas vispārējās izglītības iestādes, valsts un valsts augstskolu dibinātas profesionālās izglītības iestādes</t>
  </si>
  <si>
    <t>Valsts kancelejas Pārresoru koordinācijas departaments</t>
  </si>
  <si>
    <t>IZM iekšējā pārdale 904 230 no 1.1.2.1. uz 1.1.1.8</t>
  </si>
  <si>
    <t>9 682 993 pārdale kiberdrošībai no 1.1.2.1. uz 1.3.1.3.; IZM iekšējā pārdale 4 172 007 no 1.1.2.1. uz 1.1.1.5. 1.k.; IZM iekšējā pārdale 904 230 no 1.1.2.1. uz 1.1.1.8</t>
  </si>
  <si>
    <t>IPIA izņēmums (UK lēm. 09.06.2025.)</t>
  </si>
  <si>
    <t>EM iekšējā pārdale 6,8 milj. no 1.2.3.2. uz 1.2.3.3.</t>
  </si>
  <si>
    <t>EM iekšējā pārdale 4 194 527 no 1.2.2.2. uz 1.2.3.3.; EM iekšējā pārdale 6,8 milj. no 1.2.3.2. uz 1.2.3.3.</t>
  </si>
  <si>
    <t>LM iekšējā pārdale 7 225 000 4.3.5.1. pasākuma ietvaros no 2.k. uz 4.k.; 1 425 887 pārdale no 2.k uz 4.3.5.1. 3. un 4.k</t>
  </si>
  <si>
    <t>LM iekšējā pārdale 1 425 887 pārdale no 2.k uz 4.3.5.1. 3. un 4.k</t>
  </si>
  <si>
    <t>5 800 054 pārvedums uz LM programmu (pārtikas pakām) no 4.3.4.1. 4.k.; LM iekšējā pārdale 7 225 000 4.3.5.1. pasākuma ietvaros no 2.k. uz 4.k.; 1 425 887 pārdale no 2.k uz 4.3.5.1. 3. un 4.k</t>
  </si>
  <si>
    <t>N/A, FNLC shēma</t>
  </si>
  <si>
    <t>Augstskolas (LU)</t>
  </si>
  <si>
    <t>Augstskolas (RTU)</t>
  </si>
  <si>
    <t>VARAM iekšējās pārdales starp 2.2.3.6. kārtām - 9 989 no 1.kārtas uz 5.kārtu</t>
  </si>
  <si>
    <t>VARAM iekšējās pārdales starp 2.2.3.6. kārtām - 384 825 no 2.kārtas uz 5.kārtu</t>
  </si>
  <si>
    <t>VARAM iekšējās pārdales starp 2.2.3.6. kārtām - 225 713 no 3.kārtas uz 5.kārtu</t>
  </si>
  <si>
    <r>
      <t xml:space="preserve">Valsts atbalsts, t.sk. </t>
    </r>
    <r>
      <rPr>
        <b/>
        <i/>
        <sz val="8"/>
        <color theme="1"/>
        <rFont val="Calibri"/>
        <family val="2"/>
        <charset val="186"/>
        <scheme val="minor"/>
      </rPr>
      <t>de minimis</t>
    </r>
    <r>
      <rPr>
        <b/>
        <sz val="8"/>
        <color theme="1"/>
        <rFont val="Calibri"/>
        <family val="2"/>
        <charset val="186"/>
        <scheme val="minor"/>
      </rPr>
      <t xml:space="preserve"> 
(Ir/ Nav)
</t>
    </r>
  </si>
  <si>
    <r>
      <t xml:space="preserve">Vai finansējuma saņēmējs būs valsts atbalsta, t.sk. </t>
    </r>
    <r>
      <rPr>
        <b/>
        <i/>
        <sz val="8"/>
        <color theme="1"/>
        <rFont val="Calibri"/>
        <family val="2"/>
        <charset val="186"/>
        <scheme val="minor"/>
      </rPr>
      <t>de minimis</t>
    </r>
    <r>
      <rPr>
        <b/>
        <sz val="8"/>
        <color theme="1"/>
        <rFont val="Calibri"/>
        <family val="2"/>
        <charset val="186"/>
        <scheme val="minor"/>
      </rPr>
      <t xml:space="preserve"> sniedzējs? **
(Jā/ Nē/ N/A)</t>
    </r>
  </si>
  <si>
    <r>
      <t xml:space="preserve">Coefficient for the calculation of support to </t>
    </r>
    <r>
      <rPr>
        <b/>
        <sz val="8"/>
        <rFont val="Calibri"/>
        <family val="2"/>
        <charset val="186"/>
        <scheme val="minor"/>
      </rPr>
      <t>climate</t>
    </r>
    <r>
      <rPr>
        <sz val="8"/>
        <rFont val="Calibri"/>
        <family val="2"/>
        <charset val="186"/>
        <scheme val="minor"/>
      </rPr>
      <t xml:space="preserve"> change objectives</t>
    </r>
  </si>
  <si>
    <r>
      <t>Coefficient for the calculation of support to</t>
    </r>
    <r>
      <rPr>
        <b/>
        <sz val="8"/>
        <rFont val="Calibri"/>
        <family val="2"/>
        <charset val="186"/>
        <scheme val="minor"/>
      </rPr>
      <t xml:space="preserve"> environmental</t>
    </r>
    <r>
      <rPr>
        <sz val="8"/>
        <rFont val="Calibri"/>
        <family val="2"/>
        <charset val="186"/>
        <scheme val="minor"/>
      </rPr>
      <t xml:space="preserve"> objectives</t>
    </r>
  </si>
  <si>
    <r>
      <rPr>
        <b/>
        <sz val="8"/>
        <rFont val="Calibri"/>
        <family val="2"/>
        <charset val="186"/>
        <scheme val="minor"/>
      </rPr>
      <t>ERAF</t>
    </r>
    <r>
      <rPr>
        <sz val="8"/>
        <rFont val="Calibri"/>
        <family val="2"/>
        <charset val="186"/>
        <scheme val="minor"/>
      </rPr>
      <t xml:space="preserve"> finansējums pa kodiem</t>
    </r>
  </si>
  <si>
    <r>
      <rPr>
        <b/>
        <sz val="8"/>
        <rFont val="Calibri"/>
        <family val="2"/>
        <charset val="186"/>
        <scheme val="minor"/>
      </rPr>
      <t>KF</t>
    </r>
    <r>
      <rPr>
        <sz val="8"/>
        <rFont val="Calibri"/>
        <family val="2"/>
        <charset val="186"/>
        <scheme val="minor"/>
      </rPr>
      <t xml:space="preserve"> finansējums pa kodiem</t>
    </r>
  </si>
  <si>
    <r>
      <t>Investment in fixed assets, including research infrastructure,</t>
    </r>
    <r>
      <rPr>
        <u/>
        <sz val="8"/>
        <rFont val="Calibri"/>
        <family val="2"/>
        <charset val="186"/>
        <scheme val="minor"/>
      </rPr>
      <t xml:space="preserve"> </t>
    </r>
    <r>
      <rPr>
        <sz val="8"/>
        <rFont val="Calibri"/>
        <family val="2"/>
        <charset val="186"/>
        <scheme val="minor"/>
      </rPr>
      <t>in small and medium-sized enterprises (including private research centres) directly linked to research and innovation activities</t>
    </r>
  </si>
  <si>
    <r>
      <t>Investment in fixed assets, including research infrastructure, in large enterprises (</t>
    </r>
    <r>
      <rPr>
        <i/>
        <sz val="8"/>
        <rFont val="Calibri"/>
        <family val="2"/>
        <charset val="186"/>
        <scheme val="minor"/>
      </rPr>
      <t>Large enterprises are all enterprises other than SMEs, including small mid-cap
companies.)</t>
    </r>
  </si>
  <si>
    <r>
      <t>Digitising SMEs or large enterprises (including e-Commerce, e-Business and networked business processes, digital innovation hubs, living labs, web entrepreneurs and ICT start-ups, B2B) compliant with GHG emission reduction or energy efficiency criteria[2]  (</t>
    </r>
    <r>
      <rPr>
        <i/>
        <sz val="8"/>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</si>
  <si>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8"/>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</si>
  <si>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8"/>
        <rFont val="Calibri"/>
        <family val="2"/>
        <charset val="186"/>
        <scheme val="minor"/>
      </rPr>
      <t>(</t>
    </r>
    <r>
      <rPr>
        <i/>
        <sz val="8"/>
        <color theme="1"/>
        <rFont val="Calibri"/>
        <family val="2"/>
        <charset val="186"/>
        <scheme val="minor"/>
      </rPr>
      <t>This code is only available for use where temporary measures for the use of the ERDF in response to exceptional circumstances are implemented pursuant to Article 5(6) ERDF and CF Regulation.)</t>
    </r>
  </si>
  <si>
    <r>
      <t xml:space="preserve">ICT: Other types of ICT infrastructure </t>
    </r>
    <r>
      <rPr>
        <i/>
        <sz val="8"/>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</si>
  <si>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8"/>
        <rFont val="Calibri"/>
        <family val="2"/>
        <charset val="186"/>
        <scheme val="minor"/>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</si>
  <si>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8"/>
        <rFont val="Calibri"/>
        <family val="2"/>
        <charset val="186"/>
        <scheme val="minor"/>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</si>
  <si>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8"/>
        <rFont val="Calibri"/>
        <family val="2"/>
        <charset val="186"/>
        <scheme val="minor"/>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</si>
  <si>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8"/>
        <rFont val="Calibri"/>
        <family val="2"/>
        <charset val="186"/>
        <scheme val="minor"/>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</si>
  <si>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8"/>
        <rFont val="Calibri"/>
        <family val="2"/>
        <charset val="186"/>
        <scheme val="minor"/>
      </rPr>
      <t xml:space="preserve"> </t>
    </r>
    <r>
      <rPr>
        <sz val="8"/>
        <rFont val="Calibri"/>
        <family val="2"/>
        <charset val="186"/>
        <scheme val="minor"/>
      </rPr>
      <t>entities that provide services contributing to the low carbon economy and to resilience to climate change including awareness-raising measures</t>
    </r>
  </si>
  <si>
    <r>
      <t xml:space="preserve">Renewable energy: biomass  </t>
    </r>
    <r>
      <rPr>
        <i/>
        <sz val="8"/>
        <rFont val="Calibri"/>
        <family val="2"/>
        <charset val="186"/>
        <scheme val="minor"/>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</si>
  <si>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8"/>
        <rFont val="Calibri"/>
        <family val="2"/>
        <charset val="186"/>
        <scheme val="minor"/>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</si>
  <si>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8"/>
        <rFont val="Calibri"/>
        <family val="2"/>
        <charset val="186"/>
        <scheme val="minor"/>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</si>
  <si>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8"/>
        <rFont val="Calibri"/>
        <family val="2"/>
        <charset val="186"/>
        <scheme val="minor"/>
      </rPr>
      <t xml:space="preserve"> </t>
    </r>
    <r>
      <rPr>
        <sz val="8"/>
        <rFont val="Calibri"/>
        <family val="2"/>
        <charset val="186"/>
        <scheme val="minor"/>
      </rPr>
      <t>management of climate related risks: floods and landslides ( including awareness raising, civil protection and disaster management systems, infrastructures and ecosystem based approaches</t>
    </r>
  </si>
  <si>
    <r>
      <t>Adaptation to climate change measures, prevention</t>
    </r>
    <r>
      <rPr>
        <strike/>
        <sz val="8"/>
        <rFont val="Calibri"/>
        <family val="2"/>
        <charset val="186"/>
        <scheme val="minor"/>
      </rPr>
      <t xml:space="preserve"> </t>
    </r>
    <r>
      <rPr>
        <sz val="8"/>
        <rFont val="Calibri"/>
        <family val="2"/>
        <charset val="186"/>
        <scheme val="minor"/>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</si>
  <si>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8"/>
        <rFont val="Calibri"/>
        <family val="2"/>
        <charset val="186"/>
        <scheme val="minor"/>
      </rPr>
      <t xml:space="preserve"> </t>
    </r>
    <r>
      <rPr>
        <sz val="8"/>
        <rFont val="Calibri"/>
        <family val="2"/>
        <charset val="186"/>
        <scheme val="minor"/>
      </rPr>
      <t>infrastructures and ecosystem based approaches</t>
    </r>
  </si>
  <si>
    <r>
      <t xml:space="preserve">Provision of water for human consumption (extraction, treatment, storage and distribution infrastructure, efficiency measures, drinking water supply) compliant with efficiency criteria </t>
    </r>
    <r>
      <rPr>
        <i/>
        <sz val="8"/>
        <rFont val="Calibri"/>
        <family val="2"/>
        <charset val="186"/>
        <scheme val="minor"/>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8"/>
        <rFont val="Calibri"/>
        <family val="2"/>
        <charset val="186"/>
        <scheme val="minor"/>
      </rPr>
      <t>)</t>
    </r>
  </si>
  <si>
    <r>
      <t>Waste water collection and treatment compliant with energy efficiency criteria</t>
    </r>
    <r>
      <rPr>
        <i/>
        <sz val="8"/>
        <rFont val="Calibri"/>
        <family val="2"/>
        <charset val="186"/>
        <scheme val="minor"/>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</si>
  <si>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8"/>
        <rFont val="Calibri"/>
        <family val="2"/>
        <charset val="186"/>
        <scheme val="minor"/>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</si>
  <si>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8"/>
        <rFont val="Calibri"/>
        <family val="2"/>
        <charset val="186"/>
        <scheme val="minor"/>
      </rPr>
      <t>If the objective of the measure is to turn industrial sites and contaminated land into a natural carbon sink)</t>
    </r>
  </si>
  <si>
    <r>
      <t xml:space="preserve">Clean urban transport infrastructure </t>
    </r>
    <r>
      <rPr>
        <i/>
        <sz val="8"/>
        <rFont val="Calibri"/>
        <family val="2"/>
        <charset val="186"/>
        <scheme val="minor"/>
      </rPr>
      <t>(Clean urban transport infrastructure refers to infrastructure that enables the operation of zero-emission rolling stock.)</t>
    </r>
  </si>
  <si>
    <r>
      <t xml:space="preserve">Clean urban transport rolling stock </t>
    </r>
    <r>
      <rPr>
        <i/>
        <sz val="8"/>
        <rFont val="Calibri"/>
        <family val="2"/>
        <charset val="186"/>
        <scheme val="minor"/>
      </rPr>
      <t>(Clean urban transport infrastructure refers to infrastructure that enables the operation of zero-emission rolling stock.)</t>
    </r>
  </si>
  <si>
    <r>
      <t xml:space="preserve">Alternative fuels infrastructure </t>
    </r>
    <r>
      <rPr>
        <i/>
        <sz val="8"/>
        <rFont val="Calibri"/>
        <family val="2"/>
        <charset val="186"/>
        <scheme val="minor"/>
      </rPr>
      <t>(If the objective of the measure is in line with Directive (EU) 2018/2001.)</t>
    </r>
  </si>
  <si>
    <r>
      <t xml:space="preserve">Newly built or upgraded motorways and roads - TEN-T core network </t>
    </r>
    <r>
      <rPr>
        <i/>
        <sz val="8"/>
        <rFont val="Calibri"/>
        <family val="2"/>
        <charset val="186"/>
        <scheme val="minor"/>
      </rPr>
      <t>(For intervention fields 087 to 091, intervention fields 081, 082 and 086 can be used for elements of the measures that relate to interventions in alternative fuels, including EV charging, or public transport.)</t>
    </r>
  </si>
  <si>
    <r>
      <t>Newly built</t>
    </r>
    <r>
      <rPr>
        <b/>
        <u/>
        <sz val="8"/>
        <rFont val="Calibri"/>
        <family val="2"/>
        <charset val="186"/>
        <scheme val="minor"/>
      </rPr>
      <t xml:space="preserve"> </t>
    </r>
    <r>
      <rPr>
        <sz val="8"/>
        <rFont val="Calibri"/>
        <family val="2"/>
        <charset val="186"/>
        <scheme val="minor"/>
      </rPr>
      <t>or upgraded secondary road links to TEN-T road network and nodes</t>
    </r>
  </si>
  <si>
    <r>
      <t>Newly</t>
    </r>
    <r>
      <rPr>
        <b/>
        <u/>
        <sz val="8"/>
        <rFont val="Calibri"/>
        <family val="2"/>
        <charset val="186"/>
        <scheme val="minor"/>
      </rPr>
      <t xml:space="preserve"> </t>
    </r>
    <r>
      <rPr>
        <sz val="8"/>
        <rFont val="Calibri"/>
        <family val="2"/>
        <charset val="186"/>
        <scheme val="minor"/>
      </rPr>
      <t>built or upgraded</t>
    </r>
    <r>
      <rPr>
        <u/>
        <sz val="8"/>
        <rFont val="Calibri"/>
        <family val="2"/>
        <charset val="186"/>
        <scheme val="minor"/>
      </rPr>
      <t xml:space="preserve"> </t>
    </r>
    <r>
      <rPr>
        <sz val="8"/>
        <rFont val="Calibri"/>
        <family val="2"/>
        <charset val="186"/>
        <scheme val="minor"/>
      </rPr>
      <t>other national, regional and local access roads</t>
    </r>
  </si>
  <si>
    <r>
      <t>Other newly built  or upgraded</t>
    </r>
    <r>
      <rPr>
        <u/>
        <sz val="8"/>
        <rFont val="Calibri"/>
        <family val="2"/>
        <charset val="186"/>
        <scheme val="minor"/>
      </rPr>
      <t xml:space="preserve"> </t>
    </r>
    <r>
      <rPr>
        <sz val="8"/>
        <rFont val="Calibri"/>
        <family val="2"/>
        <charset val="186"/>
        <scheme val="minor"/>
      </rPr>
      <t>railways</t>
    </r>
  </si>
  <si>
    <r>
      <t xml:space="preserve">Other newly or upgraded built railways – electric/zero emission </t>
    </r>
    <r>
      <rPr>
        <i/>
        <sz val="8"/>
        <rFont val="Calibri"/>
        <family val="2"/>
        <charset val="186"/>
        <scheme val="minor"/>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</si>
  <si>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8"/>
        <rFont val="Calibri"/>
        <family val="2"/>
        <charset val="186"/>
        <scheme val="minor"/>
      </rPr>
      <t xml:space="preserve"> </t>
    </r>
    <r>
      <rPr>
        <sz val="8"/>
        <rFont val="Calibri"/>
        <family val="2"/>
        <charset val="186"/>
        <scheme val="minor"/>
      </rPr>
      <t>modernised railways - TEN-T core network</t>
    </r>
  </si>
  <si>
    <r>
      <t>Other reconstructed or modernised railways – electric/zero emission (</t>
    </r>
    <r>
      <rPr>
        <i/>
        <sz val="8"/>
        <rFont val="Calibri"/>
        <family val="2"/>
        <charset val="186"/>
        <scheme val="minor"/>
      </rPr>
      <t>Also applies to bi-mode trains</t>
    </r>
    <r>
      <rPr>
        <sz val="8"/>
        <rFont val="Calibri"/>
        <family val="2"/>
        <charset val="186"/>
        <scheme val="minor"/>
      </rPr>
      <t>)</t>
    </r>
  </si>
  <si>
    <r>
      <t xml:space="preserve">Protection, development and promotion of public tourism assets and </t>
    </r>
    <r>
      <rPr>
        <strike/>
        <sz val="8"/>
        <rFont val="Calibri"/>
        <family val="2"/>
        <charset val="186"/>
        <scheme val="minor"/>
      </rPr>
      <t xml:space="preserve"> </t>
    </r>
    <r>
      <rPr>
        <sz val="8"/>
        <rFont val="Calibri"/>
        <family val="2"/>
        <charset val="186"/>
        <scheme val="minor"/>
      </rPr>
      <t>tourism services</t>
    </r>
  </si>
  <si>
    <r>
      <t xml:space="preserve">Cities, towns, suburbs </t>
    </r>
    <r>
      <rPr>
        <b/>
        <u/>
        <sz val="8"/>
        <color theme="1"/>
        <rFont val="Calibri"/>
        <family val="2"/>
        <charset val="186"/>
        <scheme val="minor"/>
      </rPr>
      <t>and connected rural areas</t>
    </r>
  </si>
  <si>
    <t>SIA "Eiopas dzelzceļa līnijas"</t>
  </si>
  <si>
    <t xml:space="preserve">VAS "Latvijas dzelzceļš" </t>
  </si>
  <si>
    <t>nodibinājums "Akadēmiskās informācijas centrs"</t>
  </si>
  <si>
    <t>IZM iekšējā pārdale 1 093 263  no 4.2.1.4. uz  4.2.1.5. 2.k.; IZM iekšējā pārdale no 4.2.1.5. 3.k. uz 2.k.</t>
  </si>
  <si>
    <t xml:space="preserve"> IZM iekšējā pārdale no 4.2.1.5. 3.k. uz 2.k.</t>
  </si>
  <si>
    <t>Lielo ostu publiskās infrastruktūras attīstība, tai skaitā, drošības un militārās mobilitātes infrastruktūras attīstībai</t>
  </si>
  <si>
    <t>5 186 610 pārdale no 4.2.1.7. uz civilo aizsardzību (2.1.3.3. 4.k. un 5.1.1.9.); VARAM iekšējā pārdale 5 milj. EUR no 4.2.1.7. uz 5.1.1.1. 3.k.</t>
  </si>
  <si>
    <t>Uzlabot efektīvus savienojumus Daugavpils pilsētā un Latgales reģionā, pārbūvējot Vienības tiltu Daugavpilī</t>
  </si>
  <si>
    <t>Militārās mobilitātes infrastruktūra</t>
  </si>
  <si>
    <t>Military Mobility</t>
  </si>
  <si>
    <t>5.2.</t>
  </si>
  <si>
    <t>2.6.</t>
  </si>
  <si>
    <t>3.3.</t>
  </si>
  <si>
    <t>Civilās aizsardzības stiprināšana</t>
  </si>
  <si>
    <t>5.2.1.</t>
  </si>
  <si>
    <t>5.2.1.SAM  "Civilās sagatavotības nodrošināšana visu veidu teritorijās"</t>
  </si>
  <si>
    <t>3.3.1.</t>
  </si>
  <si>
    <t>Militārās mobilitātes stiprināšana - dzelzceļš un ostas</t>
  </si>
  <si>
    <t>Duālas izmantojamības infrastruktūra un kiberdrošība</t>
  </si>
  <si>
    <t>3.2.1.SAM "Attīstīt noturīgu aizsardzības infrastruktūru, prioritāti atbalstot divējāda lietojuma infrastruktūru, kā arī uzlabot civilo sagatavotību"</t>
  </si>
  <si>
    <t>Enerģētiskās neatkarība stipirnāšana</t>
  </si>
  <si>
    <t>2.6.1.</t>
  </si>
  <si>
    <t>2.6.1.SAM "Veicināt enerģijas starpsavienojumu un saistītās pārvades, sadales, uzglabāšanas un atbalsta infrastruktūras izbūvi, kā arī kritiskās enerģētikas infrastruktūras aizsardzību un uzlādes infrastruktūras izvēršanu"</t>
  </si>
  <si>
    <t>5.2.1.1. (5.1.1.9.)</t>
  </si>
  <si>
    <t>3.2.1.2. (3.2.1.)</t>
  </si>
  <si>
    <t>3.2.1.1. (3.1.1.9.)</t>
  </si>
  <si>
    <t>3.2.1.3. (1.3.1.3.)</t>
  </si>
  <si>
    <t>3.2.1.4. (5.1.1.8.)</t>
  </si>
  <si>
    <t>3.3.1.1. (3.1.1.1. 2.k.)</t>
  </si>
  <si>
    <t>3.3.1.2. (3.1.1.6. 2.k.)</t>
  </si>
  <si>
    <t>2.5. Energy independence and building renewable energy capacity</t>
  </si>
  <si>
    <t>2.6. Strengthening energy independence</t>
  </si>
  <si>
    <t>Dual-use infrastructure and cybersecurity</t>
  </si>
  <si>
    <t>3.2. Dual-use infrastructure and cybersecurity</t>
  </si>
  <si>
    <t>3.3. Strengthening military mobility - railways and ports</t>
  </si>
  <si>
    <t>Strengthening civil protection</t>
  </si>
  <si>
    <t>5.2. Strengthening of civil protection</t>
  </si>
  <si>
    <t xml:space="preserve"> "Veicināt enerģijas starpsavienojumu un saistītās pārvades, sadales, uzglabāšanas un atbalsta infrastruktūras izbūvi, kā arī kritiskās enerģētikas infrastruktūras aizsardzību un uzlādes infrastruktūras izvēršanu"</t>
  </si>
  <si>
    <t>Promoting energy interconnectors and related transmission, distribution, storage and supportive infrastructure, as well as protection of critical energy infrastructure and the deployment of recharging infrastructure</t>
  </si>
  <si>
    <t>"Attīstīt noturīgu aizsardzības infrastruktūru, veicinot militāro mobilitāti Eiropas Savienībā</t>
  </si>
  <si>
    <t>"Attīstīt noturīgu aizsardzības infrastruktūru, prioritāti atbalstot divējāda lietojuma infrastruktūru, kā arī uzlabot civilo sagatavotību"</t>
  </si>
  <si>
    <t>Develop a resilient defence infrastructure, with priority given to supporting dual-use infrastructure, as well as improving civil preparedness</t>
  </si>
  <si>
    <t>3.3.1. "Attīstīt noturīgu aizsardzības infrastruktūru, veicinot militāro mobilitāti Eiropas Savienībā"</t>
  </si>
  <si>
    <t>Development of a resilient defence infrastructure by promoting military mobility within the European Union</t>
  </si>
  <si>
    <t>"Civilās sagatavotības nodrošināšana visu veidu teritorijās"</t>
  </si>
  <si>
    <t>Ensuring civil preparedness in all types of territories</t>
  </si>
  <si>
    <t>33 305 324 kiberdrošības pasākums; pārdale no 1.3.1.1., 1.2.1.4., 1.2.2.1., 1.2.1.1. 2. un 3.k., 1.2.3.6. 1. un 2.k. 1.2.1.3., 1.1.2.1.; REARM pārdale no 1.3.1.3. uz 3.2.1.SAM</t>
  </si>
  <si>
    <t>13 812 500 pārdale Sēlijas poligonam no 3.1.1.5 uz 5.1.1.8.; REARM pārdale no 5.1.1.8. uz 3.2.1.SAM</t>
  </si>
  <si>
    <t>Pārdale patvertņu veidošanai 22 196 492 no 2.1.3.3. 2. un 3.k., 2.3.1.1., 2.3.1.5., 2.4.1.1., 3.1.1.7., 4.2.1.6. 2. un 3.k., 4.2.1.4., 4.2.3.2. 1.un 2.k., 4.2.1.7., 2.1.1.2., 4.2.3.3. (skat. detalizēti Programmas 10.pielikuma tabulā Nr.2);  REAM pārdale no 5.1.1.9. uz 5.2.1.1.</t>
  </si>
  <si>
    <t>REARM pārdale no 2.1.3.3. 4.k. uz 5.2.1.2.</t>
  </si>
  <si>
    <t>SM iekšējā pārdale 98 094 768; 18 094 768 no 2.4.1.3 un 80 000 000 no 3.1.1.3.; 94 081 830 no 3.1.1.1. uz 2.4.1.3.; REAM pārdale no 3.1.1.1. 2.k uz 3.3.1.1.</t>
  </si>
  <si>
    <t>SM iekšējā pārdale 6 228 621 no 1.4.1.1. 1.k, 1 166 379 no 1.4.1.1. 2.k, 8 592 637  no 3.1.1.7. uz 3.1.1.6.; REARM pārdale no 3.1.1.6. 2.k. uz 3.3.1.2.</t>
  </si>
  <si>
    <t>2.6.1.1. (2.1.2. 2.k.)</t>
  </si>
  <si>
    <t>2.6.1.2. (2.1.4.)</t>
  </si>
  <si>
    <t>KEM iekšējā pārdale 4 000 000 no 2.2.2.4. uz 2.1.2.; REARM pārdale no 2.1.2. 2.k. uz 2.6.1.1.</t>
  </si>
  <si>
    <t>Pārdale enerģētiskās neatkarības stiprināšanai 31 000 000 no 2.1.1.2., 2.2.2.4.; REARM 2.1.4. uz 2.6.1.2.</t>
  </si>
  <si>
    <t>"Attīstīt noturīgu aizsardzības infrastruktūru, veicinot militāro mobilitāti Eiropas Savienībā"</t>
  </si>
  <si>
    <t>VM iekšējā pārdale 1 020 000 EUR no 4.1.1.3. 1.k. uz 4.1.1.1. 1.k.</t>
  </si>
  <si>
    <t>SM iekšējā pārdale - 3.1.1.1.pasākums sadalīts uz divām kārtām.</t>
  </si>
  <si>
    <t>VARAM iekšējā pārdale starp 1. un 2.kārtu</t>
  </si>
  <si>
    <t>VARAM iekšējā pārdale 13 308 164 no 6.1.1.6. 1.k. uz 6.1.1.3. un 1 391 054 no 6.1.1.6. 2.k. uz 6.1.1.3.; VARAM iekšējā pārdale no 1. uz 2.kārtu 3 666 591 EUR.</t>
  </si>
  <si>
    <t>Pašvaldība vai tās izveidots sociālo pakalpojumu sniedzējs, vai cits sociālo pakalpojumu sniedzējs, kuru pašvaldība ir piesaistījusi uz deleģējuma vai iepirkuma līguma pamata</t>
  </si>
  <si>
    <t>Lielo ostu divējāda lietojuma publiskās infrastruktūras attīstība</t>
  </si>
  <si>
    <t>Valsts izglītības attīstības aģentūra (VIAA)</t>
  </si>
  <si>
    <t>Augstskolas, koledžas</t>
  </si>
  <si>
    <t>pašvaldības, valsts profesionālās un vispārējās izglītības iestādes, IZM, LVA, KM</t>
  </si>
  <si>
    <t>LVA</t>
  </si>
  <si>
    <t>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t>
  </si>
  <si>
    <t>SM iekšējā pārdale 52 663 505 no 2.3.1.2. 1.k. uz 2.k.</t>
  </si>
  <si>
    <t>enhancing industrial capacities for defence capabilities</t>
  </si>
  <si>
    <t>Rūpniecisko spēju uzlabošana aizsardzības stiprināšanai</t>
  </si>
  <si>
    <t>Katastrofu pārvaldības centru būvniecība</t>
  </si>
  <si>
    <t xml:space="preserve">Rūpniecisko spēju uzlabošana, prioritāti divējāda vai militāra lietojuma produkcijas attīstībā  </t>
  </si>
  <si>
    <t>enhancing industrial capacities to foster dual use as well as defence capabilities</t>
  </si>
  <si>
    <t>1.5.1.SAM "Rūpniecisko jaudu uzlabošana, lai veicinātu divējādu lietojumu, kā arī aizsardzības spējas"</t>
  </si>
  <si>
    <t>VARAM iekšējā pārdale starp 5.1.1.1. kārtām - 5 378 997 no 1.k. uz 3.k.</t>
  </si>
  <si>
    <t>VARAM iekšējā pārdale starp 5.1.1.1. kārtām - 14 415 312 no 2.k. uz 3.k.</t>
  </si>
  <si>
    <t>3 990 490 pārdale reģionālai attīstībai no 3.1.18. uz 5.1.1.1. 3.k. VARAM iekšējā pārdale 210 348 no 5.1.1.3 uz 5.1.1.1. 3.k.; VARAM iekšējā pārdale 5 milj. EUR no 4.2.1.7. uz 5.1.1.1. 3.k.; VARAM iekšējā pārdale starp 5.1.1.1. kārtām + 19 794 309 no 1. un 2.k. uz 3.k.</t>
  </si>
  <si>
    <t xml:space="preserve">Garantijas:
- Darījumiem līdz 25 milj.euro; 
Apgrozāmiem līdzekļiem, investīciju aizdevumiem, finašu līzingam un banku garantijai
Protfeļgarantijas:
- Līdz 80% apmērā;
- Darījumiem līdz 500 tūkst.euro;
- Apgrozāmiem līdzekļiem, investīciju aizdevumiem, līzingam un faktoringam 
</t>
  </si>
  <si>
    <t>Dzelzceļa infrastruktūras attīstība un energoefektivitātes uzlabošana sabiedriskajos pasažieru pārvadājumos</t>
  </si>
  <si>
    <t>VM iekšējās pārdales starp 4.1.1.1. pasākuma kārtām; VM iekšējā pārdale 1 020 000 EUR no 4.1.1.3. 1.k uz 4.1.1.1. 1.k.; VM iekšējā pārdale 744 681 no 4.k. uz 1.k.</t>
  </si>
  <si>
    <t>VM iekšējās pārdales starp 4.1.1.1. pasākuma kārtām, t.sk. VM iekšējā pārdale 744 681 no 4.k. uz 1.k.</t>
  </si>
  <si>
    <t>VARAM iekšējā pārdale 1 309 176 no 2.1.1.6. 2.k. uz 2.2.3.6. 5.k.</t>
  </si>
  <si>
    <t>VARAM iekšējā pārdale fin. sadalījumu pa kārtām - 7 404 553 uz 5.kārtu no 1.,2.,3., un 4.kārtas; VARAM iekšējā pārdale 1 309 176 no 2.1.1.6. 2.k. uz 2.2.3.6. 5.k.;  VARAM iekšējā pārdale 25 059 no 2.2.3.6. 4.k. uz 5.k.</t>
  </si>
  <si>
    <t>VARAM iekšējā pārdale 366 083 no 2.2.3.7. uz 2.2.3.6. 4.k. un 916 629 no 2.2.3.6. 4.k. uz 2.2.2.2. 2.k.; VARAM iekšējā pārdale 6 784 026 no 2.2.3.6. 4.kātas uz 5.kārtu;  VARAM iekšējā pārdale 25 059 no 2.2.3.6. 4.k. uz 5.k.</t>
  </si>
  <si>
    <t>"Rūpniecisko jaudu uzlabošana, lai veicinātu divējādu lietojumu, kā arī aizsardzības spējas"</t>
  </si>
  <si>
    <t>Valsts Izglītības attīstības aģentūra</t>
  </si>
  <si>
    <t>EM iekšējā pārdale 1 706 285 starp 4.3.1.3. 1. un 2.k.</t>
  </si>
  <si>
    <t>N/A, jo uzreiz tika iesniegts UK</t>
  </si>
  <si>
    <t>IPIA izņēmums (UK lēm. Nr.1 24.03.2024.; Nr.2 09.11.2025.)</t>
  </si>
  <si>
    <t>Prasmju un nodarbinātības veicināšana digitālo tehnoloģiju un dziļo tehnoloģiju inovāciju, tīru un resursefektīvu tehnoloģiju, biotehnoloģiju un aizsardzības tehnoloģiju jomā</t>
  </si>
  <si>
    <t>Atbalsts prasmju attīstīšanai vai piekļuvei nodarbinātībai digitālo tehnoloģiju, dziļo tehnoloģiju inovācijas, biotehnoloģiju un aizsardzības tehnoloģiju jomā</t>
  </si>
  <si>
    <t>Ienesīgas investīcijas lielos uzņēmumos aizsardzības un divējāda lietojuma tehnoloģiju jomā</t>
  </si>
  <si>
    <t>Ienesīgas investīcijas MVU aizsardzības un divējāda lietojuma tehnoloģiju jomā</t>
  </si>
  <si>
    <t>Enerģijas starpsavienotāji un saistītā pārvades, sadales, uzkrāšanas un atbalsta infrastruktūra</t>
  </si>
  <si>
    <t>Kritiski svarīgās infrastruktūras aizsardzība</t>
  </si>
  <si>
    <t>Aizsardzības infrastruktūra un divējāda lietojuma infrastruktūras būvniecība un modernizācija, citstarp militārās mobilitātes veicināšanai</t>
  </si>
  <si>
    <t>IZM iekšējā pārdale 4 890 409 EUR no 1.1.1.7. uz 1.1.1.3. 2.k.</t>
  </si>
  <si>
    <t>3.2.1.5. (2.1.3.3. 4.k.)</t>
  </si>
  <si>
    <t>Construction of disaster management centers</t>
  </si>
  <si>
    <t>To create an exchange system of assistive technologies for learning educational programs</t>
  </si>
  <si>
    <t>Exchange system of assistive technologies</t>
  </si>
  <si>
    <t>Uzsākta UK rakstiskā procedūra 10.10.2025</t>
  </si>
  <si>
    <t>Promoting renewable energy - biomethane</t>
  </si>
  <si>
    <t>AER - biomethane</t>
  </si>
  <si>
    <t>AER- biometāns</t>
  </si>
  <si>
    <t>Enerģētiskā neatkarība</t>
  </si>
  <si>
    <t>Energy independence</t>
  </si>
  <si>
    <t>Enerģētiskās drošības infrastruktūras attīstība</t>
  </si>
  <si>
    <t>Development of energy security infrastructure</t>
  </si>
  <si>
    <t>Divējāda lietojuma infrastruktūras attīstība lielajās ostās</t>
  </si>
  <si>
    <t>VARAM iekšējā pārdale no 2.2.3.6. 4.k. uz 2.2.2.2. 2.k.; VARAM iekšējā pārdale 260 310 no 2.2.2.2. uz 2.2.2.1. 3.k.</t>
  </si>
  <si>
    <t>VARAM iekšējā pārdale 8 187 740 (7 927 430 no 2.2.2.1. 2.k. un 260 310 no 2.2.2.2. 2.k.)</t>
  </si>
  <si>
    <t>VARAM iekšājā pārdale 7 927 430 no 2.2.2.1. 2.k. uz 3.k.</t>
  </si>
  <si>
    <t>LM iekšējā pārdale 589 241  no 4.3.1.5. uz 4.3.1.2.</t>
  </si>
  <si>
    <t>7.</t>
  </si>
  <si>
    <t>šobrīd Programmā</t>
  </si>
  <si>
    <t>FI - Finanšu minstrumenti</t>
  </si>
  <si>
    <t>ES FONDU finansējums*</t>
  </si>
  <si>
    <r>
      <t>Ensuring employability conditions for prisoners, improving the effectiveness of the</t>
    </r>
    <r>
      <rPr>
        <strike/>
        <sz val="8"/>
        <color theme="1"/>
        <rFont val="Calibri"/>
        <family val="2"/>
        <charset val="186"/>
        <scheme val="minor"/>
      </rPr>
      <t xml:space="preserve"> </t>
    </r>
    <r>
      <rPr>
        <sz val="8"/>
        <color theme="1"/>
        <rFont val="Calibri"/>
        <family val="2"/>
        <charset val="186"/>
        <scheme val="minor"/>
      </rPr>
      <t>resocialisation system, promoting the integration of former prisoners, equal opportunities and active participation.</t>
    </r>
  </si>
  <si>
    <t xml:space="preserve">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
7) investīcijas dalībai Eiropas Kosmosa aģentūras programmās (pētniecības projektu īstenošana), </t>
  </si>
  <si>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color theme="1"/>
        <rFont val="Calibri"/>
        <family val="2"/>
        <scheme val="minor"/>
      </rPr>
      <t>2) izcilu ārvalstu akadēmiskā un zinātniskā personāla piesaisti Latvijas zinātnisko institūciju stratēģiskās specializācijas stiprināšanai.</t>
    </r>
  </si>
  <si>
    <r>
      <t>Multimodālu transporta mezglu,</t>
    </r>
    <r>
      <rPr>
        <strike/>
        <sz val="8"/>
        <color theme="1"/>
        <rFont val="Calibri"/>
        <family val="2"/>
        <scheme val="minor"/>
      </rPr>
      <t xml:space="preserve"> </t>
    </r>
    <r>
      <rPr>
        <sz val="8"/>
        <color theme="1"/>
        <rFont val="Calibri"/>
        <family val="2"/>
        <scheme val="minor"/>
      </rPr>
      <t>sabiedriskā transporta savienojuma punktu, “Park &amp; ride” infrastruktūras izveide</t>
    </r>
  </si>
  <si>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color theme="1"/>
        <rFont val="Calibri"/>
        <family val="2"/>
        <scheme val="minor"/>
      </rPr>
      <t xml:space="preserve">
</t>
    </r>
  </si>
  <si>
    <r>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t>
    </r>
    <r>
      <rPr>
        <strike/>
        <sz val="8"/>
        <color theme="1"/>
        <rFont val="Calibri"/>
        <family val="2"/>
        <scheme val="minor"/>
      </rPr>
      <t xml:space="preserve">Atbalsts digitālo aģentu un mentoru tīkla un kompetenču attīstībai un pamatprasmju nodošanas aktivitātēm. </t>
    </r>
  </si>
  <si>
    <r>
      <rPr>
        <sz val="8"/>
        <color theme="1"/>
        <rFont val="Calibri"/>
        <family val="2"/>
        <scheme val="minor"/>
      </rPr>
      <t xml:space="preserve">ES nozīmes biotopu atjaunošana un/vai vēsturisko kūdras ieguves vietu atjaunošana </t>
    </r>
    <r>
      <rPr>
        <strike/>
        <sz val="8"/>
        <color theme="1"/>
        <rFont val="Calibri"/>
        <family val="2"/>
        <scheme val="minor"/>
      </rPr>
      <t xml:space="preserve"> </t>
    </r>
    <r>
      <rPr>
        <sz val="8"/>
        <color theme="1"/>
        <rFont val="Calibri"/>
        <family val="2"/>
        <scheme val="minor"/>
      </rPr>
      <t>bioloģiskās daudzveidības veicināšanai un ekosistēmu pakalpojumu nodrošināšanai</t>
    </r>
    <r>
      <rPr>
        <strike/>
        <sz val="8"/>
        <color theme="1"/>
        <rFont val="Calibri"/>
        <family val="2"/>
        <scheme val="minor"/>
      </rPr>
      <t xml:space="preserve"> </t>
    </r>
    <r>
      <rPr>
        <sz val="8"/>
        <color theme="1"/>
        <rFont val="Calibri"/>
        <family val="2"/>
        <scheme val="minor"/>
      </rPr>
      <t>īpaši aizsargājamās darbas teritorijās</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</si>
  <si>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color theme="1"/>
        <rFont val="Calibri"/>
        <family val="2"/>
        <scheme val="minor"/>
      </rPr>
      <t>financing not linked to cost</t>
    </r>
    <r>
      <rPr>
        <sz val="8"/>
        <color theme="1"/>
        <rFont val="Calibri"/>
        <family val="2"/>
        <scheme val="minor"/>
      </rPr>
      <t>) ietvaros.</t>
    </r>
  </si>
  <si>
    <r>
      <t>Tiks īstenoti pasākumi KPVIS pilnveidošanai un attīstībai ES fondu ieviešanas un administrēšanas vajadzībām. Darbības plānotas vienkāršoto izmaksu - finansējuma, kas nav saistīts ar izmaksām (</t>
    </r>
    <r>
      <rPr>
        <i/>
        <sz val="8"/>
        <color theme="1"/>
        <rFont val="Calibri"/>
        <family val="2"/>
        <scheme val="minor"/>
      </rPr>
      <t>financing not linked to cost</t>
    </r>
    <r>
      <rPr>
        <sz val="8"/>
        <color theme="1"/>
        <rFont val="Calibri"/>
        <family val="2"/>
        <scheme val="minor"/>
      </rPr>
      <t>) ietvaros.</t>
    </r>
  </si>
  <si>
    <r>
      <t>Izskatīšana AK 2021-2027</t>
    </r>
    <r>
      <rPr>
        <sz val="8"/>
        <rFont val="Calibri"/>
        <family val="2"/>
        <charset val="186"/>
        <scheme val="minor"/>
      </rPr>
      <t xml:space="preserve">
(izskatīšanas datums/ plānotais ceturksnis)</t>
    </r>
  </si>
  <si>
    <r>
      <t xml:space="preserve">Izskatīšana UK 2021-2027
</t>
    </r>
    <r>
      <rPr>
        <sz val="8"/>
        <rFont val="Calibri"/>
        <family val="2"/>
        <charset val="186"/>
        <scheme val="minor"/>
      </rPr>
      <t>(apstiprināšanas datums/ plānotais ceturksnis)</t>
    </r>
  </si>
  <si>
    <r>
      <t xml:space="preserve">Saskaņošanas uzsākšana TAP  </t>
    </r>
    <r>
      <rPr>
        <sz val="8"/>
        <color theme="1"/>
        <rFont val="Calibri"/>
        <family val="2"/>
        <charset val="186"/>
        <scheme val="minor"/>
      </rPr>
      <t>(uzsākšanas datums/ plānotais ceturksnis)</t>
    </r>
  </si>
  <si>
    <r>
      <t xml:space="preserve">Apstiprināšana MK </t>
    </r>
    <r>
      <rPr>
        <sz val="8"/>
        <color theme="1"/>
        <rFont val="Calibri"/>
        <family val="2"/>
        <charset val="186"/>
        <scheme val="minor"/>
      </rPr>
      <t>(faktiskais datums/ plānotais ceturksnis)</t>
    </r>
  </si>
  <si>
    <r>
      <t xml:space="preserve">Atlašu uzsākšana </t>
    </r>
    <r>
      <rPr>
        <sz val="8"/>
        <color theme="1"/>
        <rFont val="Calibri"/>
        <family val="2"/>
        <charset val="186"/>
        <scheme val="minor"/>
      </rPr>
      <t>(izsludināšanas datums/ plānotais caturksnis/ atlase beigusies)</t>
    </r>
  </si>
  <si>
    <t>Dati uz 16.10.2025.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</si>
</sst>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0000000000%"/>
    <numFmt numFmtId="167" formatCode="_-* #,##0_-;\-* #,##0_-;_-* &quot;-&quot;??_-;_-@_-"/>
  </numFmts>
  <fonts count="36" x14ac:knownFonts="1">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b/>
      <sz val="11"/>
      <color theme="1"/>
      <name val="Calibri"/>
      <family val="2"/>
      <charset val="186"/>
      <scheme val="minor"/>
    </font>
    <font>
      <b/>
      <sz val="8"/>
      <color theme="1"/>
      <name val="Calibri"/>
      <family val="2"/>
      <charset val="186"/>
      <scheme val="minor"/>
    </font>
    <font>
      <i/>
      <sz val="8"/>
      <color theme="0" tint="-0.499984740745262"/>
      <name val="Calibri"/>
      <family val="2"/>
      <charset val="186"/>
      <scheme val="minor"/>
    </font>
    <font>
      <sz val="8"/>
      <color theme="1"/>
      <name val="Calibri"/>
      <family val="2"/>
      <charset val="186"/>
      <scheme val="minor"/>
    </font>
    <font>
      <sz val="8"/>
      <name val="Calibri"/>
      <family val="2"/>
      <charset val="186"/>
      <scheme val="minor"/>
    </font>
    <font>
      <b/>
      <sz val="8"/>
      <name val="Calibri"/>
      <family val="2"/>
      <charset val="186"/>
      <scheme val="minor"/>
    </font>
    <font>
      <sz val="8"/>
      <color rgb="FFFF0000"/>
      <name val="Calibri"/>
      <family val="2"/>
      <charset val="186"/>
      <scheme val="minor"/>
    </font>
    <font>
      <sz val="8"/>
      <color theme="0" tint="-0.499984740745262"/>
      <name val="Calibri"/>
      <family val="2"/>
      <charset val="186"/>
      <scheme val="minor"/>
    </font>
    <font>
      <sz val="11"/>
      <color theme="1"/>
      <name val="Calibri"/>
      <family val="2"/>
      <scheme val="minor"/>
    </font>
    <font>
      <sz val="12"/>
      <color theme="1"/>
      <name val="Times New Roman"/>
      <family val="2"/>
      <charset val="186"/>
    </font>
    <font>
      <b/>
      <sz val="8"/>
      <color theme="0" tint="-0.499984740745262"/>
      <name val="Calibri"/>
      <family val="2"/>
      <charset val="186"/>
      <scheme val="minor"/>
    </font>
    <font>
      <strike/>
      <sz val="8"/>
      <name val="Calibri"/>
      <family val="2"/>
      <charset val="186"/>
      <scheme val="minor"/>
    </font>
    <font>
      <i/>
      <sz val="8"/>
      <name val="Calibri"/>
      <family val="2"/>
      <charset val="186"/>
      <scheme val="minor"/>
    </font>
    <font>
      <sz val="8"/>
      <color rgb="FF000000"/>
      <name val="Calibri"/>
      <family val="2"/>
      <charset val="186"/>
      <scheme val="minor"/>
    </font>
    <font>
      <b/>
      <sz val="8"/>
      <color rgb="FF7030A0"/>
      <name val="Calibri"/>
      <family val="2"/>
      <charset val="186"/>
      <scheme val="minor"/>
    </font>
    <font>
      <sz val="8"/>
      <color rgb="FF0070C0"/>
      <name val="Calibri"/>
      <family val="2"/>
      <charset val="186"/>
      <scheme val="minor"/>
    </font>
    <font>
      <b/>
      <i/>
      <sz val="8"/>
      <name val="Calibri"/>
      <family val="2"/>
      <charset val="186"/>
      <scheme val="minor"/>
    </font>
    <font>
      <b/>
      <i/>
      <sz val="8"/>
      <color theme="1"/>
      <name val="Calibri"/>
      <family val="2"/>
      <charset val="186"/>
      <scheme val="minor"/>
    </font>
    <font>
      <b/>
      <u/>
      <sz val="8"/>
      <name val="Calibri"/>
      <family val="2"/>
      <charset val="186"/>
      <scheme val="minor"/>
    </font>
    <font>
      <b/>
      <i/>
      <sz val="8"/>
      <color theme="0" tint="-0.499984740745262"/>
      <name val="Calibri"/>
      <family val="2"/>
      <charset val="186"/>
      <scheme val="minor"/>
    </font>
    <font>
      <strike/>
      <sz val="8"/>
      <color theme="1"/>
      <name val="Calibri"/>
      <family val="2"/>
      <charset val="186"/>
      <scheme val="minor"/>
    </font>
    <font>
      <u/>
      <sz val="8"/>
      <name val="Calibri"/>
      <family val="2"/>
      <charset val="186"/>
      <scheme val="minor"/>
    </font>
    <font>
      <i/>
      <sz val="8"/>
      <color theme="1"/>
      <name val="Calibri"/>
      <family val="2"/>
      <charset val="186"/>
      <scheme val="minor"/>
    </font>
    <font>
      <b/>
      <u/>
      <sz val="8"/>
      <color theme="1"/>
      <name val="Calibri"/>
      <family val="2"/>
      <charset val="186"/>
      <scheme val="minor"/>
    </font>
    <font>
      <u/>
      <sz val="8"/>
      <color theme="1"/>
      <name val="Calibri"/>
      <family val="2"/>
      <charset val="186"/>
      <scheme val="minor"/>
    </font>
    <font>
      <b/>
      <sz val="8"/>
      <color rgb="FF00B050"/>
      <name val="Calibri"/>
      <family val="2"/>
      <charset val="186"/>
      <scheme val="minor"/>
    </font>
    <font>
      <sz val="8"/>
      <color rgb="FF00B050"/>
      <name val="Calibri"/>
      <family val="2"/>
      <charset val="186"/>
      <scheme val="minor"/>
    </font>
    <font>
      <sz val="8"/>
      <color theme="1"/>
      <name val="Calibri"/>
      <family val="2"/>
      <scheme val="minor"/>
    </font>
    <font>
      <strike/>
      <sz val="8"/>
      <color theme="1"/>
      <name val="Calibri"/>
      <family val="2"/>
      <scheme val="minor"/>
    </font>
    <font>
      <i/>
      <sz val="8"/>
      <color theme="1"/>
      <name val="Calibri"/>
      <family val="2"/>
      <scheme val="minor"/>
    </font>
    <font>
      <i/>
      <sz val="7"/>
      <color theme="1"/>
      <name val="Calibri"/>
      <family val="2"/>
      <charset val="186"/>
      <scheme val="minor"/>
    </font>
  </fonts>
  <fills count="24">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theme="9" tint="0.59999389629810485"/>
        <bgColor indexed="64"/>
      </patternFill>
    </fill>
    <fill>
      <patternFill patternType="solid">
        <fgColor rgb="FFE68A97"/>
        <bgColor indexed="64"/>
      </patternFill>
    </fill>
    <fill>
      <patternFill patternType="solid">
        <fgColor rgb="FFFFC000"/>
        <bgColor indexed="64"/>
      </patternFill>
    </fill>
    <fill>
      <patternFill patternType="solid">
        <fgColor theme="3"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dotted">
        <color indexed="64"/>
      </right>
      <top/>
      <bottom style="dotted">
        <color indexed="64"/>
      </bottom>
      <diagonal/>
    </border>
    <border>
      <left/>
      <right style="thin">
        <color indexed="64"/>
      </right>
      <top style="thin">
        <color indexed="64"/>
      </top>
      <bottom/>
      <diagonal/>
    </border>
  </borders>
  <cellStyleXfs count="38436">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14"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cellStyleXfs>
  <cellXfs count="351">
    <xf numFmtId="0" fontId="0" fillId="0" borderId="0" xfId="0"/>
    <xf numFmtId="0" fontId="7" fillId="0" borderId="0" xfId="0" applyFont="1" applyAlignment="1">
      <alignment horizontal="center" vertical="center"/>
    </xf>
    <xf numFmtId="0" fontId="7" fillId="0" borderId="0" xfId="0" applyFont="1"/>
    <xf numFmtId="0" fontId="8" fillId="0" borderId="0" xfId="0" applyFont="1"/>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horizontal="center"/>
    </xf>
    <xf numFmtId="0" fontId="9" fillId="0" borderId="0" xfId="0" applyFont="1" applyAlignment="1">
      <alignment horizontal="center" vertical="top"/>
    </xf>
    <xf numFmtId="0" fontId="6" fillId="0" borderId="0" xfId="0" applyFont="1" applyAlignment="1">
      <alignment horizontal="center"/>
    </xf>
    <xf numFmtId="0" fontId="7" fillId="0" borderId="1" xfId="0" applyFont="1" applyBorder="1"/>
    <xf numFmtId="0" fontId="9" fillId="0" borderId="0" xfId="0" applyFont="1" applyAlignment="1">
      <alignment horizontal="center" vertical="top" wrapText="1"/>
    </xf>
    <xf numFmtId="3" fontId="8" fillId="0" borderId="0" xfId="0" applyNumberFormat="1" applyFont="1" applyAlignment="1">
      <alignment horizontal="center" vertical="top"/>
    </xf>
    <xf numFmtId="0" fontId="12" fillId="0" borderId="0" xfId="0" applyFont="1" applyAlignment="1">
      <alignment horizontal="center" vertical="top"/>
    </xf>
    <xf numFmtId="3" fontId="12" fillId="0" borderId="0" xfId="0" applyNumberFormat="1" applyFont="1" applyAlignment="1">
      <alignment horizontal="center" vertical="top"/>
    </xf>
    <xf numFmtId="0" fontId="10" fillId="0" borderId="0" xfId="0" applyFont="1" applyAlignment="1">
      <alignment horizontal="left" vertical="top"/>
    </xf>
    <xf numFmtId="0" fontId="6" fillId="0" borderId="0" xfId="0" applyFont="1" applyAlignment="1">
      <alignment horizontal="center" wrapText="1"/>
    </xf>
    <xf numFmtId="0" fontId="8" fillId="0" borderId="0" xfId="0" applyFont="1" applyAlignment="1">
      <alignment horizontal="center" wrapText="1"/>
    </xf>
    <xf numFmtId="0" fontId="8" fillId="0" borderId="0" xfId="0" applyFont="1" applyAlignment="1">
      <alignment wrapText="1"/>
    </xf>
    <xf numFmtId="0" fontId="11" fillId="0" borderId="0" xfId="0" applyFont="1" applyAlignment="1">
      <alignment horizontal="left" vertical="top"/>
    </xf>
    <xf numFmtId="3" fontId="10" fillId="0" borderId="0" xfId="0" applyNumberFormat="1" applyFont="1" applyAlignment="1">
      <alignment horizontal="center" vertical="center" wrapText="1"/>
    </xf>
    <xf numFmtId="3" fontId="8" fillId="0" borderId="0" xfId="0" applyNumberFormat="1" applyFont="1" applyAlignment="1">
      <alignment horizontal="center"/>
    </xf>
    <xf numFmtId="3" fontId="8" fillId="0" borderId="0" xfId="0" applyNumberFormat="1" applyFont="1"/>
    <xf numFmtId="0" fontId="6" fillId="0" borderId="0" xfId="0" applyFont="1"/>
    <xf numFmtId="167" fontId="8" fillId="0" borderId="0" xfId="2407" applyNumberFormat="1" applyFont="1" applyAlignment="1">
      <alignment horizontal="center" vertical="top"/>
    </xf>
    <xf numFmtId="3" fontId="6" fillId="0" borderId="0" xfId="0" applyNumberFormat="1" applyFont="1" applyAlignment="1">
      <alignment horizontal="center"/>
    </xf>
    <xf numFmtId="3" fontId="9" fillId="0" borderId="0" xfId="0" applyNumberFormat="1" applyFont="1" applyAlignment="1">
      <alignment horizontal="center" vertical="top"/>
    </xf>
    <xf numFmtId="0" fontId="8" fillId="0" borderId="0" xfId="0" applyFont="1" applyAlignment="1">
      <alignment vertical="top"/>
    </xf>
    <xf numFmtId="3" fontId="8" fillId="0" borderId="0" xfId="0" applyNumberFormat="1" applyFont="1" applyAlignment="1">
      <alignment horizontal="center" vertical="center"/>
    </xf>
    <xf numFmtId="3" fontId="11" fillId="0" borderId="0" xfId="0" applyNumberFormat="1" applyFont="1" applyAlignment="1">
      <alignment horizontal="center" vertical="top"/>
    </xf>
    <xf numFmtId="0" fontId="9" fillId="0" borderId="1" xfId="0" applyFont="1" applyBorder="1" applyAlignment="1">
      <alignment horizontal="left" vertical="top" wrapText="1"/>
    </xf>
    <xf numFmtId="0" fontId="12" fillId="0" borderId="0" xfId="0" applyFont="1" applyAlignment="1">
      <alignment horizontal="center"/>
    </xf>
    <xf numFmtId="10" fontId="10" fillId="0" borderId="0" xfId="0" applyNumberFormat="1" applyFont="1" applyAlignment="1">
      <alignment horizontal="center" vertical="center" wrapText="1"/>
    </xf>
    <xf numFmtId="0" fontId="9" fillId="0" borderId="1" xfId="0" applyFont="1" applyBorder="1" applyAlignment="1">
      <alignment horizontal="center" vertical="top"/>
    </xf>
    <xf numFmtId="0" fontId="9" fillId="0" borderId="1" xfId="0" applyFont="1" applyBorder="1" applyAlignment="1">
      <alignment horizontal="center"/>
    </xf>
    <xf numFmtId="0" fontId="9" fillId="0" borderId="1" xfId="0" applyFont="1" applyBorder="1" applyAlignment="1">
      <alignment horizontal="center" vertical="top" wrapText="1"/>
    </xf>
    <xf numFmtId="3" fontId="9" fillId="0" borderId="1" xfId="0" applyNumberFormat="1" applyFont="1" applyBorder="1" applyAlignment="1">
      <alignment horizontal="center" vertical="top" wrapText="1"/>
    </xf>
    <xf numFmtId="0" fontId="10" fillId="0" borderId="0" xfId="0" applyFont="1" applyAlignment="1">
      <alignment horizontal="center"/>
    </xf>
    <xf numFmtId="0" fontId="8" fillId="0" borderId="0" xfId="0" applyFont="1" applyAlignment="1">
      <alignment horizontal="center" vertical="center"/>
    </xf>
    <xf numFmtId="0" fontId="6" fillId="4" borderId="1" xfId="0" applyFont="1" applyFill="1" applyBorder="1" applyAlignment="1">
      <alignment horizontal="left" vertical="top"/>
    </xf>
    <xf numFmtId="3" fontId="9" fillId="0" borderId="0" xfId="0" applyNumberFormat="1" applyFont="1" applyAlignment="1">
      <alignment horizontal="center" vertical="center"/>
    </xf>
    <xf numFmtId="0" fontId="8" fillId="0" borderId="1" xfId="0" applyFont="1" applyBorder="1" applyAlignment="1">
      <alignment horizontal="center" vertical="top"/>
    </xf>
    <xf numFmtId="0" fontId="6" fillId="4" borderId="12" xfId="0" applyFont="1" applyFill="1" applyBorder="1" applyAlignment="1">
      <alignment horizontal="center" vertical="center" wrapText="1"/>
    </xf>
    <xf numFmtId="0" fontId="10" fillId="0" borderId="1" xfId="0" applyFont="1" applyBorder="1" applyAlignment="1">
      <alignment horizontal="center" vertical="top"/>
    </xf>
    <xf numFmtId="10" fontId="9" fillId="0" borderId="1" xfId="0" applyNumberFormat="1" applyFont="1" applyBorder="1" applyAlignment="1">
      <alignment horizontal="center" vertical="top" wrapText="1"/>
    </xf>
    <xf numFmtId="166" fontId="9" fillId="0" borderId="1" xfId="0" applyNumberFormat="1" applyFont="1" applyBorder="1" applyAlignment="1">
      <alignment horizontal="center" vertical="top" wrapText="1"/>
    </xf>
    <xf numFmtId="9" fontId="9" fillId="0" borderId="1" xfId="0" applyNumberFormat="1" applyFont="1" applyBorder="1" applyAlignment="1">
      <alignment horizontal="center" vertical="top"/>
    </xf>
    <xf numFmtId="14" fontId="10" fillId="4" borderId="1" xfId="0" applyNumberFormat="1" applyFont="1" applyFill="1" applyBorder="1" applyAlignment="1">
      <alignment horizontal="center" vertical="top" wrapText="1"/>
    </xf>
    <xf numFmtId="14" fontId="10" fillId="4" borderId="1" xfId="0" applyNumberFormat="1" applyFont="1" applyFill="1" applyBorder="1" applyAlignment="1">
      <alignment horizontal="center" vertical="top"/>
    </xf>
    <xf numFmtId="0" fontId="10" fillId="4" borderId="1" xfId="0" applyFont="1" applyFill="1" applyBorder="1" applyAlignment="1">
      <alignment horizontal="center" vertical="top" wrapText="1"/>
    </xf>
    <xf numFmtId="0" fontId="9" fillId="4" borderId="1" xfId="0" applyFont="1" applyFill="1" applyBorder="1" applyAlignment="1">
      <alignment horizontal="center" vertical="top" wrapText="1"/>
    </xf>
    <xf numFmtId="3" fontId="10" fillId="0" borderId="1" xfId="0" applyNumberFormat="1" applyFont="1" applyBorder="1" applyAlignment="1">
      <alignment horizontal="center" vertical="top" wrapText="1"/>
    </xf>
    <xf numFmtId="0" fontId="10" fillId="0" borderId="1" xfId="0" applyFont="1" applyBorder="1" applyAlignment="1">
      <alignment horizontal="center" vertical="top" wrapText="1"/>
    </xf>
    <xf numFmtId="14" fontId="10" fillId="13" borderId="1" xfId="0" applyNumberFormat="1" applyFont="1" applyFill="1" applyBorder="1" applyAlignment="1">
      <alignment horizontal="center" vertical="top"/>
    </xf>
    <xf numFmtId="0" fontId="9" fillId="0" borderId="1" xfId="0" applyFont="1" applyBorder="1" applyAlignment="1">
      <alignment vertical="top" wrapText="1"/>
    </xf>
    <xf numFmtId="0" fontId="8" fillId="4" borderId="1" xfId="0" applyFont="1" applyFill="1" applyBorder="1" applyAlignment="1">
      <alignment horizontal="center" vertical="top"/>
    </xf>
    <xf numFmtId="14" fontId="9" fillId="0" borderId="1" xfId="0" applyNumberFormat="1" applyFont="1" applyBorder="1" applyAlignment="1">
      <alignment horizontal="center" vertical="top"/>
    </xf>
    <xf numFmtId="9" fontId="9" fillId="0" borderId="1" xfId="0" applyNumberFormat="1" applyFont="1" applyBorder="1" applyAlignment="1">
      <alignment horizontal="center" vertical="top" wrapText="1"/>
    </xf>
    <xf numFmtId="14" fontId="9" fillId="0" borderId="1" xfId="0" applyNumberFormat="1" applyFont="1" applyBorder="1" applyAlignment="1">
      <alignment horizontal="center" vertical="top" wrapText="1"/>
    </xf>
    <xf numFmtId="14" fontId="10" fillId="4" borderId="1" xfId="0" applyNumberFormat="1" applyFont="1" applyFill="1" applyBorder="1" applyAlignment="1">
      <alignment horizontal="center"/>
    </xf>
    <xf numFmtId="0" fontId="9" fillId="4" borderId="1" xfId="0" applyFont="1" applyFill="1" applyBorder="1" applyAlignment="1">
      <alignment horizontal="center" vertical="center" wrapText="1"/>
    </xf>
    <xf numFmtId="14" fontId="6" fillId="4" borderId="1" xfId="0" applyNumberFormat="1" applyFont="1" applyFill="1" applyBorder="1" applyAlignment="1">
      <alignment horizontal="center" vertical="top"/>
    </xf>
    <xf numFmtId="0" fontId="9" fillId="0" borderId="1" xfId="0" applyFont="1" applyBorder="1" applyAlignment="1">
      <alignment horizontal="justify" vertical="top" wrapText="1"/>
    </xf>
    <xf numFmtId="0" fontId="9" fillId="0" borderId="1" xfId="0" applyFont="1" applyBorder="1" applyAlignment="1">
      <alignment vertical="top"/>
    </xf>
    <xf numFmtId="0" fontId="10" fillId="4" borderId="1" xfId="0" applyFont="1" applyFill="1" applyBorder="1" applyAlignment="1">
      <alignment horizontal="center" vertical="top"/>
    </xf>
    <xf numFmtId="14" fontId="10" fillId="4" borderId="1" xfId="0" applyNumberFormat="1" applyFont="1" applyFill="1" applyBorder="1" applyAlignment="1">
      <alignment horizontal="center" vertical="center" wrapText="1"/>
    </xf>
    <xf numFmtId="9" fontId="9" fillId="0" borderId="1" xfId="3" applyFont="1" applyFill="1" applyBorder="1" applyAlignment="1">
      <alignment horizontal="center" vertical="top"/>
    </xf>
    <xf numFmtId="14" fontId="10" fillId="16" borderId="1" xfId="0" applyNumberFormat="1" applyFont="1" applyFill="1" applyBorder="1" applyAlignment="1">
      <alignment horizontal="center" vertical="top"/>
    </xf>
    <xf numFmtId="14" fontId="6" fillId="4" borderId="1" xfId="0" applyNumberFormat="1" applyFont="1" applyFill="1" applyBorder="1" applyAlignment="1">
      <alignment horizontal="center" vertical="top" wrapText="1"/>
    </xf>
    <xf numFmtId="3" fontId="10" fillId="14" borderId="4" xfId="0" applyNumberFormat="1" applyFont="1" applyFill="1" applyBorder="1" applyAlignment="1">
      <alignment horizontal="center" vertical="top" wrapText="1"/>
    </xf>
    <xf numFmtId="3" fontId="10" fillId="14" borderId="4" xfId="0" applyNumberFormat="1" applyFont="1" applyFill="1" applyBorder="1" applyAlignment="1">
      <alignment horizontal="center" vertical="center" wrapText="1"/>
    </xf>
    <xf numFmtId="3" fontId="10" fillId="0" borderId="4" xfId="0" applyNumberFormat="1" applyFont="1" applyBorder="1" applyAlignment="1">
      <alignment horizontal="center" vertical="center" wrapText="1"/>
    </xf>
    <xf numFmtId="3" fontId="10" fillId="0" borderId="4" xfId="0" applyNumberFormat="1" applyFont="1" applyBorder="1" applyAlignment="1">
      <alignment horizontal="center" vertical="top" wrapText="1"/>
    </xf>
    <xf numFmtId="0" fontId="9" fillId="14" borderId="0" xfId="0" applyFont="1" applyFill="1" applyAlignment="1">
      <alignment horizontal="center" vertical="top"/>
    </xf>
    <xf numFmtId="3" fontId="6" fillId="0" borderId="0" xfId="0" applyNumberFormat="1" applyFont="1" applyAlignment="1">
      <alignment horizontal="center" vertical="top"/>
    </xf>
    <xf numFmtId="3" fontId="10" fillId="0" borderId="0" xfId="0" applyNumberFormat="1" applyFont="1" applyAlignment="1">
      <alignment horizontal="center"/>
    </xf>
    <xf numFmtId="0" fontId="11" fillId="0" borderId="0" xfId="0" applyFont="1" applyAlignment="1">
      <alignment horizontal="right"/>
    </xf>
    <xf numFmtId="10" fontId="11" fillId="0" borderId="0" xfId="0" applyNumberFormat="1" applyFont="1" applyAlignment="1">
      <alignment horizontal="right"/>
    </xf>
    <xf numFmtId="0" fontId="6" fillId="17" borderId="1" xfId="0" applyFont="1" applyFill="1" applyBorder="1" applyAlignment="1">
      <alignment horizontal="center" vertical="top"/>
    </xf>
    <xf numFmtId="0" fontId="6" fillId="17" borderId="1" xfId="0" applyFont="1" applyFill="1" applyBorder="1" applyAlignment="1">
      <alignment horizontal="left" vertical="top" wrapText="1"/>
    </xf>
    <xf numFmtId="0" fontId="8" fillId="0" borderId="1" xfId="0" applyFont="1" applyBorder="1" applyAlignment="1">
      <alignment horizontal="left" vertical="top" wrapText="1"/>
    </xf>
    <xf numFmtId="0" fontId="8" fillId="0" borderId="8" xfId="0" applyFont="1" applyBorder="1" applyAlignment="1">
      <alignment horizontal="center" vertical="top"/>
    </xf>
    <xf numFmtId="0" fontId="8" fillId="0" borderId="1" xfId="0" applyFont="1" applyBorder="1" applyAlignment="1">
      <alignment horizontal="center"/>
    </xf>
    <xf numFmtId="0" fontId="8" fillId="0" borderId="1" xfId="0" applyFont="1" applyBorder="1"/>
    <xf numFmtId="0" fontId="6" fillId="17" borderId="9" xfId="0" applyFont="1" applyFill="1" applyBorder="1" applyAlignment="1">
      <alignment horizontal="center" vertical="top"/>
    </xf>
    <xf numFmtId="3" fontId="6" fillId="0" borderId="0" xfId="0" applyNumberFormat="1" applyFont="1"/>
    <xf numFmtId="0" fontId="7" fillId="0" borderId="0" xfId="0" applyFont="1" applyAlignment="1">
      <alignment horizontal="center"/>
    </xf>
    <xf numFmtId="0" fontId="9" fillId="0" borderId="0" xfId="0" applyFont="1" applyAlignment="1">
      <alignment horizontal="left" vertical="top"/>
    </xf>
    <xf numFmtId="0" fontId="20" fillId="0" borderId="0" xfId="0" applyFont="1" applyAlignment="1">
      <alignment horizontal="left" vertical="top" wrapText="1"/>
    </xf>
    <xf numFmtId="3" fontId="9" fillId="0" borderId="0" xfId="0" applyNumberFormat="1" applyFont="1" applyAlignment="1">
      <alignment horizontal="left" vertical="top"/>
    </xf>
    <xf numFmtId="0" fontId="8" fillId="0" borderId="0" xfId="0" applyFont="1" applyAlignment="1">
      <alignment horizontal="left"/>
    </xf>
    <xf numFmtId="0" fontId="15" fillId="0" borderId="0" xfId="0" applyFont="1" applyAlignment="1">
      <alignment horizontal="left" vertical="top"/>
    </xf>
    <xf numFmtId="0" fontId="12" fillId="0" borderId="0" xfId="0" applyFont="1"/>
    <xf numFmtId="0" fontId="6" fillId="0" borderId="0" xfId="0" applyFont="1" applyAlignment="1">
      <alignment horizontal="center" vertical="top"/>
    </xf>
    <xf numFmtId="3" fontId="19" fillId="0" borderId="0" xfId="0" applyNumberFormat="1" applyFont="1" applyAlignment="1">
      <alignment horizontal="center" vertical="top" wrapText="1"/>
    </xf>
    <xf numFmtId="0" fontId="6" fillId="0" borderId="0" xfId="0" applyFont="1" applyAlignment="1">
      <alignment horizontal="center" vertical="top" wrapText="1"/>
    </xf>
    <xf numFmtId="0" fontId="19" fillId="0" borderId="0" xfId="0" applyFont="1" applyAlignment="1">
      <alignment horizontal="center" vertical="top" wrapText="1"/>
    </xf>
    <xf numFmtId="0" fontId="6" fillId="4" borderId="8"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1"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10" fillId="21" borderId="8" xfId="0" applyFont="1" applyFill="1" applyBorder="1" applyAlignment="1">
      <alignment horizontal="center" vertical="center" wrapText="1"/>
    </xf>
    <xf numFmtId="9" fontId="10" fillId="4" borderId="8" xfId="0" applyNumberFormat="1" applyFont="1" applyFill="1" applyBorder="1" applyAlignment="1">
      <alignment horizontal="center" vertical="center" wrapText="1"/>
    </xf>
    <xf numFmtId="0" fontId="8" fillId="0" borderId="1" xfId="0" applyFont="1" applyBorder="1" applyAlignment="1">
      <alignment vertical="top"/>
    </xf>
    <xf numFmtId="3" fontId="8" fillId="0" borderId="1" xfId="0" applyNumberFormat="1" applyFont="1" applyBorder="1" applyAlignment="1">
      <alignment vertical="top"/>
    </xf>
    <xf numFmtId="0" fontId="6" fillId="4" borderId="1" xfId="0" applyFont="1" applyFill="1" applyBorder="1" applyAlignment="1">
      <alignment horizontal="center" vertical="center" wrapText="1"/>
    </xf>
    <xf numFmtId="3" fontId="8" fillId="0" borderId="1" xfId="0" applyNumberFormat="1" applyFont="1" applyBorder="1"/>
    <xf numFmtId="164" fontId="8" fillId="0" borderId="0" xfId="0" applyNumberFormat="1" applyFont="1"/>
    <xf numFmtId="0" fontId="6" fillId="3" borderId="0" xfId="0" applyFont="1" applyFill="1"/>
    <xf numFmtId="0" fontId="6" fillId="2" borderId="1" xfId="0" applyFont="1" applyFill="1" applyBorder="1" applyAlignment="1">
      <alignment horizontal="center" vertical="center" wrapText="1"/>
    </xf>
    <xf numFmtId="0" fontId="8" fillId="0" borderId="1" xfId="0" applyFont="1" applyBorder="1" applyAlignment="1">
      <alignment horizontal="center" vertical="top" wrapText="1"/>
    </xf>
    <xf numFmtId="3" fontId="6" fillId="0" borderId="1" xfId="0" applyNumberFormat="1" applyFont="1" applyBorder="1" applyAlignment="1">
      <alignment vertical="top"/>
    </xf>
    <xf numFmtId="0" fontId="6" fillId="17" borderId="1" xfId="0" applyFont="1" applyFill="1" applyBorder="1" applyAlignment="1">
      <alignment horizontal="left" vertical="top"/>
    </xf>
    <xf numFmtId="3" fontId="6" fillId="17" borderId="1" xfId="0" applyNumberFormat="1" applyFont="1" applyFill="1" applyBorder="1" applyAlignment="1">
      <alignment vertical="top"/>
    </xf>
    <xf numFmtId="0" fontId="8" fillId="0" borderId="2" xfId="0" applyFont="1" applyBorder="1" applyAlignment="1">
      <alignment horizontal="center" vertical="top"/>
    </xf>
    <xf numFmtId="0" fontId="8" fillId="0" borderId="1" xfId="0" applyFont="1" applyBorder="1" applyAlignment="1">
      <alignment horizontal="justify" vertical="top" wrapText="1"/>
    </xf>
    <xf numFmtId="0" fontId="6" fillId="17" borderId="2" xfId="0" applyFont="1" applyFill="1" applyBorder="1" applyAlignment="1">
      <alignment horizontal="center" vertical="top"/>
    </xf>
    <xf numFmtId="0" fontId="18" fillId="0" borderId="1" xfId="0" applyFont="1" applyBorder="1" applyAlignment="1">
      <alignment vertical="center" wrapText="1"/>
    </xf>
    <xf numFmtId="0" fontId="8" fillId="0" borderId="12" xfId="0" applyFont="1" applyBorder="1" applyAlignment="1">
      <alignment horizontal="center" vertical="top"/>
    </xf>
    <xf numFmtId="3" fontId="8" fillId="0" borderId="8" xfId="0" applyNumberFormat="1" applyFont="1" applyBorder="1" applyAlignment="1">
      <alignment vertical="top"/>
    </xf>
    <xf numFmtId="0" fontId="18" fillId="0" borderId="1" xfId="0" applyFont="1" applyBorder="1" applyAlignment="1">
      <alignment vertical="center"/>
    </xf>
    <xf numFmtId="0" fontId="8" fillId="0" borderId="2" xfId="0" applyFont="1" applyBorder="1" applyAlignment="1">
      <alignment horizontal="center"/>
    </xf>
    <xf numFmtId="0" fontId="6" fillId="17" borderId="9" xfId="0" applyFont="1" applyFill="1" applyBorder="1" applyAlignment="1">
      <alignment horizontal="left" vertical="top"/>
    </xf>
    <xf numFmtId="0" fontId="6" fillId="17" borderId="10" xfId="0" applyFont="1" applyFill="1" applyBorder="1" applyAlignment="1">
      <alignment horizontal="center" vertical="top"/>
    </xf>
    <xf numFmtId="3" fontId="6" fillId="17" borderId="9" xfId="0" applyNumberFormat="1" applyFont="1" applyFill="1" applyBorder="1" applyAlignment="1">
      <alignment vertical="top"/>
    </xf>
    <xf numFmtId="0" fontId="9" fillId="10" borderId="1" xfId="0" applyFont="1" applyFill="1" applyBorder="1" applyAlignment="1">
      <alignment horizontal="left" vertical="top" wrapText="1"/>
    </xf>
    <xf numFmtId="0" fontId="8" fillId="17" borderId="1" xfId="0" applyFont="1" applyFill="1" applyBorder="1"/>
    <xf numFmtId="0" fontId="8" fillId="17" borderId="2" xfId="0" applyFont="1" applyFill="1" applyBorder="1"/>
    <xf numFmtId="0" fontId="8" fillId="0" borderId="1" xfId="0" applyFont="1" applyBorder="1" applyAlignment="1">
      <alignment vertical="center"/>
    </xf>
    <xf numFmtId="0" fontId="9" fillId="0" borderId="2" xfId="0" applyFont="1" applyBorder="1" applyAlignment="1">
      <alignment horizontal="center"/>
    </xf>
    <xf numFmtId="3" fontId="9" fillId="0" borderId="1" xfId="0" applyNumberFormat="1" applyFont="1" applyBorder="1" applyAlignment="1">
      <alignment vertical="top"/>
    </xf>
    <xf numFmtId="3" fontId="10" fillId="0" borderId="1" xfId="0" applyNumberFormat="1" applyFont="1" applyBorder="1" applyAlignment="1">
      <alignment vertical="top"/>
    </xf>
    <xf numFmtId="0" fontId="8" fillId="0" borderId="9" xfId="0" applyFont="1" applyBorder="1" applyAlignment="1">
      <alignment horizontal="center" vertical="top"/>
    </xf>
    <xf numFmtId="0" fontId="6" fillId="0" borderId="9" xfId="0" applyFont="1" applyBorder="1" applyAlignment="1">
      <alignment horizontal="right" vertical="top" wrapText="1"/>
    </xf>
    <xf numFmtId="3" fontId="6" fillId="0" borderId="9" xfId="0" applyNumberFormat="1" applyFont="1" applyBorder="1" applyAlignment="1">
      <alignment vertical="top"/>
    </xf>
    <xf numFmtId="3" fontId="7" fillId="0" borderId="0" xfId="0" applyNumberFormat="1" applyFont="1"/>
    <xf numFmtId="0" fontId="6" fillId="5" borderId="0" xfId="0" applyFont="1" applyFill="1"/>
    <xf numFmtId="0" fontId="8" fillId="5" borderId="0" xfId="0" applyFont="1" applyFill="1"/>
    <xf numFmtId="10" fontId="8" fillId="0" borderId="0" xfId="0" applyNumberFormat="1" applyFont="1"/>
    <xf numFmtId="10" fontId="6" fillId="0" borderId="0" xfId="0" applyNumberFormat="1" applyFont="1"/>
    <xf numFmtId="3" fontId="12" fillId="0" borderId="0" xfId="0" applyNumberFormat="1" applyFont="1"/>
    <xf numFmtId="3" fontId="10" fillId="0" borderId="0" xfId="0" applyNumberFormat="1" applyFont="1"/>
    <xf numFmtId="3" fontId="24" fillId="0" borderId="0" xfId="0" applyNumberFormat="1" applyFont="1"/>
    <xf numFmtId="0" fontId="6" fillId="12" borderId="0" xfId="0" applyFont="1" applyFill="1"/>
    <xf numFmtId="0" fontId="8" fillId="12" borderId="0" xfId="0" applyFont="1" applyFill="1"/>
    <xf numFmtId="0" fontId="8" fillId="2" borderId="0" xfId="0" applyFont="1" applyFill="1"/>
    <xf numFmtId="0" fontId="6" fillId="18" borderId="0" xfId="0" applyFont="1" applyFill="1" applyAlignment="1">
      <alignment horizontal="center"/>
    </xf>
    <xf numFmtId="0" fontId="8" fillId="2" borderId="0" xfId="0" applyFont="1" applyFill="1" applyAlignment="1">
      <alignment horizontal="right"/>
    </xf>
    <xf numFmtId="10" fontId="6" fillId="18" borderId="0" xfId="3" applyNumberFormat="1" applyFont="1" applyFill="1" applyBorder="1" applyAlignment="1">
      <alignment horizontal="center"/>
    </xf>
    <xf numFmtId="0" fontId="8" fillId="0" borderId="0" xfId="0" applyFont="1" applyAlignment="1">
      <alignment horizontal="right"/>
    </xf>
    <xf numFmtId="0" fontId="11" fillId="0" borderId="0" xfId="0" applyFont="1"/>
    <xf numFmtId="3" fontId="8" fillId="3" borderId="0" xfId="0" applyNumberFormat="1" applyFont="1" applyFill="1"/>
    <xf numFmtId="3" fontId="8" fillId="0" borderId="0" xfId="0" applyNumberFormat="1" applyFont="1" applyAlignment="1">
      <alignment vertical="top"/>
    </xf>
    <xf numFmtId="0" fontId="11" fillId="0" borderId="0" xfId="0" applyFont="1" applyAlignment="1">
      <alignment vertical="top"/>
    </xf>
    <xf numFmtId="0" fontId="8" fillId="15" borderId="1" xfId="0" applyFont="1" applyFill="1" applyBorder="1" applyAlignment="1">
      <alignment horizontal="center" vertical="top" wrapText="1"/>
    </xf>
    <xf numFmtId="0" fontId="8" fillId="0" borderId="0" xfId="0" applyFont="1" applyAlignment="1">
      <alignment vertical="center"/>
    </xf>
    <xf numFmtId="3" fontId="8" fillId="0" borderId="1" xfId="0" applyNumberFormat="1" applyFont="1" applyBorder="1" applyAlignment="1">
      <alignment horizontal="right" vertical="top"/>
    </xf>
    <xf numFmtId="0" fontId="18" fillId="0" borderId="1" xfId="0" applyFont="1" applyBorder="1" applyAlignment="1">
      <alignment horizontal="center" vertical="center"/>
    </xf>
    <xf numFmtId="3" fontId="18" fillId="0" borderId="1" xfId="0" applyNumberFormat="1" applyFont="1" applyBorder="1" applyAlignment="1">
      <alignment horizontal="right" vertical="center"/>
    </xf>
    <xf numFmtId="0" fontId="10"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0" borderId="0" xfId="0" applyFont="1" applyFill="1" applyAlignment="1">
      <alignment horizontal="center" vertical="center" wrapText="1"/>
    </xf>
    <xf numFmtId="0" fontId="10" fillId="19" borderId="0" xfId="0" applyFont="1" applyFill="1" applyAlignment="1">
      <alignment horizontal="center" vertical="center" wrapText="1"/>
    </xf>
    <xf numFmtId="0" fontId="10" fillId="7" borderId="1" xfId="0" applyFont="1" applyFill="1" applyBorder="1" applyAlignment="1">
      <alignment horizontal="center" vertical="top" wrapText="1"/>
    </xf>
    <xf numFmtId="0" fontId="10" fillId="7" borderId="1" xfId="0" applyFont="1" applyFill="1" applyBorder="1" applyAlignment="1">
      <alignment vertical="top" wrapText="1"/>
    </xf>
    <xf numFmtId="0" fontId="10" fillId="0" borderId="7" xfId="0" applyFont="1" applyBorder="1" applyAlignment="1">
      <alignment vertical="top"/>
    </xf>
    <xf numFmtId="0" fontId="10" fillId="0" borderId="2" xfId="0" applyFont="1" applyBorder="1" applyAlignment="1">
      <alignment vertical="top"/>
    </xf>
    <xf numFmtId="0" fontId="6" fillId="2" borderId="1" xfId="0" applyFont="1" applyFill="1" applyBorder="1" applyAlignment="1">
      <alignment horizontal="center" vertical="top"/>
    </xf>
    <xf numFmtId="3" fontId="8" fillId="0" borderId="6" xfId="0" applyNumberFormat="1" applyFont="1" applyBorder="1"/>
    <xf numFmtId="9" fontId="9" fillId="8" borderId="1" xfId="0" applyNumberFormat="1" applyFont="1" applyFill="1" applyBorder="1" applyAlignment="1">
      <alignment horizontal="center" vertical="top" wrapText="1"/>
    </xf>
    <xf numFmtId="0" fontId="9" fillId="8" borderId="1" xfId="0" applyFont="1" applyFill="1" applyBorder="1" applyAlignment="1">
      <alignment horizontal="justify" vertical="top" wrapText="1"/>
    </xf>
    <xf numFmtId="9" fontId="9" fillId="3" borderId="1" xfId="0" applyNumberFormat="1" applyFont="1" applyFill="1" applyBorder="1" applyAlignment="1">
      <alignment horizontal="center" vertical="top" wrapText="1"/>
    </xf>
    <xf numFmtId="9" fontId="9" fillId="9" borderId="1" xfId="0" applyNumberFormat="1" applyFont="1" applyFill="1" applyBorder="1" applyAlignment="1">
      <alignment horizontal="center" vertical="top" wrapText="1"/>
    </xf>
    <xf numFmtId="49" fontId="9" fillId="0" borderId="1" xfId="0" applyNumberFormat="1" applyFont="1" applyBorder="1" applyAlignment="1">
      <alignment horizontal="left" vertical="top"/>
    </xf>
    <xf numFmtId="49" fontId="9" fillId="0" borderId="1" xfId="0" applyNumberFormat="1" applyFont="1" applyBorder="1" applyAlignment="1">
      <alignment horizontal="left" vertical="top" wrapText="1"/>
    </xf>
    <xf numFmtId="0" fontId="6" fillId="0" borderId="1" xfId="0" applyFont="1" applyBorder="1" applyAlignment="1">
      <alignment horizontal="center" vertical="top"/>
    </xf>
    <xf numFmtId="0" fontId="10" fillId="0" borderId="7" xfId="0" applyFont="1" applyBorder="1" applyAlignment="1">
      <alignment vertical="top" wrapText="1"/>
    </xf>
    <xf numFmtId="0" fontId="10" fillId="0" borderId="2" xfId="0" applyFont="1" applyBorder="1" applyAlignment="1">
      <alignment vertical="top" wrapText="1"/>
    </xf>
    <xf numFmtId="0" fontId="9" fillId="10" borderId="1" xfId="0" applyFont="1" applyFill="1" applyBorder="1" applyAlignment="1">
      <alignment vertical="top" wrapText="1"/>
    </xf>
    <xf numFmtId="9" fontId="9" fillId="10" borderId="1" xfId="0" applyNumberFormat="1" applyFont="1" applyFill="1" applyBorder="1" applyAlignment="1">
      <alignment horizontal="left" vertical="top" wrapText="1"/>
    </xf>
    <xf numFmtId="3" fontId="8" fillId="19" borderId="1" xfId="0" applyNumberFormat="1" applyFont="1" applyFill="1" applyBorder="1"/>
    <xf numFmtId="0" fontId="8" fillId="19" borderId="1" xfId="0" applyFont="1" applyFill="1" applyBorder="1"/>
    <xf numFmtId="9" fontId="16" fillId="8" borderId="1" xfId="0" applyNumberFormat="1" applyFont="1" applyFill="1" applyBorder="1" applyAlignment="1">
      <alignment horizontal="center" vertical="top" wrapText="1"/>
    </xf>
    <xf numFmtId="0" fontId="10" fillId="11" borderId="7" xfId="0" applyFont="1" applyFill="1" applyBorder="1" applyAlignment="1">
      <alignment vertical="top" wrapText="1"/>
    </xf>
    <xf numFmtId="0" fontId="10" fillId="11" borderId="2" xfId="0" applyFont="1" applyFill="1" applyBorder="1" applyAlignment="1">
      <alignment vertical="top" wrapText="1"/>
    </xf>
    <xf numFmtId="9" fontId="9" fillId="10" borderId="1" xfId="0" applyNumberFormat="1" applyFont="1" applyFill="1" applyBorder="1" applyAlignment="1">
      <alignment horizontal="center" vertical="top" wrapText="1"/>
    </xf>
    <xf numFmtId="0" fontId="10" fillId="11" borderId="7" xfId="0" applyFont="1" applyFill="1" applyBorder="1" applyAlignment="1">
      <alignment vertical="center"/>
    </xf>
    <xf numFmtId="0" fontId="10" fillId="11" borderId="7" xfId="6" applyFont="1" applyFill="1" applyBorder="1" applyAlignment="1">
      <alignment vertical="top" wrapText="1"/>
    </xf>
    <xf numFmtId="0" fontId="10" fillId="11" borderId="2" xfId="6" applyFont="1" applyFill="1" applyBorder="1" applyAlignment="1">
      <alignment vertical="top" wrapText="1"/>
    </xf>
    <xf numFmtId="0" fontId="9" fillId="10" borderId="1" xfId="0" applyFont="1" applyFill="1" applyBorder="1" applyAlignment="1">
      <alignment horizontal="justify" vertical="top" wrapText="1"/>
    </xf>
    <xf numFmtId="0" fontId="10" fillId="11" borderId="7" xfId="0" applyFont="1" applyFill="1" applyBorder="1" applyAlignment="1">
      <alignment vertical="center" wrapText="1"/>
    </xf>
    <xf numFmtId="0" fontId="10" fillId="11" borderId="2" xfId="0" applyFont="1" applyFill="1" applyBorder="1" applyAlignment="1">
      <alignment vertical="center" wrapText="1"/>
    </xf>
    <xf numFmtId="0" fontId="6" fillId="2" borderId="8" xfId="0" applyFont="1" applyFill="1" applyBorder="1" applyAlignment="1">
      <alignment horizontal="center" vertical="top"/>
    </xf>
    <xf numFmtId="0" fontId="9" fillId="0" borderId="8" xfId="0" applyFont="1" applyBorder="1" applyAlignment="1">
      <alignment horizontal="justify" vertical="top" wrapText="1"/>
    </xf>
    <xf numFmtId="9" fontId="9" fillId="0" borderId="8" xfId="0" applyNumberFormat="1" applyFont="1" applyBorder="1" applyAlignment="1">
      <alignment horizontal="center" vertical="top" wrapText="1"/>
    </xf>
    <xf numFmtId="0" fontId="8" fillId="5" borderId="1" xfId="0" applyFont="1" applyFill="1" applyBorder="1" applyAlignment="1">
      <alignment horizontal="center" vertical="center" wrapText="1"/>
    </xf>
    <xf numFmtId="9" fontId="8" fillId="0" borderId="1" xfId="0" applyNumberFormat="1" applyFont="1" applyBorder="1" applyAlignment="1">
      <alignment horizontal="center" vertical="center" wrapText="1"/>
    </xf>
    <xf numFmtId="9" fontId="8" fillId="19" borderId="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0" fontId="6" fillId="0" borderId="9" xfId="0" applyFont="1" applyBorder="1" applyAlignment="1">
      <alignment horizontal="center" vertical="top"/>
    </xf>
    <xf numFmtId="3" fontId="6" fillId="0" borderId="1" xfId="0" applyNumberFormat="1" applyFont="1" applyBorder="1" applyAlignment="1">
      <alignment horizontal="center"/>
    </xf>
    <xf numFmtId="0" fontId="8" fillId="7" borderId="2" xfId="0" applyFont="1" applyFill="1" applyBorder="1" applyAlignment="1">
      <alignment vertical="top"/>
    </xf>
    <xf numFmtId="0" fontId="6" fillId="7" borderId="3" xfId="0" applyFont="1" applyFill="1" applyBorder="1" applyAlignment="1">
      <alignment horizontal="center" vertical="top"/>
    </xf>
    <xf numFmtId="0" fontId="10" fillId="7" borderId="0" xfId="0" applyFont="1" applyFill="1" applyAlignment="1">
      <alignment vertical="top"/>
    </xf>
    <xf numFmtId="0" fontId="8" fillId="8" borderId="1" xfId="0" applyFont="1" applyFill="1" applyBorder="1" applyAlignment="1">
      <alignment horizontal="left" vertical="top" wrapText="1"/>
    </xf>
    <xf numFmtId="10" fontId="8" fillId="0" borderId="1" xfId="0" applyNumberFormat="1" applyFont="1" applyBorder="1" applyAlignment="1">
      <alignment vertical="top"/>
    </xf>
    <xf numFmtId="3" fontId="9" fillId="0" borderId="0" xfId="0" applyNumberFormat="1" applyFont="1" applyAlignment="1">
      <alignment horizontal="center"/>
    </xf>
    <xf numFmtId="0" fontId="17" fillId="4" borderId="0" xfId="0" applyFont="1" applyFill="1" applyAlignment="1">
      <alignment horizontal="right" vertical="top"/>
    </xf>
    <xf numFmtId="3" fontId="17" fillId="4" borderId="0" xfId="0" applyNumberFormat="1" applyFont="1" applyFill="1" applyAlignment="1">
      <alignment vertical="top"/>
    </xf>
    <xf numFmtId="0" fontId="6" fillId="7" borderId="0" xfId="0" applyFont="1" applyFill="1" applyAlignment="1">
      <alignment vertical="top"/>
    </xf>
    <xf numFmtId="0" fontId="8" fillId="7" borderId="0" xfId="0" applyFont="1" applyFill="1"/>
    <xf numFmtId="0" fontId="9" fillId="0" borderId="0" xfId="0" applyFont="1" applyAlignment="1">
      <alignment horizontal="center"/>
    </xf>
    <xf numFmtId="0" fontId="6" fillId="0" borderId="1" xfId="0" applyFont="1" applyBorder="1" applyAlignment="1">
      <alignment horizontal="center" vertical="top" wrapText="1"/>
    </xf>
    <xf numFmtId="3" fontId="8" fillId="15" borderId="0" xfId="0" applyNumberFormat="1" applyFont="1" applyFill="1" applyAlignment="1">
      <alignment vertical="top"/>
    </xf>
    <xf numFmtId="9" fontId="9" fillId="0" borderId="0" xfId="0" applyNumberFormat="1" applyFont="1" applyAlignment="1">
      <alignment horizontal="center" vertical="center"/>
    </xf>
    <xf numFmtId="0" fontId="8" fillId="8" borderId="1" xfId="0" applyFont="1" applyFill="1" applyBorder="1" applyAlignment="1">
      <alignment horizontal="justify" vertical="top" wrapText="1"/>
    </xf>
    <xf numFmtId="0" fontId="8" fillId="8" borderId="1" xfId="0" applyFont="1" applyFill="1" applyBorder="1" applyAlignment="1">
      <alignment horizontal="center" vertical="top" wrapText="1"/>
    </xf>
    <xf numFmtId="0" fontId="6" fillId="15" borderId="0" xfId="0" applyFont="1" applyFill="1"/>
    <xf numFmtId="10" fontId="8" fillId="15" borderId="0" xfId="0" applyNumberFormat="1" applyFont="1" applyFill="1"/>
    <xf numFmtId="3" fontId="8" fillId="0" borderId="0" xfId="0" applyNumberFormat="1" applyFont="1" applyAlignment="1">
      <alignment horizontal="left" vertical="center"/>
    </xf>
    <xf numFmtId="10" fontId="6" fillId="5" borderId="0" xfId="0" applyNumberFormat="1" applyFont="1" applyFill="1"/>
    <xf numFmtId="10" fontId="10" fillId="5" borderId="0" xfId="0" applyNumberFormat="1" applyFont="1" applyFill="1" applyAlignment="1">
      <alignment horizontal="center" vertical="center"/>
    </xf>
    <xf numFmtId="0" fontId="8" fillId="0" borderId="1" xfId="0" applyFont="1" applyBorder="1" applyAlignment="1">
      <alignment vertical="top" wrapText="1"/>
    </xf>
    <xf numFmtId="0" fontId="9" fillId="8" borderId="1" xfId="0" applyFont="1" applyFill="1" applyBorder="1" applyAlignment="1">
      <alignment vertical="top" wrapText="1"/>
    </xf>
    <xf numFmtId="0" fontId="8" fillId="8" borderId="1" xfId="0" applyFont="1" applyFill="1" applyBorder="1" applyAlignment="1">
      <alignment vertical="top" wrapText="1"/>
    </xf>
    <xf numFmtId="0" fontId="6" fillId="0" borderId="10" xfId="0" applyFont="1" applyBorder="1" applyAlignment="1">
      <alignment horizontal="center" vertical="top"/>
    </xf>
    <xf numFmtId="9" fontId="8" fillId="12" borderId="1" xfId="0" applyNumberFormat="1" applyFont="1" applyFill="1" applyBorder="1" applyAlignment="1">
      <alignment horizontal="center" vertical="top" wrapText="1"/>
    </xf>
    <xf numFmtId="9" fontId="8" fillId="0" borderId="1" xfId="0" applyNumberFormat="1" applyFont="1" applyBorder="1" applyAlignment="1">
      <alignment horizontal="center" vertical="top" wrapText="1"/>
    </xf>
    <xf numFmtId="9" fontId="29" fillId="0" borderId="1" xfId="0" applyNumberFormat="1" applyFont="1" applyBorder="1" applyAlignment="1">
      <alignment horizontal="center" vertical="top" wrapText="1"/>
    </xf>
    <xf numFmtId="0" fontId="6" fillId="7" borderId="1" xfId="0" applyFont="1" applyFill="1" applyBorder="1" applyAlignment="1">
      <alignment vertical="top" wrapText="1"/>
    </xf>
    <xf numFmtId="0" fontId="8" fillId="7" borderId="1" xfId="0" applyFont="1" applyFill="1" applyBorder="1" applyAlignment="1">
      <alignment vertical="top"/>
    </xf>
    <xf numFmtId="9" fontId="8" fillId="12" borderId="1" xfId="0" applyNumberFormat="1" applyFont="1" applyFill="1" applyBorder="1" applyAlignment="1">
      <alignment horizontal="center" vertical="top"/>
    </xf>
    <xf numFmtId="9" fontId="8" fillId="2" borderId="1" xfId="0" applyNumberFormat="1" applyFont="1" applyFill="1" applyBorder="1" applyAlignment="1">
      <alignment horizontal="center" vertical="top"/>
    </xf>
    <xf numFmtId="9" fontId="8" fillId="0" borderId="1" xfId="0" applyNumberFormat="1" applyFont="1" applyBorder="1" applyAlignment="1">
      <alignment horizontal="center" vertical="top"/>
    </xf>
    <xf numFmtId="0" fontId="8" fillId="3" borderId="0" xfId="0" applyFont="1" applyFill="1"/>
    <xf numFmtId="0" fontId="7" fillId="3" borderId="0" xfId="0" applyFont="1" applyFill="1"/>
    <xf numFmtId="0" fontId="6" fillId="3" borderId="0" xfId="0" applyFont="1" applyFill="1" applyAlignment="1">
      <alignment horizontal="left"/>
    </xf>
    <xf numFmtId="0" fontId="8" fillId="3" borderId="0" xfId="0" applyFont="1" applyFill="1" applyAlignment="1">
      <alignment horizontal="center"/>
    </xf>
    <xf numFmtId="9" fontId="6" fillId="15" borderId="0" xfId="0" applyNumberFormat="1" applyFont="1" applyFill="1" applyAlignment="1">
      <alignment horizontal="center" vertical="top"/>
    </xf>
    <xf numFmtId="9" fontId="6" fillId="20" borderId="0" xfId="0" applyNumberFormat="1" applyFont="1" applyFill="1" applyAlignment="1">
      <alignment horizontal="center" vertical="top"/>
    </xf>
    <xf numFmtId="3" fontId="6" fillId="19" borderId="0" xfId="0" applyNumberFormat="1" applyFont="1" applyFill="1" applyAlignment="1">
      <alignment horizontal="center" vertical="top"/>
    </xf>
    <xf numFmtId="0" fontId="8" fillId="3" borderId="0" xfId="0" applyFont="1" applyFill="1" applyAlignment="1">
      <alignment horizontal="center" vertical="top"/>
    </xf>
    <xf numFmtId="9" fontId="6" fillId="0" borderId="0" xfId="0" applyNumberFormat="1" applyFont="1" applyAlignment="1">
      <alignment horizontal="center" vertical="top"/>
    </xf>
    <xf numFmtId="0" fontId="6" fillId="15"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6" fillId="5" borderId="1" xfId="0" applyFont="1" applyFill="1" applyBorder="1" applyAlignment="1">
      <alignment horizontal="center" vertical="center" wrapText="1"/>
    </xf>
    <xf numFmtId="3" fontId="6" fillId="6" borderId="1" xfId="0" applyNumberFormat="1" applyFont="1" applyFill="1" applyBorder="1" applyAlignment="1">
      <alignment horizontal="center" vertical="center" wrapText="1"/>
    </xf>
    <xf numFmtId="0" fontId="30" fillId="0" borderId="1" xfId="0" applyFont="1" applyBorder="1" applyAlignment="1">
      <alignment horizontal="center" vertical="top"/>
    </xf>
    <xf numFmtId="0" fontId="30" fillId="15" borderId="1" xfId="0" applyFont="1" applyFill="1" applyBorder="1" applyAlignment="1">
      <alignment horizontal="center" vertical="top"/>
    </xf>
    <xf numFmtId="3" fontId="8" fillId="0" borderId="9" xfId="0" applyNumberFormat="1" applyFont="1" applyBorder="1"/>
    <xf numFmtId="3" fontId="8" fillId="19" borderId="1" xfId="0" applyNumberFormat="1" applyFont="1" applyFill="1" applyBorder="1" applyAlignment="1">
      <alignment vertical="top"/>
    </xf>
    <xf numFmtId="3" fontId="18" fillId="0" borderId="1" xfId="0" applyNumberFormat="1" applyFont="1" applyBorder="1"/>
    <xf numFmtId="0" fontId="8" fillId="20" borderId="1" xfId="0" applyFont="1" applyFill="1" applyBorder="1" applyAlignment="1">
      <alignment horizontal="center" vertical="top"/>
    </xf>
    <xf numFmtId="0" fontId="30" fillId="20" borderId="1" xfId="0" applyFont="1" applyFill="1" applyBorder="1" applyAlignment="1">
      <alignment horizontal="center" vertical="top"/>
    </xf>
    <xf numFmtId="0" fontId="31" fillId="20" borderId="1" xfId="0" applyFont="1" applyFill="1" applyBorder="1" applyAlignment="1">
      <alignment horizontal="center" vertical="top"/>
    </xf>
    <xf numFmtId="0" fontId="8" fillId="15" borderId="1" xfId="0" applyFont="1" applyFill="1" applyBorder="1" applyAlignment="1">
      <alignment horizontal="center" vertical="top"/>
    </xf>
    <xf numFmtId="0" fontId="30" fillId="19" borderId="1" xfId="0" applyFont="1" applyFill="1" applyBorder="1" applyAlignment="1">
      <alignment horizontal="center" vertical="top"/>
    </xf>
    <xf numFmtId="3" fontId="9" fillId="19" borderId="1" xfId="0" applyNumberFormat="1" applyFont="1" applyFill="1" applyBorder="1" applyAlignment="1">
      <alignment vertical="top"/>
    </xf>
    <xf numFmtId="3" fontId="9" fillId="0" borderId="1" xfId="0" applyNumberFormat="1" applyFont="1" applyBorder="1"/>
    <xf numFmtId="0" fontId="31" fillId="0" borderId="1" xfId="0" applyFont="1" applyBorder="1" applyAlignment="1">
      <alignment horizontal="center" vertical="top"/>
    </xf>
    <xf numFmtId="0" fontId="30" fillId="20" borderId="8" xfId="0" applyFont="1" applyFill="1" applyBorder="1" applyAlignment="1">
      <alignment horizontal="center" vertical="top"/>
    </xf>
    <xf numFmtId="0" fontId="30" fillId="0" borderId="8" xfId="0" applyFont="1" applyBorder="1" applyAlignment="1">
      <alignment horizontal="center" vertical="top"/>
    </xf>
    <xf numFmtId="3" fontId="8" fillId="0" borderId="8" xfId="0" applyNumberFormat="1" applyFont="1" applyBorder="1"/>
    <xf numFmtId="3" fontId="9" fillId="0" borderId="8" xfId="0" applyNumberFormat="1" applyFont="1" applyBorder="1"/>
    <xf numFmtId="3" fontId="10" fillId="0" borderId="11" xfId="0" applyNumberFormat="1" applyFont="1" applyBorder="1" applyAlignment="1">
      <alignment horizontal="center" vertical="center" wrapText="1"/>
    </xf>
    <xf numFmtId="0" fontId="17" fillId="0" borderId="0" xfId="0" applyFont="1" applyAlignment="1">
      <alignment horizontal="center"/>
    </xf>
    <xf numFmtId="3" fontId="31" fillId="0" borderId="0" xfId="0" applyNumberFormat="1" applyFont="1" applyAlignment="1">
      <alignment vertical="center"/>
    </xf>
    <xf numFmtId="165" fontId="31" fillId="0" borderId="0" xfId="0" applyNumberFormat="1" applyFont="1" applyAlignment="1">
      <alignment vertical="center"/>
    </xf>
    <xf numFmtId="10" fontId="31" fillId="0" borderId="0" xfId="0" applyNumberFormat="1" applyFont="1" applyAlignment="1">
      <alignment vertical="center"/>
    </xf>
    <xf numFmtId="3" fontId="30" fillId="0" borderId="0" xfId="0" applyNumberFormat="1" applyFont="1" applyAlignment="1">
      <alignment vertical="center"/>
    </xf>
    <xf numFmtId="0" fontId="31" fillId="0" borderId="0" xfId="0" applyFont="1" applyAlignment="1">
      <alignment vertical="center"/>
    </xf>
    <xf numFmtId="0" fontId="8" fillId="0" borderId="0" xfId="0" applyFont="1" applyAlignment="1">
      <alignment horizontal="left" vertical="center" indent="5"/>
    </xf>
    <xf numFmtId="166" fontId="8" fillId="0" borderId="0" xfId="0" applyNumberFormat="1" applyFont="1" applyAlignment="1">
      <alignment horizontal="center" vertical="center"/>
    </xf>
    <xf numFmtId="14" fontId="10" fillId="16" borderId="1" xfId="0" applyNumberFormat="1" applyFont="1" applyFill="1" applyBorder="1" applyAlignment="1">
      <alignment horizontal="center" vertical="top" wrapText="1"/>
    </xf>
    <xf numFmtId="0" fontId="6" fillId="22" borderId="1" xfId="0" applyFont="1" applyFill="1" applyBorder="1" applyAlignment="1">
      <alignment horizontal="center" vertical="top"/>
    </xf>
    <xf numFmtId="0" fontId="8" fillId="12" borderId="0" xfId="0" applyFont="1" applyFill="1" applyAlignment="1">
      <alignment horizontal="justify" vertical="top" wrapText="1"/>
    </xf>
    <xf numFmtId="9" fontId="29" fillId="12" borderId="0" xfId="0" applyNumberFormat="1" applyFont="1" applyFill="1" applyAlignment="1">
      <alignment horizontal="center" vertical="top" wrapText="1"/>
    </xf>
    <xf numFmtId="0" fontId="9" fillId="12" borderId="1" xfId="0" applyFont="1" applyFill="1" applyBorder="1" applyAlignment="1">
      <alignment horizontal="justify" vertical="top" wrapText="1"/>
    </xf>
    <xf numFmtId="9" fontId="9" fillId="12" borderId="1" xfId="0" applyNumberFormat="1" applyFont="1" applyFill="1" applyBorder="1" applyAlignment="1">
      <alignment horizontal="center" vertical="top" wrapText="1"/>
    </xf>
    <xf numFmtId="0" fontId="8" fillId="22" borderId="9" xfId="0" applyFont="1" applyFill="1" applyBorder="1" applyAlignment="1">
      <alignment horizontal="center" vertical="center" wrapText="1"/>
    </xf>
    <xf numFmtId="0" fontId="8" fillId="12" borderId="1" xfId="0" applyFont="1" applyFill="1" applyBorder="1" applyAlignment="1">
      <alignment horizontal="left" vertical="top" wrapText="1"/>
    </xf>
    <xf numFmtId="9" fontId="8" fillId="12" borderId="1" xfId="0" applyNumberFormat="1" applyFont="1" applyFill="1" applyBorder="1" applyAlignment="1">
      <alignment horizontal="center" vertical="center" wrapText="1"/>
    </xf>
    <xf numFmtId="0" fontId="9" fillId="3" borderId="1" xfId="0" applyFont="1" applyFill="1" applyBorder="1" applyAlignment="1">
      <alignment horizontal="center" vertical="top"/>
    </xf>
    <xf numFmtId="164" fontId="5" fillId="9" borderId="1" xfId="0" applyNumberFormat="1" applyFont="1" applyFill="1" applyBorder="1" applyAlignment="1">
      <alignment horizontal="center"/>
    </xf>
    <xf numFmtId="164" fontId="5" fillId="15" borderId="1" xfId="0" applyNumberFormat="1" applyFont="1" applyFill="1" applyBorder="1" applyAlignment="1">
      <alignment horizontal="center"/>
    </xf>
    <xf numFmtId="164" fontId="5" fillId="0" borderId="1" xfId="0" applyNumberFormat="1" applyFont="1" applyBorder="1" applyAlignment="1">
      <alignment horizontal="center"/>
    </xf>
    <xf numFmtId="164" fontId="5" fillId="20" borderId="1" xfId="0" applyNumberFormat="1" applyFont="1" applyFill="1" applyBorder="1" applyAlignment="1">
      <alignment horizontal="center"/>
    </xf>
    <xf numFmtId="164" fontId="5" fillId="19" borderId="1" xfId="0" applyNumberFormat="1" applyFont="1" applyFill="1" applyBorder="1" applyAlignment="1">
      <alignment horizontal="center"/>
    </xf>
    <xf numFmtId="0" fontId="9" fillId="0" borderId="9" xfId="0" applyFont="1" applyBorder="1" applyAlignment="1">
      <alignment horizontal="center" vertical="top"/>
    </xf>
    <xf numFmtId="0" fontId="8" fillId="0" borderId="1" xfId="0" applyFont="1" applyBorder="1" applyAlignment="1">
      <alignment horizontal="center" vertical="center" wrapText="1"/>
    </xf>
    <xf numFmtId="0" fontId="8" fillId="0" borderId="9" xfId="0" applyFont="1" applyBorder="1" applyAlignment="1">
      <alignment horizontal="center"/>
    </xf>
    <xf numFmtId="0" fontId="8" fillId="0" borderId="10" xfId="0" applyFont="1" applyBorder="1" applyAlignment="1">
      <alignment horizontal="center"/>
    </xf>
    <xf numFmtId="10" fontId="6" fillId="2" borderId="0" xfId="0" applyNumberFormat="1" applyFont="1" applyFill="1" applyAlignment="1">
      <alignment horizontal="center"/>
    </xf>
    <xf numFmtId="0" fontId="27" fillId="0" borderId="0" xfId="0" applyFont="1"/>
    <xf numFmtId="0" fontId="9" fillId="0" borderId="1" xfId="0" applyFont="1" applyBorder="1" applyAlignment="1">
      <alignment horizontal="left" vertical="top"/>
    </xf>
    <xf numFmtId="49" fontId="9" fillId="0" borderId="1" xfId="0" applyNumberFormat="1" applyFont="1" applyBorder="1" applyAlignment="1">
      <alignment horizontal="center" vertical="top"/>
    </xf>
    <xf numFmtId="0" fontId="9" fillId="0" borderId="1" xfId="0" applyFont="1" applyBorder="1" applyAlignment="1">
      <alignment horizontal="center" vertical="center" wrapText="1"/>
    </xf>
    <xf numFmtId="1" fontId="8" fillId="0" borderId="1" xfId="0" applyNumberFormat="1" applyFont="1" applyBorder="1" applyAlignment="1">
      <alignment horizontal="center" vertical="top" wrapText="1"/>
    </xf>
    <xf numFmtId="0" fontId="8" fillId="0" borderId="1" xfId="0" applyFont="1" applyBorder="1" applyAlignment="1">
      <alignment horizontal="left" vertical="top"/>
    </xf>
    <xf numFmtId="14" fontId="8" fillId="0" borderId="1" xfId="0" applyNumberFormat="1" applyFont="1" applyBorder="1" applyAlignment="1">
      <alignment horizontal="center" vertical="top"/>
    </xf>
    <xf numFmtId="0" fontId="8" fillId="0" borderId="1" xfId="0" applyFont="1" applyBorder="1" applyAlignment="1">
      <alignment horizontal="left"/>
    </xf>
    <xf numFmtId="1" fontId="8" fillId="0" borderId="1" xfId="0" applyNumberFormat="1" applyFont="1" applyBorder="1" applyAlignment="1">
      <alignment horizontal="center" vertical="top"/>
    </xf>
    <xf numFmtId="49" fontId="8" fillId="0" borderId="1" xfId="0" applyNumberFormat="1" applyFont="1" applyBorder="1" applyAlignment="1">
      <alignment horizontal="center" vertical="top"/>
    </xf>
    <xf numFmtId="3" fontId="8" fillId="0" borderId="1" xfId="0" applyNumberFormat="1" applyFont="1" applyBorder="1" applyAlignment="1">
      <alignment horizontal="center" vertical="top"/>
    </xf>
    <xf numFmtId="3" fontId="8" fillId="0" borderId="1" xfId="0"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9" xfId="0" applyFont="1" applyBorder="1" applyAlignment="1">
      <alignment vertical="center" wrapText="1"/>
    </xf>
    <xf numFmtId="0" fontId="8" fillId="0" borderId="2" xfId="0" applyFont="1" applyBorder="1" applyAlignment="1">
      <alignment horizontal="center" vertical="top" wrapText="1"/>
    </xf>
    <xf numFmtId="3" fontId="6" fillId="0" borderId="1" xfId="0" applyNumberFormat="1" applyFont="1" applyBorder="1" applyAlignment="1">
      <alignment horizontal="center" vertical="top"/>
    </xf>
    <xf numFmtId="4" fontId="6" fillId="0" borderId="1" xfId="0" applyNumberFormat="1" applyFont="1" applyBorder="1" applyAlignment="1">
      <alignment horizontal="center" vertical="top" wrapText="1"/>
    </xf>
    <xf numFmtId="0" fontId="8" fillId="0" borderId="9" xfId="0" applyFont="1" applyBorder="1" applyAlignment="1">
      <alignment horizontal="center" vertical="top" wrapText="1"/>
    </xf>
    <xf numFmtId="3" fontId="6" fillId="0" borderId="1" xfId="0" applyNumberFormat="1" applyFont="1" applyBorder="1" applyAlignment="1">
      <alignment horizontal="center" vertical="top" wrapText="1"/>
    </xf>
    <xf numFmtId="0" fontId="32" fillId="0" borderId="1" xfId="0" applyFont="1" applyBorder="1" applyAlignment="1">
      <alignment horizontal="center" vertical="top" wrapText="1"/>
    </xf>
    <xf numFmtId="0" fontId="32" fillId="0" borderId="1" xfId="0" applyFont="1" applyBorder="1" applyAlignment="1">
      <alignment horizontal="center" vertical="top"/>
    </xf>
    <xf numFmtId="0" fontId="32" fillId="0" borderId="1" xfId="0" applyFont="1" applyBorder="1" applyAlignment="1">
      <alignment horizontal="left" vertical="top" wrapText="1"/>
    </xf>
    <xf numFmtId="0" fontId="32" fillId="0" borderId="1" xfId="0" quotePrefix="1" applyFont="1" applyBorder="1" applyAlignment="1">
      <alignment horizontal="center" vertical="top" wrapText="1"/>
    </xf>
    <xf numFmtId="9" fontId="32" fillId="0" borderId="1" xfId="0" applyNumberFormat="1" applyFont="1" applyBorder="1" applyAlignment="1">
      <alignment horizontal="center" vertical="top" wrapText="1"/>
    </xf>
    <xf numFmtId="14" fontId="32" fillId="0" borderId="1" xfId="0" applyNumberFormat="1" applyFont="1" applyBorder="1" applyAlignment="1">
      <alignment horizontal="center" vertical="top"/>
    </xf>
    <xf numFmtId="0" fontId="32" fillId="0" borderId="1" xfId="0" applyFont="1" applyBorder="1" applyAlignment="1">
      <alignment horizontal="center" vertical="center" wrapText="1"/>
    </xf>
    <xf numFmtId="3" fontId="32" fillId="0" borderId="1" xfId="0" applyNumberFormat="1" applyFont="1" applyBorder="1" applyAlignment="1">
      <alignment horizontal="center" vertical="top" wrapText="1"/>
    </xf>
    <xf numFmtId="0" fontId="32" fillId="0" borderId="1" xfId="0" applyFont="1" applyBorder="1" applyAlignment="1">
      <alignment horizontal="left" vertical="top"/>
    </xf>
    <xf numFmtId="4" fontId="32" fillId="0" borderId="1" xfId="0" applyNumberFormat="1" applyFont="1" applyBorder="1" applyAlignment="1">
      <alignment horizontal="center" vertical="top" wrapText="1"/>
    </xf>
    <xf numFmtId="0" fontId="32" fillId="0" borderId="1" xfId="0" applyFont="1" applyBorder="1" applyAlignment="1">
      <alignment wrapText="1"/>
    </xf>
    <xf numFmtId="0" fontId="32" fillId="0" borderId="1" xfId="0" applyFont="1" applyBorder="1" applyAlignment="1">
      <alignment vertical="top" wrapText="1"/>
    </xf>
    <xf numFmtId="3" fontId="32" fillId="0" borderId="1" xfId="0" applyNumberFormat="1" applyFont="1" applyBorder="1" applyAlignment="1">
      <alignment horizontal="center" vertical="top"/>
    </xf>
    <xf numFmtId="3" fontId="32" fillId="0" borderId="1" xfId="0" applyNumberFormat="1" applyFont="1" applyBorder="1" applyAlignment="1">
      <alignment horizontal="left" vertical="top" wrapText="1"/>
    </xf>
    <xf numFmtId="0" fontId="32" fillId="0" borderId="1" xfId="0" applyFont="1" applyBorder="1" applyAlignment="1">
      <alignment horizontal="center"/>
    </xf>
    <xf numFmtId="9" fontId="32" fillId="0" borderId="1" xfId="0" applyNumberFormat="1" applyFont="1" applyBorder="1" applyAlignment="1">
      <alignment horizontal="left" vertical="top" wrapText="1"/>
    </xf>
    <xf numFmtId="0" fontId="32" fillId="0" borderId="6" xfId="0" applyFont="1" applyBorder="1" applyAlignment="1">
      <alignment horizontal="left" vertical="top" wrapText="1"/>
    </xf>
    <xf numFmtId="0" fontId="33" fillId="0" borderId="1" xfId="0" applyFont="1" applyBorder="1" applyAlignment="1">
      <alignment vertical="top" wrapText="1"/>
    </xf>
    <xf numFmtId="0" fontId="6" fillId="4" borderId="1" xfId="0" applyFont="1" applyFill="1" applyBorder="1" applyAlignment="1">
      <alignment horizontal="center" vertical="top" wrapText="1"/>
    </xf>
    <xf numFmtId="0" fontId="8" fillId="3" borderId="1" xfId="0" applyFont="1" applyFill="1" applyBorder="1" applyAlignment="1">
      <alignment horizontal="center" vertical="top"/>
    </xf>
    <xf numFmtId="14" fontId="10" fillId="0" borderId="1" xfId="0" applyNumberFormat="1" applyFont="1" applyBorder="1" applyAlignment="1">
      <alignment horizontal="center" vertical="top" wrapText="1"/>
    </xf>
    <xf numFmtId="0" fontId="35" fillId="0" borderId="1" xfId="0" applyFont="1" applyBorder="1" applyAlignment="1">
      <alignment horizontal="left" vertical="top"/>
    </xf>
    <xf numFmtId="0" fontId="35" fillId="0" borderId="0" xfId="0" applyFont="1"/>
    <xf numFmtId="3" fontId="10" fillId="0" borderId="1" xfId="0" applyNumberFormat="1" applyFont="1" applyBorder="1" applyAlignment="1">
      <alignment horizontal="center" vertical="top"/>
    </xf>
    <xf numFmtId="3" fontId="9" fillId="0" borderId="1" xfId="0" applyNumberFormat="1" applyFont="1" applyBorder="1" applyAlignment="1">
      <alignment horizontal="center" vertical="top"/>
    </xf>
    <xf numFmtId="0" fontId="10" fillId="0" borderId="1" xfId="0" quotePrefix="1" applyFont="1" applyBorder="1" applyAlignment="1">
      <alignment horizontal="center" vertical="top" wrapText="1"/>
    </xf>
    <xf numFmtId="0" fontId="10" fillId="0" borderId="1" xfId="0" applyFont="1" applyBorder="1" applyAlignment="1">
      <alignment horizontal="center"/>
    </xf>
    <xf numFmtId="4" fontId="10" fillId="0" borderId="1" xfId="0" applyNumberFormat="1" applyFont="1" applyBorder="1" applyAlignment="1">
      <alignment horizontal="center" vertical="top" wrapText="1"/>
    </xf>
    <xf numFmtId="0" fontId="8" fillId="0" borderId="0" xfId="0" applyFont="1" applyAlignment="1">
      <alignment horizontal="left" vertical="top"/>
    </xf>
    <xf numFmtId="3" fontId="6" fillId="4" borderId="5" xfId="0" applyNumberFormat="1" applyFont="1" applyFill="1" applyBorder="1" applyAlignment="1">
      <alignment horizontal="center" vertical="top"/>
    </xf>
    <xf numFmtId="0" fontId="6" fillId="7" borderId="1" xfId="0" applyFont="1" applyFill="1" applyBorder="1" applyAlignment="1">
      <alignment horizontal="center" vertical="top" wrapText="1"/>
    </xf>
    <xf numFmtId="0" fontId="10" fillId="11" borderId="1" xfId="0" applyFont="1" applyFill="1" applyBorder="1" applyAlignment="1">
      <alignment horizontal="center" vertical="top" wrapText="1"/>
    </xf>
    <xf numFmtId="0" fontId="6" fillId="0" borderId="1" xfId="0" applyFont="1" applyBorder="1" applyAlignment="1">
      <alignment horizontal="center" vertical="top"/>
    </xf>
    <xf numFmtId="0" fontId="21" fillId="4" borderId="0" xfId="0" applyFont="1" applyFill="1" applyAlignment="1">
      <alignment horizontal="center" vertical="center" wrapText="1"/>
    </xf>
    <xf numFmtId="0" fontId="9" fillId="0" borderId="1" xfId="0" applyFont="1" applyFill="1" applyBorder="1" applyAlignment="1">
      <alignment horizontal="center" vertical="top" wrapText="1"/>
    </xf>
    <xf numFmtId="14" fontId="10" fillId="23" borderId="1" xfId="0" applyNumberFormat="1" applyFont="1" applyFill="1" applyBorder="1" applyAlignment="1">
      <alignment horizontal="center" vertical="top" wrapText="1"/>
    </xf>
  </cellXfs>
  <cellStyles count="38436">
    <cellStyle name="Comma" xfId="2407" builtinId="3"/>
    <cellStyle name="Comma 2" xfId="1" xr:uid="{00000000-0005-0000-0000-000001000000}"/>
    <cellStyle name="Comma 2 10" xfId="55" xr:uid="{00000000-0005-0000-0000-000002000000}"/>
    <cellStyle name="Comma 2 10 10" xfId="9665" xr:uid="{00000000-0005-0000-0000-000003000000}"/>
    <cellStyle name="Comma 2 10 10 2" xfId="28879" xr:uid="{A76604E4-BC25-48D9-B1E4-F9385F077A93}"/>
    <cellStyle name="Comma 2 10 11" xfId="19272" xr:uid="{406164EC-A30E-4EAC-A921-14F1F8A3A8F4}"/>
    <cellStyle name="Comma 2 10 2" xfId="155" xr:uid="{00000000-0005-0000-0000-000004000000}"/>
    <cellStyle name="Comma 2 10 2 10" xfId="19372" xr:uid="{FBCFA1AF-7543-4F63-BE91-AF0F43614482}"/>
    <cellStyle name="Comma 2 10 2 2" xfId="355" xr:uid="{00000000-0005-0000-0000-000005000000}"/>
    <cellStyle name="Comma 2 10 2 2 2" xfId="1156" xr:uid="{00000000-0005-0000-0000-000006000000}"/>
    <cellStyle name="Comma 2 10 2 2 2 2" xfId="3560" xr:uid="{00000000-0005-0000-0000-000007000000}"/>
    <cellStyle name="Comma 2 10 2 2 2 2 2" xfId="8363" xr:uid="{00000000-0005-0000-0000-000008000000}"/>
    <cellStyle name="Comma 2 10 2 2 2 2 2 2" xfId="17970" xr:uid="{00000000-0005-0000-0000-000009000000}"/>
    <cellStyle name="Comma 2 10 2 2 2 2 2 2 2" xfId="37184" xr:uid="{55247A99-E65D-4C14-86C9-6F5F62C873A6}"/>
    <cellStyle name="Comma 2 10 2 2 2 2 2 3" xfId="27577" xr:uid="{3B939839-55D0-4841-AE96-1079C7969E5C}"/>
    <cellStyle name="Comma 2 10 2 2 2 2 3" xfId="13167" xr:uid="{00000000-0005-0000-0000-00000A000000}"/>
    <cellStyle name="Comma 2 10 2 2 2 2 3 2" xfId="32381" xr:uid="{A7F47337-AE64-44C0-8881-ABA958AF510F}"/>
    <cellStyle name="Comma 2 10 2 2 2 2 4" xfId="22774" xr:uid="{9B9AB80B-3079-42E3-A789-6D134469000E}"/>
    <cellStyle name="Comma 2 10 2 2 2 3" xfId="5962" xr:uid="{00000000-0005-0000-0000-00000B000000}"/>
    <cellStyle name="Comma 2 10 2 2 2 3 2" xfId="15569" xr:uid="{00000000-0005-0000-0000-00000C000000}"/>
    <cellStyle name="Comma 2 10 2 2 2 3 2 2" xfId="34783" xr:uid="{9F7F6B10-5400-4E6D-9E2A-1FEAE09D6E76}"/>
    <cellStyle name="Comma 2 10 2 2 2 3 3" xfId="25176" xr:uid="{19145495-D5FC-456D-B7D4-2FEBA73EF12F}"/>
    <cellStyle name="Comma 2 10 2 2 2 4" xfId="10765" xr:uid="{00000000-0005-0000-0000-00000D000000}"/>
    <cellStyle name="Comma 2 10 2 2 2 4 2" xfId="29979" xr:uid="{B55EC8BA-6A29-4349-B258-580BB38BF956}"/>
    <cellStyle name="Comma 2 10 2 2 2 5" xfId="20372" xr:uid="{FDCE4FF2-F9E5-4E5C-A678-3BDD51F0193B}"/>
    <cellStyle name="Comma 2 10 2 2 3" xfId="1956" xr:uid="{00000000-0005-0000-0000-00000E000000}"/>
    <cellStyle name="Comma 2 10 2 2 3 2" xfId="4360" xr:uid="{00000000-0005-0000-0000-00000F000000}"/>
    <cellStyle name="Comma 2 10 2 2 3 2 2" xfId="9163" xr:uid="{00000000-0005-0000-0000-000010000000}"/>
    <cellStyle name="Comma 2 10 2 2 3 2 2 2" xfId="18770" xr:uid="{00000000-0005-0000-0000-000011000000}"/>
    <cellStyle name="Comma 2 10 2 2 3 2 2 2 2" xfId="37984" xr:uid="{5CBCEC41-ACCE-4533-A7C2-CB865908087D}"/>
    <cellStyle name="Comma 2 10 2 2 3 2 2 3" xfId="28377" xr:uid="{50A24CBC-D5BD-4F7A-B421-41B156E1689E}"/>
    <cellStyle name="Comma 2 10 2 2 3 2 3" xfId="13967" xr:uid="{00000000-0005-0000-0000-000012000000}"/>
    <cellStyle name="Comma 2 10 2 2 3 2 3 2" xfId="33181" xr:uid="{2CC877C9-7263-4173-B262-71779A7454BD}"/>
    <cellStyle name="Comma 2 10 2 2 3 2 4" xfId="23574" xr:uid="{D1E5F4F8-36FF-4C93-9186-C57278577A33}"/>
    <cellStyle name="Comma 2 10 2 2 3 3" xfId="6762" xr:uid="{00000000-0005-0000-0000-000013000000}"/>
    <cellStyle name="Comma 2 10 2 2 3 3 2" xfId="16369" xr:uid="{00000000-0005-0000-0000-000014000000}"/>
    <cellStyle name="Comma 2 10 2 2 3 3 2 2" xfId="35583" xr:uid="{EBF3229A-2D60-4B82-98F8-6C11877BCE6E}"/>
    <cellStyle name="Comma 2 10 2 2 3 3 3" xfId="25976" xr:uid="{66534FB0-6539-4F20-8FD8-315C2CC823D6}"/>
    <cellStyle name="Comma 2 10 2 2 3 4" xfId="11565" xr:uid="{00000000-0005-0000-0000-000015000000}"/>
    <cellStyle name="Comma 2 10 2 2 3 4 2" xfId="30779" xr:uid="{EAF6FC75-6783-4314-A7EC-5B3B56CD4B9D}"/>
    <cellStyle name="Comma 2 10 2 2 3 5" xfId="21172" xr:uid="{A5DC3288-EEC4-4D99-B873-90E75E5C02B1}"/>
    <cellStyle name="Comma 2 10 2 2 4" xfId="2760" xr:uid="{00000000-0005-0000-0000-000016000000}"/>
    <cellStyle name="Comma 2 10 2 2 4 2" xfId="7563" xr:uid="{00000000-0005-0000-0000-000017000000}"/>
    <cellStyle name="Comma 2 10 2 2 4 2 2" xfId="17170" xr:uid="{00000000-0005-0000-0000-000018000000}"/>
    <cellStyle name="Comma 2 10 2 2 4 2 2 2" xfId="36384" xr:uid="{E96DE0D9-4C4C-405D-A5C3-B32C8D27A0CB}"/>
    <cellStyle name="Comma 2 10 2 2 4 2 3" xfId="26777" xr:uid="{1E80DAC2-CD70-41C2-BFA2-FF730D4E71BB}"/>
    <cellStyle name="Comma 2 10 2 2 4 3" xfId="12367" xr:uid="{00000000-0005-0000-0000-000019000000}"/>
    <cellStyle name="Comma 2 10 2 2 4 3 2" xfId="31581" xr:uid="{DCE5E6DD-BF96-4B0D-BE61-2519CF5CC405}"/>
    <cellStyle name="Comma 2 10 2 2 4 4" xfId="21974" xr:uid="{D728CD6E-73F2-4442-8317-F011B123CD02}"/>
    <cellStyle name="Comma 2 10 2 2 5" xfId="5162" xr:uid="{00000000-0005-0000-0000-00001A000000}"/>
    <cellStyle name="Comma 2 10 2 2 5 2" xfId="14769" xr:uid="{00000000-0005-0000-0000-00001B000000}"/>
    <cellStyle name="Comma 2 10 2 2 5 2 2" xfId="33983" xr:uid="{76710806-B4D5-4147-A4AE-B2949FF1554A}"/>
    <cellStyle name="Comma 2 10 2 2 5 3" xfId="24376" xr:uid="{E4B032F0-998C-4A20-9BAF-A2D9929221E6}"/>
    <cellStyle name="Comma 2 10 2 2 6" xfId="9965" xr:uid="{00000000-0005-0000-0000-00001C000000}"/>
    <cellStyle name="Comma 2 10 2 2 6 2" xfId="29179" xr:uid="{371F0F3F-29EE-4E89-949C-AF5EA9D201B8}"/>
    <cellStyle name="Comma 2 10 2 2 7" xfId="19572" xr:uid="{756E6A2C-4A90-4086-A842-649CA978CC56}"/>
    <cellStyle name="Comma 2 10 2 3" xfId="555" xr:uid="{00000000-0005-0000-0000-00001D000000}"/>
    <cellStyle name="Comma 2 10 2 3 2" xfId="1356" xr:uid="{00000000-0005-0000-0000-00001E000000}"/>
    <cellStyle name="Comma 2 10 2 3 2 2" xfId="3760" xr:uid="{00000000-0005-0000-0000-00001F000000}"/>
    <cellStyle name="Comma 2 10 2 3 2 2 2" xfId="8563" xr:uid="{00000000-0005-0000-0000-000020000000}"/>
    <cellStyle name="Comma 2 10 2 3 2 2 2 2" xfId="18170" xr:uid="{00000000-0005-0000-0000-000021000000}"/>
    <cellStyle name="Comma 2 10 2 3 2 2 2 2 2" xfId="37384" xr:uid="{CD94DA75-A027-4B88-8054-8C7659F847BD}"/>
    <cellStyle name="Comma 2 10 2 3 2 2 2 3" xfId="27777" xr:uid="{626F2902-8C01-4931-8AEA-CD396D7CDABF}"/>
    <cellStyle name="Comma 2 10 2 3 2 2 3" xfId="13367" xr:uid="{00000000-0005-0000-0000-000022000000}"/>
    <cellStyle name="Comma 2 10 2 3 2 2 3 2" xfId="32581" xr:uid="{697CB388-78D9-41F9-8F36-02DC427A394A}"/>
    <cellStyle name="Comma 2 10 2 3 2 2 4" xfId="22974" xr:uid="{B2E22CF0-4B46-4331-B99B-9FBD1DF88477}"/>
    <cellStyle name="Comma 2 10 2 3 2 3" xfId="6162" xr:uid="{00000000-0005-0000-0000-000023000000}"/>
    <cellStyle name="Comma 2 10 2 3 2 3 2" xfId="15769" xr:uid="{00000000-0005-0000-0000-000024000000}"/>
    <cellStyle name="Comma 2 10 2 3 2 3 2 2" xfId="34983" xr:uid="{931207FF-0281-45E0-BD10-74A4EF2802E4}"/>
    <cellStyle name="Comma 2 10 2 3 2 3 3" xfId="25376" xr:uid="{42547D47-B206-42C1-88D8-DE330EA6795E}"/>
    <cellStyle name="Comma 2 10 2 3 2 4" xfId="10965" xr:uid="{00000000-0005-0000-0000-000025000000}"/>
    <cellStyle name="Comma 2 10 2 3 2 4 2" xfId="30179" xr:uid="{BC39D545-366E-4628-8294-4D03D9E5B743}"/>
    <cellStyle name="Comma 2 10 2 3 2 5" xfId="20572" xr:uid="{B00F9011-691B-405C-BDE7-FDD407A05896}"/>
    <cellStyle name="Comma 2 10 2 3 3" xfId="2156" xr:uid="{00000000-0005-0000-0000-000026000000}"/>
    <cellStyle name="Comma 2 10 2 3 3 2" xfId="4560" xr:uid="{00000000-0005-0000-0000-000027000000}"/>
    <cellStyle name="Comma 2 10 2 3 3 2 2" xfId="9363" xr:uid="{00000000-0005-0000-0000-000028000000}"/>
    <cellStyle name="Comma 2 10 2 3 3 2 2 2" xfId="18970" xr:uid="{00000000-0005-0000-0000-000029000000}"/>
    <cellStyle name="Comma 2 10 2 3 3 2 2 2 2" xfId="38184" xr:uid="{4569C743-B48F-4207-9518-8EDBC9AC2DB4}"/>
    <cellStyle name="Comma 2 10 2 3 3 2 2 3" xfId="28577" xr:uid="{F9E36837-3AA1-4DD8-8947-B760A03DF7DF}"/>
    <cellStyle name="Comma 2 10 2 3 3 2 3" xfId="14167" xr:uid="{00000000-0005-0000-0000-00002A000000}"/>
    <cellStyle name="Comma 2 10 2 3 3 2 3 2" xfId="33381" xr:uid="{93E42A2D-4279-49DB-85AC-E5BCD1BF9DBD}"/>
    <cellStyle name="Comma 2 10 2 3 3 2 4" xfId="23774" xr:uid="{1AF7842D-BCE9-4FD4-AB88-E3C360EE53D0}"/>
    <cellStyle name="Comma 2 10 2 3 3 3" xfId="6962" xr:uid="{00000000-0005-0000-0000-00002B000000}"/>
    <cellStyle name="Comma 2 10 2 3 3 3 2" xfId="16569" xr:uid="{00000000-0005-0000-0000-00002C000000}"/>
    <cellStyle name="Comma 2 10 2 3 3 3 2 2" xfId="35783" xr:uid="{68778A6A-2B43-42E8-A7E2-8C37D21D21E6}"/>
    <cellStyle name="Comma 2 10 2 3 3 3 3" xfId="26176" xr:uid="{6C6CEADB-9E90-4E89-8DF0-19A472204635}"/>
    <cellStyle name="Comma 2 10 2 3 3 4" xfId="11765" xr:uid="{00000000-0005-0000-0000-00002D000000}"/>
    <cellStyle name="Comma 2 10 2 3 3 4 2" xfId="30979" xr:uid="{FCF361C7-22EC-40AA-9EFB-E908093DCC51}"/>
    <cellStyle name="Comma 2 10 2 3 3 5" xfId="21372" xr:uid="{1A86C49A-A279-4CFE-A6D5-A4E4189E5DD8}"/>
    <cellStyle name="Comma 2 10 2 3 4" xfId="2960" xr:uid="{00000000-0005-0000-0000-00002E000000}"/>
    <cellStyle name="Comma 2 10 2 3 4 2" xfId="7763" xr:uid="{00000000-0005-0000-0000-00002F000000}"/>
    <cellStyle name="Comma 2 10 2 3 4 2 2" xfId="17370" xr:uid="{00000000-0005-0000-0000-000030000000}"/>
    <cellStyle name="Comma 2 10 2 3 4 2 2 2" xfId="36584" xr:uid="{FBBA07E5-34C3-47A4-8AB0-CD5AE9337097}"/>
    <cellStyle name="Comma 2 10 2 3 4 2 3" xfId="26977" xr:uid="{CD28B556-A765-4F8E-B799-76D8CED13539}"/>
    <cellStyle name="Comma 2 10 2 3 4 3" xfId="12567" xr:uid="{00000000-0005-0000-0000-000031000000}"/>
    <cellStyle name="Comma 2 10 2 3 4 3 2" xfId="31781" xr:uid="{9DE90933-B145-467C-903F-FB7D7BEC4BB7}"/>
    <cellStyle name="Comma 2 10 2 3 4 4" xfId="22174" xr:uid="{CB265BB2-0450-4D6F-9CB1-382352D2CAA0}"/>
    <cellStyle name="Comma 2 10 2 3 5" xfId="5362" xr:uid="{00000000-0005-0000-0000-000032000000}"/>
    <cellStyle name="Comma 2 10 2 3 5 2" xfId="14969" xr:uid="{00000000-0005-0000-0000-000033000000}"/>
    <cellStyle name="Comma 2 10 2 3 5 2 2" xfId="34183" xr:uid="{AEA5D29D-48B5-44D6-A01A-AD5047627907}"/>
    <cellStyle name="Comma 2 10 2 3 5 3" xfId="24576" xr:uid="{F87E9134-D728-4991-8D5F-3A9A161C9187}"/>
    <cellStyle name="Comma 2 10 2 3 6" xfId="10165" xr:uid="{00000000-0005-0000-0000-000034000000}"/>
    <cellStyle name="Comma 2 10 2 3 6 2" xfId="29379" xr:uid="{2A606CED-C1EB-4F99-8021-2901D2879C16}"/>
    <cellStyle name="Comma 2 10 2 3 7" xfId="19772" xr:uid="{4FF0B9CC-7080-4EAF-85E6-EF8B9CFBF1AC}"/>
    <cellStyle name="Comma 2 10 2 4" xfId="755" xr:uid="{00000000-0005-0000-0000-000035000000}"/>
    <cellStyle name="Comma 2 10 2 4 2" xfId="1556" xr:uid="{00000000-0005-0000-0000-000036000000}"/>
    <cellStyle name="Comma 2 10 2 4 2 2" xfId="3960" xr:uid="{00000000-0005-0000-0000-000037000000}"/>
    <cellStyle name="Comma 2 10 2 4 2 2 2" xfId="8763" xr:uid="{00000000-0005-0000-0000-000038000000}"/>
    <cellStyle name="Comma 2 10 2 4 2 2 2 2" xfId="18370" xr:uid="{00000000-0005-0000-0000-000039000000}"/>
    <cellStyle name="Comma 2 10 2 4 2 2 2 2 2" xfId="37584" xr:uid="{C4714669-2760-4CD6-952A-F12BF75F64B9}"/>
    <cellStyle name="Comma 2 10 2 4 2 2 2 3" xfId="27977" xr:uid="{7C5433B1-4012-4E92-A8C0-9B39DF6BA20E}"/>
    <cellStyle name="Comma 2 10 2 4 2 2 3" xfId="13567" xr:uid="{00000000-0005-0000-0000-00003A000000}"/>
    <cellStyle name="Comma 2 10 2 4 2 2 3 2" xfId="32781" xr:uid="{155878BD-EF5F-4DD6-9F91-63AD2A89005B}"/>
    <cellStyle name="Comma 2 10 2 4 2 2 4" xfId="23174" xr:uid="{9D22AFEE-4CA7-41DE-8CF2-5DFF3968F572}"/>
    <cellStyle name="Comma 2 10 2 4 2 3" xfId="6362" xr:uid="{00000000-0005-0000-0000-00003B000000}"/>
    <cellStyle name="Comma 2 10 2 4 2 3 2" xfId="15969" xr:uid="{00000000-0005-0000-0000-00003C000000}"/>
    <cellStyle name="Comma 2 10 2 4 2 3 2 2" xfId="35183" xr:uid="{E91BE3CE-C802-47AD-BCBA-CBC3F5D931BC}"/>
    <cellStyle name="Comma 2 10 2 4 2 3 3" xfId="25576" xr:uid="{8D938A23-B7A9-4452-B866-85AD806C6BC7}"/>
    <cellStyle name="Comma 2 10 2 4 2 4" xfId="11165" xr:uid="{00000000-0005-0000-0000-00003D000000}"/>
    <cellStyle name="Comma 2 10 2 4 2 4 2" xfId="30379" xr:uid="{9A0C709F-1854-4FC0-B065-EB78EBE65944}"/>
    <cellStyle name="Comma 2 10 2 4 2 5" xfId="20772" xr:uid="{75365B3F-8E0E-48D7-B73D-C64D0D386B04}"/>
    <cellStyle name="Comma 2 10 2 4 3" xfId="2356" xr:uid="{00000000-0005-0000-0000-00003E000000}"/>
    <cellStyle name="Comma 2 10 2 4 3 2" xfId="4760" xr:uid="{00000000-0005-0000-0000-00003F000000}"/>
    <cellStyle name="Comma 2 10 2 4 3 2 2" xfId="9563" xr:uid="{00000000-0005-0000-0000-000040000000}"/>
    <cellStyle name="Comma 2 10 2 4 3 2 2 2" xfId="19170" xr:uid="{00000000-0005-0000-0000-000041000000}"/>
    <cellStyle name="Comma 2 10 2 4 3 2 2 2 2" xfId="38384" xr:uid="{FD30CD1F-0ABF-412B-AF51-32273E7C4413}"/>
    <cellStyle name="Comma 2 10 2 4 3 2 2 3" xfId="28777" xr:uid="{321EB9D1-18C6-41A4-99A8-2E27C560F94E}"/>
    <cellStyle name="Comma 2 10 2 4 3 2 3" xfId="14367" xr:uid="{00000000-0005-0000-0000-000042000000}"/>
    <cellStyle name="Comma 2 10 2 4 3 2 3 2" xfId="33581" xr:uid="{FA7844BE-F3A7-48E7-8742-9428FA5D32FC}"/>
    <cellStyle name="Comma 2 10 2 4 3 2 4" xfId="23974" xr:uid="{9F02776D-C801-4587-8B32-6A51F1B1B3EB}"/>
    <cellStyle name="Comma 2 10 2 4 3 3" xfId="7162" xr:uid="{00000000-0005-0000-0000-000043000000}"/>
    <cellStyle name="Comma 2 10 2 4 3 3 2" xfId="16769" xr:uid="{00000000-0005-0000-0000-000044000000}"/>
    <cellStyle name="Comma 2 10 2 4 3 3 2 2" xfId="35983" xr:uid="{68AA4277-586F-478D-9988-4A108C0C3D2B}"/>
    <cellStyle name="Comma 2 10 2 4 3 3 3" xfId="26376" xr:uid="{9BBA0CFC-9A98-4093-9033-2CD3653AD02C}"/>
    <cellStyle name="Comma 2 10 2 4 3 4" xfId="11965" xr:uid="{00000000-0005-0000-0000-000045000000}"/>
    <cellStyle name="Comma 2 10 2 4 3 4 2" xfId="31179" xr:uid="{3DF445A0-B9E1-4384-B58D-BF7528335092}"/>
    <cellStyle name="Comma 2 10 2 4 3 5" xfId="21572" xr:uid="{317442B8-5148-4696-A58E-E47AC60FB69B}"/>
    <cellStyle name="Comma 2 10 2 4 4" xfId="3160" xr:uid="{00000000-0005-0000-0000-000046000000}"/>
    <cellStyle name="Comma 2 10 2 4 4 2" xfId="7963" xr:uid="{00000000-0005-0000-0000-000047000000}"/>
    <cellStyle name="Comma 2 10 2 4 4 2 2" xfId="17570" xr:uid="{00000000-0005-0000-0000-000048000000}"/>
    <cellStyle name="Comma 2 10 2 4 4 2 2 2" xfId="36784" xr:uid="{3003804D-DBF0-41C3-A181-43B2349613C3}"/>
    <cellStyle name="Comma 2 10 2 4 4 2 3" xfId="27177" xr:uid="{B0826C3B-94BD-48D0-8669-A3584E486417}"/>
    <cellStyle name="Comma 2 10 2 4 4 3" xfId="12767" xr:uid="{00000000-0005-0000-0000-000049000000}"/>
    <cellStyle name="Comma 2 10 2 4 4 3 2" xfId="31981" xr:uid="{87452E55-4B1D-4A79-92FA-BC476B3A38C2}"/>
    <cellStyle name="Comma 2 10 2 4 4 4" xfId="22374" xr:uid="{AB01878A-7507-4FA3-A2B4-4B9521557518}"/>
    <cellStyle name="Comma 2 10 2 4 5" xfId="5562" xr:uid="{00000000-0005-0000-0000-00004A000000}"/>
    <cellStyle name="Comma 2 10 2 4 5 2" xfId="15169" xr:uid="{00000000-0005-0000-0000-00004B000000}"/>
    <cellStyle name="Comma 2 10 2 4 5 2 2" xfId="34383" xr:uid="{D062B3D3-B953-40DB-8401-0F395BD1A086}"/>
    <cellStyle name="Comma 2 10 2 4 5 3" xfId="24776" xr:uid="{3540A4B4-6ADD-48E9-B99E-1F2F128053AF}"/>
    <cellStyle name="Comma 2 10 2 4 6" xfId="10365" xr:uid="{00000000-0005-0000-0000-00004C000000}"/>
    <cellStyle name="Comma 2 10 2 4 6 2" xfId="29579" xr:uid="{AD0CC118-9677-48A4-A511-FFAA2D5BE8F2}"/>
    <cellStyle name="Comma 2 10 2 4 7" xfId="19972" xr:uid="{5DDF75CE-7D5D-4A50-BD82-26DE34458FB7}"/>
    <cellStyle name="Comma 2 10 2 5" xfId="956" xr:uid="{00000000-0005-0000-0000-00004D000000}"/>
    <cellStyle name="Comma 2 10 2 5 2" xfId="3360" xr:uid="{00000000-0005-0000-0000-00004E000000}"/>
    <cellStyle name="Comma 2 10 2 5 2 2" xfId="8163" xr:uid="{00000000-0005-0000-0000-00004F000000}"/>
    <cellStyle name="Comma 2 10 2 5 2 2 2" xfId="17770" xr:uid="{00000000-0005-0000-0000-000050000000}"/>
    <cellStyle name="Comma 2 10 2 5 2 2 2 2" xfId="36984" xr:uid="{C509454B-3233-45ED-9726-DC27E4F7976F}"/>
    <cellStyle name="Comma 2 10 2 5 2 2 3" xfId="27377" xr:uid="{8264206C-BB7D-4C04-9DB0-97C9ACA92A01}"/>
    <cellStyle name="Comma 2 10 2 5 2 3" xfId="12967" xr:uid="{00000000-0005-0000-0000-000051000000}"/>
    <cellStyle name="Comma 2 10 2 5 2 3 2" xfId="32181" xr:uid="{D15AB96C-2CCF-413D-974D-D87D1544AF19}"/>
    <cellStyle name="Comma 2 10 2 5 2 4" xfId="22574" xr:uid="{3CC5899C-3207-4445-892E-536252E5A2C0}"/>
    <cellStyle name="Comma 2 10 2 5 3" xfId="5762" xr:uid="{00000000-0005-0000-0000-000052000000}"/>
    <cellStyle name="Comma 2 10 2 5 3 2" xfId="15369" xr:uid="{00000000-0005-0000-0000-000053000000}"/>
    <cellStyle name="Comma 2 10 2 5 3 2 2" xfId="34583" xr:uid="{6B06B906-E4DF-4BDB-8E53-5E7533AEEB4C}"/>
    <cellStyle name="Comma 2 10 2 5 3 3" xfId="24976" xr:uid="{528C3D07-488F-4027-ABDD-FDF095A96406}"/>
    <cellStyle name="Comma 2 10 2 5 4" xfId="10565" xr:uid="{00000000-0005-0000-0000-000054000000}"/>
    <cellStyle name="Comma 2 10 2 5 4 2" xfId="29779" xr:uid="{A7102632-FE56-48B6-A6C5-A1339946989B}"/>
    <cellStyle name="Comma 2 10 2 5 5" xfId="20172" xr:uid="{F92D5AF1-FFD4-4C2C-A54D-8F75BD06095F}"/>
    <cellStyle name="Comma 2 10 2 6" xfId="1756" xr:uid="{00000000-0005-0000-0000-000055000000}"/>
    <cellStyle name="Comma 2 10 2 6 2" xfId="4160" xr:uid="{00000000-0005-0000-0000-000056000000}"/>
    <cellStyle name="Comma 2 10 2 6 2 2" xfId="8963" xr:uid="{00000000-0005-0000-0000-000057000000}"/>
    <cellStyle name="Comma 2 10 2 6 2 2 2" xfId="18570" xr:uid="{00000000-0005-0000-0000-000058000000}"/>
    <cellStyle name="Comma 2 10 2 6 2 2 2 2" xfId="37784" xr:uid="{56B17CDF-AFB0-4C90-ACB0-C9C628F8A556}"/>
    <cellStyle name="Comma 2 10 2 6 2 2 3" xfId="28177" xr:uid="{7D6F0167-BC2A-4163-B2B7-97207E2F9125}"/>
    <cellStyle name="Comma 2 10 2 6 2 3" xfId="13767" xr:uid="{00000000-0005-0000-0000-000059000000}"/>
    <cellStyle name="Comma 2 10 2 6 2 3 2" xfId="32981" xr:uid="{A80E6C91-AA0E-4690-A30E-06DC650C79AB}"/>
    <cellStyle name="Comma 2 10 2 6 2 4" xfId="23374" xr:uid="{18570606-984F-48FA-8DC6-1ADFF3984291}"/>
    <cellStyle name="Comma 2 10 2 6 3" xfId="6562" xr:uid="{00000000-0005-0000-0000-00005A000000}"/>
    <cellStyle name="Comma 2 10 2 6 3 2" xfId="16169" xr:uid="{00000000-0005-0000-0000-00005B000000}"/>
    <cellStyle name="Comma 2 10 2 6 3 2 2" xfId="35383" xr:uid="{8F23A254-0C7A-4874-98B0-3434511160B3}"/>
    <cellStyle name="Comma 2 10 2 6 3 3" xfId="25776" xr:uid="{385E8043-3E78-4944-BD7D-DB10D5EE36A1}"/>
    <cellStyle name="Comma 2 10 2 6 4" xfId="11365" xr:uid="{00000000-0005-0000-0000-00005C000000}"/>
    <cellStyle name="Comma 2 10 2 6 4 2" xfId="30579" xr:uid="{0FA80F4E-D13B-498B-A89D-7626749C44E9}"/>
    <cellStyle name="Comma 2 10 2 6 5" xfId="20972" xr:uid="{1E57E19C-6002-427E-9D28-80E4F0733E66}"/>
    <cellStyle name="Comma 2 10 2 7" xfId="2560" xr:uid="{00000000-0005-0000-0000-00005D000000}"/>
    <cellStyle name="Comma 2 10 2 7 2" xfId="7363" xr:uid="{00000000-0005-0000-0000-00005E000000}"/>
    <cellStyle name="Comma 2 10 2 7 2 2" xfId="16970" xr:uid="{00000000-0005-0000-0000-00005F000000}"/>
    <cellStyle name="Comma 2 10 2 7 2 2 2" xfId="36184" xr:uid="{74AF1DEA-70BB-4064-92D0-8090CFFEA0C5}"/>
    <cellStyle name="Comma 2 10 2 7 2 3" xfId="26577" xr:uid="{19A98821-E968-47B6-94E9-9520A7CD08D4}"/>
    <cellStyle name="Comma 2 10 2 7 3" xfId="12167" xr:uid="{00000000-0005-0000-0000-000060000000}"/>
    <cellStyle name="Comma 2 10 2 7 3 2" xfId="31381" xr:uid="{A70BCE48-30F7-4C16-8136-1D5CD280C5D1}"/>
    <cellStyle name="Comma 2 10 2 7 4" xfId="21774" xr:uid="{83F9168B-F5F2-47EF-91D1-7D802B1163D1}"/>
    <cellStyle name="Comma 2 10 2 8" xfId="4962" xr:uid="{00000000-0005-0000-0000-000061000000}"/>
    <cellStyle name="Comma 2 10 2 8 2" xfId="14569" xr:uid="{00000000-0005-0000-0000-000062000000}"/>
    <cellStyle name="Comma 2 10 2 8 2 2" xfId="33783" xr:uid="{AC16255D-0BE8-43EF-A1BB-6BAE3B6917CE}"/>
    <cellStyle name="Comma 2 10 2 8 3" xfId="24176" xr:uid="{1C22EC9A-E0C2-4CA4-B029-2C773AFA24B9}"/>
    <cellStyle name="Comma 2 10 2 9" xfId="9765" xr:uid="{00000000-0005-0000-0000-000063000000}"/>
    <cellStyle name="Comma 2 10 2 9 2" xfId="28979" xr:uid="{EE5C4BFB-F1B4-4D1B-8F4B-214DE2BFE240}"/>
    <cellStyle name="Comma 2 10 3" xfId="255" xr:uid="{00000000-0005-0000-0000-000064000000}"/>
    <cellStyle name="Comma 2 10 3 2" xfId="1056" xr:uid="{00000000-0005-0000-0000-000065000000}"/>
    <cellStyle name="Comma 2 10 3 2 2" xfId="3460" xr:uid="{00000000-0005-0000-0000-000066000000}"/>
    <cellStyle name="Comma 2 10 3 2 2 2" xfId="8263" xr:uid="{00000000-0005-0000-0000-000067000000}"/>
    <cellStyle name="Comma 2 10 3 2 2 2 2" xfId="17870" xr:uid="{00000000-0005-0000-0000-000068000000}"/>
    <cellStyle name="Comma 2 10 3 2 2 2 2 2" xfId="37084" xr:uid="{3D6A5CDE-57E5-45D3-8CFD-86DF94307ED5}"/>
    <cellStyle name="Comma 2 10 3 2 2 2 3" xfId="27477" xr:uid="{CF3749C5-79A3-4413-8742-C9D2FC0C8323}"/>
    <cellStyle name="Comma 2 10 3 2 2 3" xfId="13067" xr:uid="{00000000-0005-0000-0000-000069000000}"/>
    <cellStyle name="Comma 2 10 3 2 2 3 2" xfId="32281" xr:uid="{29E57F6E-E039-4F40-8285-A780C144290D}"/>
    <cellStyle name="Comma 2 10 3 2 2 4" xfId="22674" xr:uid="{42E207A3-1055-475F-9D66-28805CCEA6F1}"/>
    <cellStyle name="Comma 2 10 3 2 3" xfId="5862" xr:uid="{00000000-0005-0000-0000-00006A000000}"/>
    <cellStyle name="Comma 2 10 3 2 3 2" xfId="15469" xr:uid="{00000000-0005-0000-0000-00006B000000}"/>
    <cellStyle name="Comma 2 10 3 2 3 2 2" xfId="34683" xr:uid="{D144AE16-3946-4E52-94CB-B6436F358C65}"/>
    <cellStyle name="Comma 2 10 3 2 3 3" xfId="25076" xr:uid="{986DE852-02CB-45EF-ADF8-3A8020DE4064}"/>
    <cellStyle name="Comma 2 10 3 2 4" xfId="10665" xr:uid="{00000000-0005-0000-0000-00006C000000}"/>
    <cellStyle name="Comma 2 10 3 2 4 2" xfId="29879" xr:uid="{73D1855A-C42F-4247-BC43-D1997BC9CAE0}"/>
    <cellStyle name="Comma 2 10 3 2 5" xfId="20272" xr:uid="{0824B2B4-C142-4742-A7BD-8690F74B4633}"/>
    <cellStyle name="Comma 2 10 3 3" xfId="1856" xr:uid="{00000000-0005-0000-0000-00006D000000}"/>
    <cellStyle name="Comma 2 10 3 3 2" xfId="4260" xr:uid="{00000000-0005-0000-0000-00006E000000}"/>
    <cellStyle name="Comma 2 10 3 3 2 2" xfId="9063" xr:uid="{00000000-0005-0000-0000-00006F000000}"/>
    <cellStyle name="Comma 2 10 3 3 2 2 2" xfId="18670" xr:uid="{00000000-0005-0000-0000-000070000000}"/>
    <cellStyle name="Comma 2 10 3 3 2 2 2 2" xfId="37884" xr:uid="{190536BD-1165-4DC6-A272-079D37F3F8E2}"/>
    <cellStyle name="Comma 2 10 3 3 2 2 3" xfId="28277" xr:uid="{900DEE71-5AB0-49BE-BC0D-F9299FEF7188}"/>
    <cellStyle name="Comma 2 10 3 3 2 3" xfId="13867" xr:uid="{00000000-0005-0000-0000-000071000000}"/>
    <cellStyle name="Comma 2 10 3 3 2 3 2" xfId="33081" xr:uid="{230D1095-9595-4893-91A6-223AB084C881}"/>
    <cellStyle name="Comma 2 10 3 3 2 4" xfId="23474" xr:uid="{39607EFD-EF8E-4F2A-9944-D10278CFEEE8}"/>
    <cellStyle name="Comma 2 10 3 3 3" xfId="6662" xr:uid="{00000000-0005-0000-0000-000072000000}"/>
    <cellStyle name="Comma 2 10 3 3 3 2" xfId="16269" xr:uid="{00000000-0005-0000-0000-000073000000}"/>
    <cellStyle name="Comma 2 10 3 3 3 2 2" xfId="35483" xr:uid="{F7C0622E-7422-4817-9CD3-CE0CBA49576E}"/>
    <cellStyle name="Comma 2 10 3 3 3 3" xfId="25876" xr:uid="{C90BF4C2-8291-4AC9-8C6E-911B98F46450}"/>
    <cellStyle name="Comma 2 10 3 3 4" xfId="11465" xr:uid="{00000000-0005-0000-0000-000074000000}"/>
    <cellStyle name="Comma 2 10 3 3 4 2" xfId="30679" xr:uid="{A26786F7-6C55-4E10-930A-3BEFD4AB154F}"/>
    <cellStyle name="Comma 2 10 3 3 5" xfId="21072" xr:uid="{8FC1B3FC-5DE0-495A-88C2-B22162F8D389}"/>
    <cellStyle name="Comma 2 10 3 4" xfId="2660" xr:uid="{00000000-0005-0000-0000-000075000000}"/>
    <cellStyle name="Comma 2 10 3 4 2" xfId="7463" xr:uid="{00000000-0005-0000-0000-000076000000}"/>
    <cellStyle name="Comma 2 10 3 4 2 2" xfId="17070" xr:uid="{00000000-0005-0000-0000-000077000000}"/>
    <cellStyle name="Comma 2 10 3 4 2 2 2" xfId="36284" xr:uid="{31B4483B-F6D1-41D5-A63D-F90D0EBB4089}"/>
    <cellStyle name="Comma 2 10 3 4 2 3" xfId="26677" xr:uid="{B7091ED0-DA8E-4CA6-8F24-9C4EFFFBAFF6}"/>
    <cellStyle name="Comma 2 10 3 4 3" xfId="12267" xr:uid="{00000000-0005-0000-0000-000078000000}"/>
    <cellStyle name="Comma 2 10 3 4 3 2" xfId="31481" xr:uid="{230188D5-9DE9-403F-B93C-6FFEFBC00746}"/>
    <cellStyle name="Comma 2 10 3 4 4" xfId="21874" xr:uid="{8CF0C957-C8FF-4ECA-849D-B99C6F7FEAB9}"/>
    <cellStyle name="Comma 2 10 3 5" xfId="5062" xr:uid="{00000000-0005-0000-0000-000079000000}"/>
    <cellStyle name="Comma 2 10 3 5 2" xfId="14669" xr:uid="{00000000-0005-0000-0000-00007A000000}"/>
    <cellStyle name="Comma 2 10 3 5 2 2" xfId="33883" xr:uid="{DC21F4FC-24CA-4396-A9EA-A23BD2559A6C}"/>
    <cellStyle name="Comma 2 10 3 5 3" xfId="24276" xr:uid="{48252933-8779-47B1-BAFA-D1677D2F15EE}"/>
    <cellStyle name="Comma 2 10 3 6" xfId="9865" xr:uid="{00000000-0005-0000-0000-00007B000000}"/>
    <cellStyle name="Comma 2 10 3 6 2" xfId="29079" xr:uid="{CBBF0377-67DD-48F2-A78F-9BFC00A7FBEA}"/>
    <cellStyle name="Comma 2 10 3 7" xfId="19472" xr:uid="{66BEDF66-F671-4561-B599-002BE0E27158}"/>
    <cellStyle name="Comma 2 10 4" xfId="455" xr:uid="{00000000-0005-0000-0000-00007C000000}"/>
    <cellStyle name="Comma 2 10 4 2" xfId="1256" xr:uid="{00000000-0005-0000-0000-00007D000000}"/>
    <cellStyle name="Comma 2 10 4 2 2" xfId="3660" xr:uid="{00000000-0005-0000-0000-00007E000000}"/>
    <cellStyle name="Comma 2 10 4 2 2 2" xfId="8463" xr:uid="{00000000-0005-0000-0000-00007F000000}"/>
    <cellStyle name="Comma 2 10 4 2 2 2 2" xfId="18070" xr:uid="{00000000-0005-0000-0000-000080000000}"/>
    <cellStyle name="Comma 2 10 4 2 2 2 2 2" xfId="37284" xr:uid="{4D3D73AE-1F26-427A-B3EA-E417763D1832}"/>
    <cellStyle name="Comma 2 10 4 2 2 2 3" xfId="27677" xr:uid="{AEACB4CC-35C1-4FD6-A2C3-6C1B9FF838E6}"/>
    <cellStyle name="Comma 2 10 4 2 2 3" xfId="13267" xr:uid="{00000000-0005-0000-0000-000081000000}"/>
    <cellStyle name="Comma 2 10 4 2 2 3 2" xfId="32481" xr:uid="{F57DD22D-34C6-452F-AD53-C29F746F247E}"/>
    <cellStyle name="Comma 2 10 4 2 2 4" xfId="22874" xr:uid="{96C39BE4-9923-459E-931A-BB4C03AC5E39}"/>
    <cellStyle name="Comma 2 10 4 2 3" xfId="6062" xr:uid="{00000000-0005-0000-0000-000082000000}"/>
    <cellStyle name="Comma 2 10 4 2 3 2" xfId="15669" xr:uid="{00000000-0005-0000-0000-000083000000}"/>
    <cellStyle name="Comma 2 10 4 2 3 2 2" xfId="34883" xr:uid="{D8EBFB80-B835-4C76-8EB8-2EA969806BC9}"/>
    <cellStyle name="Comma 2 10 4 2 3 3" xfId="25276" xr:uid="{5B977BBA-F768-4351-9EE5-17352FE1F199}"/>
    <cellStyle name="Comma 2 10 4 2 4" xfId="10865" xr:uid="{00000000-0005-0000-0000-000084000000}"/>
    <cellStyle name="Comma 2 10 4 2 4 2" xfId="30079" xr:uid="{B9F18C54-DA77-454E-9A99-CE5748CF2BCD}"/>
    <cellStyle name="Comma 2 10 4 2 5" xfId="20472" xr:uid="{AE4F5CCE-6610-4E62-AAD5-B21E059E95DE}"/>
    <cellStyle name="Comma 2 10 4 3" xfId="2056" xr:uid="{00000000-0005-0000-0000-000085000000}"/>
    <cellStyle name="Comma 2 10 4 3 2" xfId="4460" xr:uid="{00000000-0005-0000-0000-000086000000}"/>
    <cellStyle name="Comma 2 10 4 3 2 2" xfId="9263" xr:uid="{00000000-0005-0000-0000-000087000000}"/>
    <cellStyle name="Comma 2 10 4 3 2 2 2" xfId="18870" xr:uid="{00000000-0005-0000-0000-000088000000}"/>
    <cellStyle name="Comma 2 10 4 3 2 2 2 2" xfId="38084" xr:uid="{02A6D026-60DF-46E7-8DC7-D3997D37227F}"/>
    <cellStyle name="Comma 2 10 4 3 2 2 3" xfId="28477" xr:uid="{904FDF16-B0E8-454A-85E9-763EED32067F}"/>
    <cellStyle name="Comma 2 10 4 3 2 3" xfId="14067" xr:uid="{00000000-0005-0000-0000-000089000000}"/>
    <cellStyle name="Comma 2 10 4 3 2 3 2" xfId="33281" xr:uid="{D32B218D-FFDC-44F5-ADF7-358443A4E170}"/>
    <cellStyle name="Comma 2 10 4 3 2 4" xfId="23674" xr:uid="{879E0566-15A2-48C5-BEF4-D71694600B76}"/>
    <cellStyle name="Comma 2 10 4 3 3" xfId="6862" xr:uid="{00000000-0005-0000-0000-00008A000000}"/>
    <cellStyle name="Comma 2 10 4 3 3 2" xfId="16469" xr:uid="{00000000-0005-0000-0000-00008B000000}"/>
    <cellStyle name="Comma 2 10 4 3 3 2 2" xfId="35683" xr:uid="{6DAED8DD-9630-4B9C-834F-6898B47E7AFD}"/>
    <cellStyle name="Comma 2 10 4 3 3 3" xfId="26076" xr:uid="{5E40D2E4-C852-4958-8099-048B352E49A6}"/>
    <cellStyle name="Comma 2 10 4 3 4" xfId="11665" xr:uid="{00000000-0005-0000-0000-00008C000000}"/>
    <cellStyle name="Comma 2 10 4 3 4 2" xfId="30879" xr:uid="{3B4EA0E6-8BE5-40ED-A43E-D07EB005CD2D}"/>
    <cellStyle name="Comma 2 10 4 3 5" xfId="21272" xr:uid="{B97A0AD9-02E6-4E42-A758-64F5E2BC1280}"/>
    <cellStyle name="Comma 2 10 4 4" xfId="2860" xr:uid="{00000000-0005-0000-0000-00008D000000}"/>
    <cellStyle name="Comma 2 10 4 4 2" xfId="7663" xr:uid="{00000000-0005-0000-0000-00008E000000}"/>
    <cellStyle name="Comma 2 10 4 4 2 2" xfId="17270" xr:uid="{00000000-0005-0000-0000-00008F000000}"/>
    <cellStyle name="Comma 2 10 4 4 2 2 2" xfId="36484" xr:uid="{92980ED3-E070-4D3B-A3E2-2FCB5CF4B4AA}"/>
    <cellStyle name="Comma 2 10 4 4 2 3" xfId="26877" xr:uid="{22364F2B-599F-4219-B2D5-083B5AA878E7}"/>
    <cellStyle name="Comma 2 10 4 4 3" xfId="12467" xr:uid="{00000000-0005-0000-0000-000090000000}"/>
    <cellStyle name="Comma 2 10 4 4 3 2" xfId="31681" xr:uid="{E550AD2B-2A20-4A2C-B271-AAD99E5F1711}"/>
    <cellStyle name="Comma 2 10 4 4 4" xfId="22074" xr:uid="{F8C816C3-E7AD-4311-9E27-663043EE989F}"/>
    <cellStyle name="Comma 2 10 4 5" xfId="5262" xr:uid="{00000000-0005-0000-0000-000091000000}"/>
    <cellStyle name="Comma 2 10 4 5 2" xfId="14869" xr:uid="{00000000-0005-0000-0000-000092000000}"/>
    <cellStyle name="Comma 2 10 4 5 2 2" xfId="34083" xr:uid="{20D91742-92DF-49DA-9939-D392D4078C1B}"/>
    <cellStyle name="Comma 2 10 4 5 3" xfId="24476" xr:uid="{326118D8-D1AD-46A1-B1F5-1D54118379AA}"/>
    <cellStyle name="Comma 2 10 4 6" xfId="10065" xr:uid="{00000000-0005-0000-0000-000093000000}"/>
    <cellStyle name="Comma 2 10 4 6 2" xfId="29279" xr:uid="{FD30EC6A-835D-434E-8570-2A5DEE04A072}"/>
    <cellStyle name="Comma 2 10 4 7" xfId="19672" xr:uid="{54160DCA-7E42-4EA4-91CF-60DE7D71754B}"/>
    <cellStyle name="Comma 2 10 5" xfId="655" xr:uid="{00000000-0005-0000-0000-000094000000}"/>
    <cellStyle name="Comma 2 10 5 2" xfId="1456" xr:uid="{00000000-0005-0000-0000-000095000000}"/>
    <cellStyle name="Comma 2 10 5 2 2" xfId="3860" xr:uid="{00000000-0005-0000-0000-000096000000}"/>
    <cellStyle name="Comma 2 10 5 2 2 2" xfId="8663" xr:uid="{00000000-0005-0000-0000-000097000000}"/>
    <cellStyle name="Comma 2 10 5 2 2 2 2" xfId="18270" xr:uid="{00000000-0005-0000-0000-000098000000}"/>
    <cellStyle name="Comma 2 10 5 2 2 2 2 2" xfId="37484" xr:uid="{C74A99CD-4D57-41D0-8000-F5604844BE7A}"/>
    <cellStyle name="Comma 2 10 5 2 2 2 3" xfId="27877" xr:uid="{0B1E9EEA-A025-4233-BA2F-701C1790C167}"/>
    <cellStyle name="Comma 2 10 5 2 2 3" xfId="13467" xr:uid="{00000000-0005-0000-0000-000099000000}"/>
    <cellStyle name="Comma 2 10 5 2 2 3 2" xfId="32681" xr:uid="{C1F6883D-54E6-447A-8CDB-758A5DCAA252}"/>
    <cellStyle name="Comma 2 10 5 2 2 4" xfId="23074" xr:uid="{D31F6760-BC9E-4E25-B896-5F2796F84220}"/>
    <cellStyle name="Comma 2 10 5 2 3" xfId="6262" xr:uid="{00000000-0005-0000-0000-00009A000000}"/>
    <cellStyle name="Comma 2 10 5 2 3 2" xfId="15869" xr:uid="{00000000-0005-0000-0000-00009B000000}"/>
    <cellStyle name="Comma 2 10 5 2 3 2 2" xfId="35083" xr:uid="{40EB93DC-5968-45D8-80F6-4A741BC3BE70}"/>
    <cellStyle name="Comma 2 10 5 2 3 3" xfId="25476" xr:uid="{5BA0D8BB-6FA2-42CD-BDB5-73EFEF1E4079}"/>
    <cellStyle name="Comma 2 10 5 2 4" xfId="11065" xr:uid="{00000000-0005-0000-0000-00009C000000}"/>
    <cellStyle name="Comma 2 10 5 2 4 2" xfId="30279" xr:uid="{06ED8176-EBC5-4F92-98B9-3185C1FF284B}"/>
    <cellStyle name="Comma 2 10 5 2 5" xfId="20672" xr:uid="{EF58788C-1110-4DFC-AE03-466027DFED9C}"/>
    <cellStyle name="Comma 2 10 5 3" xfId="2256" xr:uid="{00000000-0005-0000-0000-00009D000000}"/>
    <cellStyle name="Comma 2 10 5 3 2" xfId="4660" xr:uid="{00000000-0005-0000-0000-00009E000000}"/>
    <cellStyle name="Comma 2 10 5 3 2 2" xfId="9463" xr:uid="{00000000-0005-0000-0000-00009F000000}"/>
    <cellStyle name="Comma 2 10 5 3 2 2 2" xfId="19070" xr:uid="{00000000-0005-0000-0000-0000A0000000}"/>
    <cellStyle name="Comma 2 10 5 3 2 2 2 2" xfId="38284" xr:uid="{8634119C-3A0C-468C-8BD1-4D80142CE674}"/>
    <cellStyle name="Comma 2 10 5 3 2 2 3" xfId="28677" xr:uid="{543F33B8-933A-4C32-B453-8F5A39ACE46A}"/>
    <cellStyle name="Comma 2 10 5 3 2 3" xfId="14267" xr:uid="{00000000-0005-0000-0000-0000A1000000}"/>
    <cellStyle name="Comma 2 10 5 3 2 3 2" xfId="33481" xr:uid="{2292705A-C59C-49D3-AC5D-0EAFEFB3B873}"/>
    <cellStyle name="Comma 2 10 5 3 2 4" xfId="23874" xr:uid="{9A3B39D9-F1F6-4609-B02E-60A142DD667E}"/>
    <cellStyle name="Comma 2 10 5 3 3" xfId="7062" xr:uid="{00000000-0005-0000-0000-0000A2000000}"/>
    <cellStyle name="Comma 2 10 5 3 3 2" xfId="16669" xr:uid="{00000000-0005-0000-0000-0000A3000000}"/>
    <cellStyle name="Comma 2 10 5 3 3 2 2" xfId="35883" xr:uid="{DE9FE533-20D9-402B-A1B2-2F8FD448C396}"/>
    <cellStyle name="Comma 2 10 5 3 3 3" xfId="26276" xr:uid="{FDD481BF-3897-4EDC-AF40-9E30ED2624F6}"/>
    <cellStyle name="Comma 2 10 5 3 4" xfId="11865" xr:uid="{00000000-0005-0000-0000-0000A4000000}"/>
    <cellStyle name="Comma 2 10 5 3 4 2" xfId="31079" xr:uid="{BD00B29E-5E1D-4FE3-879C-D788656B0E68}"/>
    <cellStyle name="Comma 2 10 5 3 5" xfId="21472" xr:uid="{062DDE24-B685-4377-AF26-6D1697E08D6E}"/>
    <cellStyle name="Comma 2 10 5 4" xfId="3060" xr:uid="{00000000-0005-0000-0000-0000A5000000}"/>
    <cellStyle name="Comma 2 10 5 4 2" xfId="7863" xr:uid="{00000000-0005-0000-0000-0000A6000000}"/>
    <cellStyle name="Comma 2 10 5 4 2 2" xfId="17470" xr:uid="{00000000-0005-0000-0000-0000A7000000}"/>
    <cellStyle name="Comma 2 10 5 4 2 2 2" xfId="36684" xr:uid="{C3FB8AD3-D530-41AB-8438-166E9747B18E}"/>
    <cellStyle name="Comma 2 10 5 4 2 3" xfId="27077" xr:uid="{543EC4B8-EBC8-482C-A333-19C29C9FBD2F}"/>
    <cellStyle name="Comma 2 10 5 4 3" xfId="12667" xr:uid="{00000000-0005-0000-0000-0000A8000000}"/>
    <cellStyle name="Comma 2 10 5 4 3 2" xfId="31881" xr:uid="{0088606F-BEE0-466D-A13B-363BF0BF06C3}"/>
    <cellStyle name="Comma 2 10 5 4 4" xfId="22274" xr:uid="{6096E516-4C0F-4C59-906C-CB279D7C5DEC}"/>
    <cellStyle name="Comma 2 10 5 5" xfId="5462" xr:uid="{00000000-0005-0000-0000-0000A9000000}"/>
    <cellStyle name="Comma 2 10 5 5 2" xfId="15069" xr:uid="{00000000-0005-0000-0000-0000AA000000}"/>
    <cellStyle name="Comma 2 10 5 5 2 2" xfId="34283" xr:uid="{41371A2B-E614-498F-9439-C941B4DFA03C}"/>
    <cellStyle name="Comma 2 10 5 5 3" xfId="24676" xr:uid="{E31782A9-11B9-420E-8A0A-0E7020D7DAD9}"/>
    <cellStyle name="Comma 2 10 5 6" xfId="10265" xr:uid="{00000000-0005-0000-0000-0000AB000000}"/>
    <cellStyle name="Comma 2 10 5 6 2" xfId="29479" xr:uid="{960E3B7F-9761-4CEA-9064-59BF684AD716}"/>
    <cellStyle name="Comma 2 10 5 7" xfId="19872" xr:uid="{2AB23E94-C75E-4FBF-A8AA-D0A685F2EE48}"/>
    <cellStyle name="Comma 2 10 6" xfId="856" xr:uid="{00000000-0005-0000-0000-0000AC000000}"/>
    <cellStyle name="Comma 2 10 6 2" xfId="3260" xr:uid="{00000000-0005-0000-0000-0000AD000000}"/>
    <cellStyle name="Comma 2 10 6 2 2" xfId="8063" xr:uid="{00000000-0005-0000-0000-0000AE000000}"/>
    <cellStyle name="Comma 2 10 6 2 2 2" xfId="17670" xr:uid="{00000000-0005-0000-0000-0000AF000000}"/>
    <cellStyle name="Comma 2 10 6 2 2 2 2" xfId="36884" xr:uid="{3C0BA12C-94CA-4192-8129-526C9A684B00}"/>
    <cellStyle name="Comma 2 10 6 2 2 3" xfId="27277" xr:uid="{5E1CE8C0-9AAD-4ED9-AC1F-BC6EDE2DE08E}"/>
    <cellStyle name="Comma 2 10 6 2 3" xfId="12867" xr:uid="{00000000-0005-0000-0000-0000B0000000}"/>
    <cellStyle name="Comma 2 10 6 2 3 2" xfId="32081" xr:uid="{74580838-4D59-4D09-870D-4C2FC284E8D4}"/>
    <cellStyle name="Comma 2 10 6 2 4" xfId="22474" xr:uid="{4E71158C-9DB3-4B3D-ADE0-0AD94FD5AC00}"/>
    <cellStyle name="Comma 2 10 6 3" xfId="5662" xr:uid="{00000000-0005-0000-0000-0000B1000000}"/>
    <cellStyle name="Comma 2 10 6 3 2" xfId="15269" xr:uid="{00000000-0005-0000-0000-0000B2000000}"/>
    <cellStyle name="Comma 2 10 6 3 2 2" xfId="34483" xr:uid="{4DB805E9-BD6E-4204-8328-9A5EF8855FE6}"/>
    <cellStyle name="Comma 2 10 6 3 3" xfId="24876" xr:uid="{AC5F6CB6-632D-412B-AAF0-4BDF494195AB}"/>
    <cellStyle name="Comma 2 10 6 4" xfId="10465" xr:uid="{00000000-0005-0000-0000-0000B3000000}"/>
    <cellStyle name="Comma 2 10 6 4 2" xfId="29679" xr:uid="{82854EE5-8AE6-4276-9B77-D60E14E00EC7}"/>
    <cellStyle name="Comma 2 10 6 5" xfId="20072" xr:uid="{9C8B525B-2D00-44AC-81B1-591BA4C4E23E}"/>
    <cellStyle name="Comma 2 10 7" xfId="1656" xr:uid="{00000000-0005-0000-0000-0000B4000000}"/>
    <cellStyle name="Comma 2 10 7 2" xfId="4060" xr:uid="{00000000-0005-0000-0000-0000B5000000}"/>
    <cellStyle name="Comma 2 10 7 2 2" xfId="8863" xr:uid="{00000000-0005-0000-0000-0000B6000000}"/>
    <cellStyle name="Comma 2 10 7 2 2 2" xfId="18470" xr:uid="{00000000-0005-0000-0000-0000B7000000}"/>
    <cellStyle name="Comma 2 10 7 2 2 2 2" xfId="37684" xr:uid="{00E03917-A7E9-4836-BDFB-7D6ADC2ECDCD}"/>
    <cellStyle name="Comma 2 10 7 2 2 3" xfId="28077" xr:uid="{9187C2EB-46F2-4145-A082-03A76699E18A}"/>
    <cellStyle name="Comma 2 10 7 2 3" xfId="13667" xr:uid="{00000000-0005-0000-0000-0000B8000000}"/>
    <cellStyle name="Comma 2 10 7 2 3 2" xfId="32881" xr:uid="{90AE40E4-A778-4186-A7C3-83DAF182B6CC}"/>
    <cellStyle name="Comma 2 10 7 2 4" xfId="23274" xr:uid="{39CC7292-32D0-48B7-8F00-0BA347670BDC}"/>
    <cellStyle name="Comma 2 10 7 3" xfId="6462" xr:uid="{00000000-0005-0000-0000-0000B9000000}"/>
    <cellStyle name="Comma 2 10 7 3 2" xfId="16069" xr:uid="{00000000-0005-0000-0000-0000BA000000}"/>
    <cellStyle name="Comma 2 10 7 3 2 2" xfId="35283" xr:uid="{EFDFE64E-0849-41DE-9FA3-7BB292DA2D3E}"/>
    <cellStyle name="Comma 2 10 7 3 3" xfId="25676" xr:uid="{AA6516BB-785E-410E-9FFA-F2E41B228F20}"/>
    <cellStyle name="Comma 2 10 7 4" xfId="11265" xr:uid="{00000000-0005-0000-0000-0000BB000000}"/>
    <cellStyle name="Comma 2 10 7 4 2" xfId="30479" xr:uid="{A7A9EAFC-23AE-4A60-AAFE-AAC099F21C99}"/>
    <cellStyle name="Comma 2 10 7 5" xfId="20872" xr:uid="{B73A3E95-4E91-4F53-9D96-29FEA995532A}"/>
    <cellStyle name="Comma 2 10 8" xfId="2460" xr:uid="{00000000-0005-0000-0000-0000BC000000}"/>
    <cellStyle name="Comma 2 10 8 2" xfId="7263" xr:uid="{00000000-0005-0000-0000-0000BD000000}"/>
    <cellStyle name="Comma 2 10 8 2 2" xfId="16870" xr:uid="{00000000-0005-0000-0000-0000BE000000}"/>
    <cellStyle name="Comma 2 10 8 2 2 2" xfId="36084" xr:uid="{C767C981-9778-4477-BD5D-169415817D31}"/>
    <cellStyle name="Comma 2 10 8 2 3" xfId="26477" xr:uid="{645C863B-DAF0-4FDE-839E-2C7292385753}"/>
    <cellStyle name="Comma 2 10 8 3" xfId="12067" xr:uid="{00000000-0005-0000-0000-0000BF000000}"/>
    <cellStyle name="Comma 2 10 8 3 2" xfId="31281" xr:uid="{98AD5163-3817-40B4-852A-DE99DF036599}"/>
    <cellStyle name="Comma 2 10 8 4" xfId="21674" xr:uid="{4F7F0C1A-2E78-4587-B748-440D90C843D7}"/>
    <cellStyle name="Comma 2 10 9" xfId="4862" xr:uid="{00000000-0005-0000-0000-0000C0000000}"/>
    <cellStyle name="Comma 2 10 9 2" xfId="14469" xr:uid="{00000000-0005-0000-0000-0000C1000000}"/>
    <cellStyle name="Comma 2 10 9 2 2" xfId="33683" xr:uid="{BD5C0F71-A0D6-4569-AAC1-DFB4C1AB0933}"/>
    <cellStyle name="Comma 2 10 9 3" xfId="24076" xr:uid="{B7D69094-1153-492C-8867-C4844C9D92DB}"/>
    <cellStyle name="Comma 2 11" xfId="105" xr:uid="{00000000-0005-0000-0000-0000C2000000}"/>
    <cellStyle name="Comma 2 11 10" xfId="19322" xr:uid="{3A311BD9-164F-4102-8013-B420634D316A}"/>
    <cellStyle name="Comma 2 11 2" xfId="305" xr:uid="{00000000-0005-0000-0000-0000C3000000}"/>
    <cellStyle name="Comma 2 11 2 2" xfId="1106" xr:uid="{00000000-0005-0000-0000-0000C4000000}"/>
    <cellStyle name="Comma 2 11 2 2 2" xfId="3510" xr:uid="{00000000-0005-0000-0000-0000C5000000}"/>
    <cellStyle name="Comma 2 11 2 2 2 2" xfId="8313" xr:uid="{00000000-0005-0000-0000-0000C6000000}"/>
    <cellStyle name="Comma 2 11 2 2 2 2 2" xfId="17920" xr:uid="{00000000-0005-0000-0000-0000C7000000}"/>
    <cellStyle name="Comma 2 11 2 2 2 2 2 2" xfId="37134" xr:uid="{3DD776E6-1D13-4D9F-8684-41BCA518CB4C}"/>
    <cellStyle name="Comma 2 11 2 2 2 2 3" xfId="27527" xr:uid="{2B868BA3-0F90-44B2-AC4C-1FF7B12A1DA4}"/>
    <cellStyle name="Comma 2 11 2 2 2 3" xfId="13117" xr:uid="{00000000-0005-0000-0000-0000C8000000}"/>
    <cellStyle name="Comma 2 11 2 2 2 3 2" xfId="32331" xr:uid="{01FAEB60-26E8-45E3-A401-74D6AB4A18D1}"/>
    <cellStyle name="Comma 2 11 2 2 2 4" xfId="22724" xr:uid="{521A458E-A68B-493B-B81D-74E7E29A5B49}"/>
    <cellStyle name="Comma 2 11 2 2 3" xfId="5912" xr:uid="{00000000-0005-0000-0000-0000C9000000}"/>
    <cellStyle name="Comma 2 11 2 2 3 2" xfId="15519" xr:uid="{00000000-0005-0000-0000-0000CA000000}"/>
    <cellStyle name="Comma 2 11 2 2 3 2 2" xfId="34733" xr:uid="{D6E3EC75-80EE-40D8-B50E-2F02CC2ACEA8}"/>
    <cellStyle name="Comma 2 11 2 2 3 3" xfId="25126" xr:uid="{B8EA9D07-E16D-40D6-95CE-96B049EA8E00}"/>
    <cellStyle name="Comma 2 11 2 2 4" xfId="10715" xr:uid="{00000000-0005-0000-0000-0000CB000000}"/>
    <cellStyle name="Comma 2 11 2 2 4 2" xfId="29929" xr:uid="{7B032980-FAC3-4347-B911-C4A78830248A}"/>
    <cellStyle name="Comma 2 11 2 2 5" xfId="20322" xr:uid="{A6F84DF5-5415-474C-8C28-9D41F15BA7CB}"/>
    <cellStyle name="Comma 2 11 2 3" xfId="1906" xr:uid="{00000000-0005-0000-0000-0000CC000000}"/>
    <cellStyle name="Comma 2 11 2 3 2" xfId="4310" xr:uid="{00000000-0005-0000-0000-0000CD000000}"/>
    <cellStyle name="Comma 2 11 2 3 2 2" xfId="9113" xr:uid="{00000000-0005-0000-0000-0000CE000000}"/>
    <cellStyle name="Comma 2 11 2 3 2 2 2" xfId="18720" xr:uid="{00000000-0005-0000-0000-0000CF000000}"/>
    <cellStyle name="Comma 2 11 2 3 2 2 2 2" xfId="37934" xr:uid="{547D9A44-F013-4BDC-B981-A005427B505A}"/>
    <cellStyle name="Comma 2 11 2 3 2 2 3" xfId="28327" xr:uid="{E95D540B-5EE0-4424-A4DE-5CFD8C0FEACD}"/>
    <cellStyle name="Comma 2 11 2 3 2 3" xfId="13917" xr:uid="{00000000-0005-0000-0000-0000D0000000}"/>
    <cellStyle name="Comma 2 11 2 3 2 3 2" xfId="33131" xr:uid="{A91E4152-B393-4A0B-A3DA-70F466EBC5D9}"/>
    <cellStyle name="Comma 2 11 2 3 2 4" xfId="23524" xr:uid="{1656FB67-8376-4793-9AEF-80F125980705}"/>
    <cellStyle name="Comma 2 11 2 3 3" xfId="6712" xr:uid="{00000000-0005-0000-0000-0000D1000000}"/>
    <cellStyle name="Comma 2 11 2 3 3 2" xfId="16319" xr:uid="{00000000-0005-0000-0000-0000D2000000}"/>
    <cellStyle name="Comma 2 11 2 3 3 2 2" xfId="35533" xr:uid="{3C9070B7-1633-4C69-8C26-33EA53A9E704}"/>
    <cellStyle name="Comma 2 11 2 3 3 3" xfId="25926" xr:uid="{232A016B-D19C-42E1-BD04-39B5EB5FB260}"/>
    <cellStyle name="Comma 2 11 2 3 4" xfId="11515" xr:uid="{00000000-0005-0000-0000-0000D3000000}"/>
    <cellStyle name="Comma 2 11 2 3 4 2" xfId="30729" xr:uid="{9EFACD84-1B96-40BF-8705-55508DB53A13}"/>
    <cellStyle name="Comma 2 11 2 3 5" xfId="21122" xr:uid="{D9633285-6383-4CC1-B4C7-F19C42090559}"/>
    <cellStyle name="Comma 2 11 2 4" xfId="2710" xr:uid="{00000000-0005-0000-0000-0000D4000000}"/>
    <cellStyle name="Comma 2 11 2 4 2" xfId="7513" xr:uid="{00000000-0005-0000-0000-0000D5000000}"/>
    <cellStyle name="Comma 2 11 2 4 2 2" xfId="17120" xr:uid="{00000000-0005-0000-0000-0000D6000000}"/>
    <cellStyle name="Comma 2 11 2 4 2 2 2" xfId="36334" xr:uid="{89C8A8F6-8C0B-4A34-9D5E-5989C4EDF81A}"/>
    <cellStyle name="Comma 2 11 2 4 2 3" xfId="26727" xr:uid="{FEF52078-86B7-48A3-82FD-24E87F0029C3}"/>
    <cellStyle name="Comma 2 11 2 4 3" xfId="12317" xr:uid="{00000000-0005-0000-0000-0000D7000000}"/>
    <cellStyle name="Comma 2 11 2 4 3 2" xfId="31531" xr:uid="{A2D8A120-53DC-4411-ACF3-3024A5FFF709}"/>
    <cellStyle name="Comma 2 11 2 4 4" xfId="21924" xr:uid="{E0639F49-9B58-413C-A069-825E1BAA2D8C}"/>
    <cellStyle name="Comma 2 11 2 5" xfId="5112" xr:uid="{00000000-0005-0000-0000-0000D8000000}"/>
    <cellStyle name="Comma 2 11 2 5 2" xfId="14719" xr:uid="{00000000-0005-0000-0000-0000D9000000}"/>
    <cellStyle name="Comma 2 11 2 5 2 2" xfId="33933" xr:uid="{D7CD933D-B1FD-4242-82CD-ABF1816C785F}"/>
    <cellStyle name="Comma 2 11 2 5 3" xfId="24326" xr:uid="{C43EA75A-A1D0-4524-A584-4D39DF899F4F}"/>
    <cellStyle name="Comma 2 11 2 6" xfId="9915" xr:uid="{00000000-0005-0000-0000-0000DA000000}"/>
    <cellStyle name="Comma 2 11 2 6 2" xfId="29129" xr:uid="{F3069E57-CCC6-48AD-9524-72F7C6BBA5D3}"/>
    <cellStyle name="Comma 2 11 2 7" xfId="19522" xr:uid="{E7DFA8B2-5B5F-4526-B2C7-E4A79BD0BA7D}"/>
    <cellStyle name="Comma 2 11 3" xfId="505" xr:uid="{00000000-0005-0000-0000-0000DB000000}"/>
    <cellStyle name="Comma 2 11 3 2" xfId="1306" xr:uid="{00000000-0005-0000-0000-0000DC000000}"/>
    <cellStyle name="Comma 2 11 3 2 2" xfId="3710" xr:uid="{00000000-0005-0000-0000-0000DD000000}"/>
    <cellStyle name="Comma 2 11 3 2 2 2" xfId="8513" xr:uid="{00000000-0005-0000-0000-0000DE000000}"/>
    <cellStyle name="Comma 2 11 3 2 2 2 2" xfId="18120" xr:uid="{00000000-0005-0000-0000-0000DF000000}"/>
    <cellStyle name="Comma 2 11 3 2 2 2 2 2" xfId="37334" xr:uid="{8802ACEE-7AD0-435A-AFC3-6B581FA473F8}"/>
    <cellStyle name="Comma 2 11 3 2 2 2 3" xfId="27727" xr:uid="{1EED098F-516D-4EA2-9B46-DBF781810907}"/>
    <cellStyle name="Comma 2 11 3 2 2 3" xfId="13317" xr:uid="{00000000-0005-0000-0000-0000E0000000}"/>
    <cellStyle name="Comma 2 11 3 2 2 3 2" xfId="32531" xr:uid="{D2D2A8F7-3259-464A-BCE5-632A00B327A8}"/>
    <cellStyle name="Comma 2 11 3 2 2 4" xfId="22924" xr:uid="{92E35699-5B3B-43BB-9CDB-BE19F9E82D49}"/>
    <cellStyle name="Comma 2 11 3 2 3" xfId="6112" xr:uid="{00000000-0005-0000-0000-0000E1000000}"/>
    <cellStyle name="Comma 2 11 3 2 3 2" xfId="15719" xr:uid="{00000000-0005-0000-0000-0000E2000000}"/>
    <cellStyle name="Comma 2 11 3 2 3 2 2" xfId="34933" xr:uid="{B0ED28DF-3263-4610-B5B0-799E2389CC3B}"/>
    <cellStyle name="Comma 2 11 3 2 3 3" xfId="25326" xr:uid="{8F3B33EB-7065-459F-BD54-4DEB106077E8}"/>
    <cellStyle name="Comma 2 11 3 2 4" xfId="10915" xr:uid="{00000000-0005-0000-0000-0000E3000000}"/>
    <cellStyle name="Comma 2 11 3 2 4 2" xfId="30129" xr:uid="{75B2EAE7-3803-4259-9094-9062BC6D58B0}"/>
    <cellStyle name="Comma 2 11 3 2 5" xfId="20522" xr:uid="{76721465-0846-42DD-8CFD-27A8A0A2DC81}"/>
    <cellStyle name="Comma 2 11 3 3" xfId="2106" xr:uid="{00000000-0005-0000-0000-0000E4000000}"/>
    <cellStyle name="Comma 2 11 3 3 2" xfId="4510" xr:uid="{00000000-0005-0000-0000-0000E5000000}"/>
    <cellStyle name="Comma 2 11 3 3 2 2" xfId="9313" xr:uid="{00000000-0005-0000-0000-0000E6000000}"/>
    <cellStyle name="Comma 2 11 3 3 2 2 2" xfId="18920" xr:uid="{00000000-0005-0000-0000-0000E7000000}"/>
    <cellStyle name="Comma 2 11 3 3 2 2 2 2" xfId="38134" xr:uid="{B12FEC48-9DD5-452F-BA7C-2D3A2643AFA5}"/>
    <cellStyle name="Comma 2 11 3 3 2 2 3" xfId="28527" xr:uid="{159ECCAF-008A-4393-9E19-99E15A2285C4}"/>
    <cellStyle name="Comma 2 11 3 3 2 3" xfId="14117" xr:uid="{00000000-0005-0000-0000-0000E8000000}"/>
    <cellStyle name="Comma 2 11 3 3 2 3 2" xfId="33331" xr:uid="{E2CE6791-8BEA-434F-B62F-77EF99F0B587}"/>
    <cellStyle name="Comma 2 11 3 3 2 4" xfId="23724" xr:uid="{7F63A0C4-4061-4A76-8062-C2785993FEFD}"/>
    <cellStyle name="Comma 2 11 3 3 3" xfId="6912" xr:uid="{00000000-0005-0000-0000-0000E9000000}"/>
    <cellStyle name="Comma 2 11 3 3 3 2" xfId="16519" xr:uid="{00000000-0005-0000-0000-0000EA000000}"/>
    <cellStyle name="Comma 2 11 3 3 3 2 2" xfId="35733" xr:uid="{772E7B80-C56C-4289-9A7A-D9ED4C66D1C9}"/>
    <cellStyle name="Comma 2 11 3 3 3 3" xfId="26126" xr:uid="{F568440E-BE55-4241-A57A-C3422DFABDC0}"/>
    <cellStyle name="Comma 2 11 3 3 4" xfId="11715" xr:uid="{00000000-0005-0000-0000-0000EB000000}"/>
    <cellStyle name="Comma 2 11 3 3 4 2" xfId="30929" xr:uid="{E81BF56B-08CE-42AA-8844-F15503D8701C}"/>
    <cellStyle name="Comma 2 11 3 3 5" xfId="21322" xr:uid="{932D6BD3-1F2E-4720-BF03-97249488E6B2}"/>
    <cellStyle name="Comma 2 11 3 4" xfId="2910" xr:uid="{00000000-0005-0000-0000-0000EC000000}"/>
    <cellStyle name="Comma 2 11 3 4 2" xfId="7713" xr:uid="{00000000-0005-0000-0000-0000ED000000}"/>
    <cellStyle name="Comma 2 11 3 4 2 2" xfId="17320" xr:uid="{00000000-0005-0000-0000-0000EE000000}"/>
    <cellStyle name="Comma 2 11 3 4 2 2 2" xfId="36534" xr:uid="{7C568620-6A84-48DD-B5F1-61FA9376C550}"/>
    <cellStyle name="Comma 2 11 3 4 2 3" xfId="26927" xr:uid="{AC145320-EBE2-426E-8F86-90B74ED2B423}"/>
    <cellStyle name="Comma 2 11 3 4 3" xfId="12517" xr:uid="{00000000-0005-0000-0000-0000EF000000}"/>
    <cellStyle name="Comma 2 11 3 4 3 2" xfId="31731" xr:uid="{1A0CB325-3BBD-4063-8515-CEE6EDFE88D7}"/>
    <cellStyle name="Comma 2 11 3 4 4" xfId="22124" xr:uid="{C258BA6B-C7E5-4BAA-BA49-1266DF8BB3F4}"/>
    <cellStyle name="Comma 2 11 3 5" xfId="5312" xr:uid="{00000000-0005-0000-0000-0000F0000000}"/>
    <cellStyle name="Comma 2 11 3 5 2" xfId="14919" xr:uid="{00000000-0005-0000-0000-0000F1000000}"/>
    <cellStyle name="Comma 2 11 3 5 2 2" xfId="34133" xr:uid="{374B24AC-D3E9-489F-8DCB-1241A178244D}"/>
    <cellStyle name="Comma 2 11 3 5 3" xfId="24526" xr:uid="{D0DB28B3-0F37-465D-9100-7D66D2528C95}"/>
    <cellStyle name="Comma 2 11 3 6" xfId="10115" xr:uid="{00000000-0005-0000-0000-0000F2000000}"/>
    <cellStyle name="Comma 2 11 3 6 2" xfId="29329" xr:uid="{57DD7E61-7020-45F0-BD8B-09CC1E73BA2E}"/>
    <cellStyle name="Comma 2 11 3 7" xfId="19722" xr:uid="{AB1A7981-2AE2-4878-90A9-146358029DD1}"/>
    <cellStyle name="Comma 2 11 4" xfId="705" xr:uid="{00000000-0005-0000-0000-0000F3000000}"/>
    <cellStyle name="Comma 2 11 4 2" xfId="1506" xr:uid="{00000000-0005-0000-0000-0000F4000000}"/>
    <cellStyle name="Comma 2 11 4 2 2" xfId="3910" xr:uid="{00000000-0005-0000-0000-0000F5000000}"/>
    <cellStyle name="Comma 2 11 4 2 2 2" xfId="8713" xr:uid="{00000000-0005-0000-0000-0000F6000000}"/>
    <cellStyle name="Comma 2 11 4 2 2 2 2" xfId="18320" xr:uid="{00000000-0005-0000-0000-0000F7000000}"/>
    <cellStyle name="Comma 2 11 4 2 2 2 2 2" xfId="37534" xr:uid="{0717AB46-5188-4AC8-ABA1-38EF0FF7A3CC}"/>
    <cellStyle name="Comma 2 11 4 2 2 2 3" xfId="27927" xr:uid="{BB271B2A-13CD-40B7-B4BE-1BE9BB094E7E}"/>
    <cellStyle name="Comma 2 11 4 2 2 3" xfId="13517" xr:uid="{00000000-0005-0000-0000-0000F8000000}"/>
    <cellStyle name="Comma 2 11 4 2 2 3 2" xfId="32731" xr:uid="{ABEB618D-5F29-423E-A60C-ABCBD6F7A4BA}"/>
    <cellStyle name="Comma 2 11 4 2 2 4" xfId="23124" xr:uid="{26C23472-9503-43C4-AED5-4C1079FF6BF1}"/>
    <cellStyle name="Comma 2 11 4 2 3" xfId="6312" xr:uid="{00000000-0005-0000-0000-0000F9000000}"/>
    <cellStyle name="Comma 2 11 4 2 3 2" xfId="15919" xr:uid="{00000000-0005-0000-0000-0000FA000000}"/>
    <cellStyle name="Comma 2 11 4 2 3 2 2" xfId="35133" xr:uid="{FD9DE3F2-9C11-4947-8B7B-5CDB9C8BD08A}"/>
    <cellStyle name="Comma 2 11 4 2 3 3" xfId="25526" xr:uid="{5DC09614-D63F-4894-8488-81C6EEC46A8A}"/>
    <cellStyle name="Comma 2 11 4 2 4" xfId="11115" xr:uid="{00000000-0005-0000-0000-0000FB000000}"/>
    <cellStyle name="Comma 2 11 4 2 4 2" xfId="30329" xr:uid="{82FA24EF-B32C-454F-AF07-98FB367B9331}"/>
    <cellStyle name="Comma 2 11 4 2 5" xfId="20722" xr:uid="{8C16F7E7-4877-42FB-A9CB-B3CF0327DD5A}"/>
    <cellStyle name="Comma 2 11 4 3" xfId="2306" xr:uid="{00000000-0005-0000-0000-0000FC000000}"/>
    <cellStyle name="Comma 2 11 4 3 2" xfId="4710" xr:uid="{00000000-0005-0000-0000-0000FD000000}"/>
    <cellStyle name="Comma 2 11 4 3 2 2" xfId="9513" xr:uid="{00000000-0005-0000-0000-0000FE000000}"/>
    <cellStyle name="Comma 2 11 4 3 2 2 2" xfId="19120" xr:uid="{00000000-0005-0000-0000-0000FF000000}"/>
    <cellStyle name="Comma 2 11 4 3 2 2 2 2" xfId="38334" xr:uid="{D5A0B5F9-9C43-48B8-AD55-143D09E7423E}"/>
    <cellStyle name="Comma 2 11 4 3 2 2 3" xfId="28727" xr:uid="{C45A88B0-B861-4F26-9634-BB3F1E0BABE6}"/>
    <cellStyle name="Comma 2 11 4 3 2 3" xfId="14317" xr:uid="{00000000-0005-0000-0000-000000010000}"/>
    <cellStyle name="Comma 2 11 4 3 2 3 2" xfId="33531" xr:uid="{21E024B7-FD75-4A70-BDF8-F249ABE4BDDF}"/>
    <cellStyle name="Comma 2 11 4 3 2 4" xfId="23924" xr:uid="{F85C5D47-E07F-45A3-B464-89008D9382DD}"/>
    <cellStyle name="Comma 2 11 4 3 3" xfId="7112" xr:uid="{00000000-0005-0000-0000-000001010000}"/>
    <cellStyle name="Comma 2 11 4 3 3 2" xfId="16719" xr:uid="{00000000-0005-0000-0000-000002010000}"/>
    <cellStyle name="Comma 2 11 4 3 3 2 2" xfId="35933" xr:uid="{5C8B7FA6-61E5-4D5A-A1E7-4875E9719887}"/>
    <cellStyle name="Comma 2 11 4 3 3 3" xfId="26326" xr:uid="{D912608F-CE52-4F0F-8AE1-D5F253FE5F93}"/>
    <cellStyle name="Comma 2 11 4 3 4" xfId="11915" xr:uid="{00000000-0005-0000-0000-000003010000}"/>
    <cellStyle name="Comma 2 11 4 3 4 2" xfId="31129" xr:uid="{53466783-F54A-47CB-ADBF-EA969C15EEBD}"/>
    <cellStyle name="Comma 2 11 4 3 5" xfId="21522" xr:uid="{AE817B5C-57CF-4C06-804C-134C12DAF709}"/>
    <cellStyle name="Comma 2 11 4 4" xfId="3110" xr:uid="{00000000-0005-0000-0000-000004010000}"/>
    <cellStyle name="Comma 2 11 4 4 2" xfId="7913" xr:uid="{00000000-0005-0000-0000-000005010000}"/>
    <cellStyle name="Comma 2 11 4 4 2 2" xfId="17520" xr:uid="{00000000-0005-0000-0000-000006010000}"/>
    <cellStyle name="Comma 2 11 4 4 2 2 2" xfId="36734" xr:uid="{4996CD0D-13D1-4A29-B6BB-4832A9FC3D3C}"/>
    <cellStyle name="Comma 2 11 4 4 2 3" xfId="27127" xr:uid="{EC5DBD7D-E047-4141-88E5-239C73F58FA9}"/>
    <cellStyle name="Comma 2 11 4 4 3" xfId="12717" xr:uid="{00000000-0005-0000-0000-000007010000}"/>
    <cellStyle name="Comma 2 11 4 4 3 2" xfId="31931" xr:uid="{AA0254B8-9625-4302-8457-B0B32CA0580C}"/>
    <cellStyle name="Comma 2 11 4 4 4" xfId="22324" xr:uid="{B937F22C-01BC-4C1E-8573-A3D7C1ACBCDB}"/>
    <cellStyle name="Comma 2 11 4 5" xfId="5512" xr:uid="{00000000-0005-0000-0000-000008010000}"/>
    <cellStyle name="Comma 2 11 4 5 2" xfId="15119" xr:uid="{00000000-0005-0000-0000-000009010000}"/>
    <cellStyle name="Comma 2 11 4 5 2 2" xfId="34333" xr:uid="{A569E931-F0E9-43E8-8A75-B48557D531EB}"/>
    <cellStyle name="Comma 2 11 4 5 3" xfId="24726" xr:uid="{F6AE9C30-28A4-4322-9BE8-4C56D98FFBD7}"/>
    <cellStyle name="Comma 2 11 4 6" xfId="10315" xr:uid="{00000000-0005-0000-0000-00000A010000}"/>
    <cellStyle name="Comma 2 11 4 6 2" xfId="29529" xr:uid="{953137C5-F0C1-4FFE-95AF-29114E482837}"/>
    <cellStyle name="Comma 2 11 4 7" xfId="19922" xr:uid="{0184AB4A-BC60-4336-A516-DD2CA87B976B}"/>
    <cellStyle name="Comma 2 11 5" xfId="906" xr:uid="{00000000-0005-0000-0000-00000B010000}"/>
    <cellStyle name="Comma 2 11 5 2" xfId="3310" xr:uid="{00000000-0005-0000-0000-00000C010000}"/>
    <cellStyle name="Comma 2 11 5 2 2" xfId="8113" xr:uid="{00000000-0005-0000-0000-00000D010000}"/>
    <cellStyle name="Comma 2 11 5 2 2 2" xfId="17720" xr:uid="{00000000-0005-0000-0000-00000E010000}"/>
    <cellStyle name="Comma 2 11 5 2 2 2 2" xfId="36934" xr:uid="{3601D92E-7162-47D5-9301-7E6339885868}"/>
    <cellStyle name="Comma 2 11 5 2 2 3" xfId="27327" xr:uid="{D462273A-DCAD-4228-8597-0A26FF05CA55}"/>
    <cellStyle name="Comma 2 11 5 2 3" xfId="12917" xr:uid="{00000000-0005-0000-0000-00000F010000}"/>
    <cellStyle name="Comma 2 11 5 2 3 2" xfId="32131" xr:uid="{A4EF0259-E094-4E08-B40E-64B59768567C}"/>
    <cellStyle name="Comma 2 11 5 2 4" xfId="22524" xr:uid="{2C2CEB2D-0B59-4997-914D-F4021107C438}"/>
    <cellStyle name="Comma 2 11 5 3" xfId="5712" xr:uid="{00000000-0005-0000-0000-000010010000}"/>
    <cellStyle name="Comma 2 11 5 3 2" xfId="15319" xr:uid="{00000000-0005-0000-0000-000011010000}"/>
    <cellStyle name="Comma 2 11 5 3 2 2" xfId="34533" xr:uid="{EE89E5C8-6D0B-43FD-BC2C-A2192BD6D82E}"/>
    <cellStyle name="Comma 2 11 5 3 3" xfId="24926" xr:uid="{6E26BC73-C400-440E-A01C-6D1C89CD55A3}"/>
    <cellStyle name="Comma 2 11 5 4" xfId="10515" xr:uid="{00000000-0005-0000-0000-000012010000}"/>
    <cellStyle name="Comma 2 11 5 4 2" xfId="29729" xr:uid="{691ED014-273D-41B9-BDC6-274562331E1F}"/>
    <cellStyle name="Comma 2 11 5 5" xfId="20122" xr:uid="{8581C070-5553-4DE7-9010-039493C09B63}"/>
    <cellStyle name="Comma 2 11 6" xfId="1706" xr:uid="{00000000-0005-0000-0000-000013010000}"/>
    <cellStyle name="Comma 2 11 6 2" xfId="4110" xr:uid="{00000000-0005-0000-0000-000014010000}"/>
    <cellStyle name="Comma 2 11 6 2 2" xfId="8913" xr:uid="{00000000-0005-0000-0000-000015010000}"/>
    <cellStyle name="Comma 2 11 6 2 2 2" xfId="18520" xr:uid="{00000000-0005-0000-0000-000016010000}"/>
    <cellStyle name="Comma 2 11 6 2 2 2 2" xfId="37734" xr:uid="{B7ACF61D-217D-4008-96DC-0826AAF6716F}"/>
    <cellStyle name="Comma 2 11 6 2 2 3" xfId="28127" xr:uid="{8CDEE5DE-8297-4F7D-B499-D2A2E24EC203}"/>
    <cellStyle name="Comma 2 11 6 2 3" xfId="13717" xr:uid="{00000000-0005-0000-0000-000017010000}"/>
    <cellStyle name="Comma 2 11 6 2 3 2" xfId="32931" xr:uid="{13AC39B8-7980-470D-A50A-B2D1F870DFC4}"/>
    <cellStyle name="Comma 2 11 6 2 4" xfId="23324" xr:uid="{F1D6FFA3-3EA1-49DB-A96B-9FAA71BB76BA}"/>
    <cellStyle name="Comma 2 11 6 3" xfId="6512" xr:uid="{00000000-0005-0000-0000-000018010000}"/>
    <cellStyle name="Comma 2 11 6 3 2" xfId="16119" xr:uid="{00000000-0005-0000-0000-000019010000}"/>
    <cellStyle name="Comma 2 11 6 3 2 2" xfId="35333" xr:uid="{8A4AC049-D680-45E7-A06E-EBB707BB9E84}"/>
    <cellStyle name="Comma 2 11 6 3 3" xfId="25726" xr:uid="{DC489D97-E841-4D6E-AB4D-A28424E1DFD1}"/>
    <cellStyle name="Comma 2 11 6 4" xfId="11315" xr:uid="{00000000-0005-0000-0000-00001A010000}"/>
    <cellStyle name="Comma 2 11 6 4 2" xfId="30529" xr:uid="{2B4615BD-E94E-4E16-84EA-20390E1ACDAA}"/>
    <cellStyle name="Comma 2 11 6 5" xfId="20922" xr:uid="{FA73B954-ECFE-440C-8CA3-0A3681DBDAE7}"/>
    <cellStyle name="Comma 2 11 7" xfId="2510" xr:uid="{00000000-0005-0000-0000-00001B010000}"/>
    <cellStyle name="Comma 2 11 7 2" xfId="7313" xr:uid="{00000000-0005-0000-0000-00001C010000}"/>
    <cellStyle name="Comma 2 11 7 2 2" xfId="16920" xr:uid="{00000000-0005-0000-0000-00001D010000}"/>
    <cellStyle name="Comma 2 11 7 2 2 2" xfId="36134" xr:uid="{C67F0419-4CDB-4084-88F6-943CC00CDDA3}"/>
    <cellStyle name="Comma 2 11 7 2 3" xfId="26527" xr:uid="{57DDDDA3-7855-4477-86D2-282FE3B6B815}"/>
    <cellStyle name="Comma 2 11 7 3" xfId="12117" xr:uid="{00000000-0005-0000-0000-00001E010000}"/>
    <cellStyle name="Comma 2 11 7 3 2" xfId="31331" xr:uid="{D255AA58-E757-454A-B76C-6B48B4C5F035}"/>
    <cellStyle name="Comma 2 11 7 4" xfId="21724" xr:uid="{66167F30-78C5-455F-B390-39DCB7AE5158}"/>
    <cellStyle name="Comma 2 11 8" xfId="4912" xr:uid="{00000000-0005-0000-0000-00001F010000}"/>
    <cellStyle name="Comma 2 11 8 2" xfId="14519" xr:uid="{00000000-0005-0000-0000-000020010000}"/>
    <cellStyle name="Comma 2 11 8 2 2" xfId="33733" xr:uid="{60202CD3-595C-4966-9DF4-3F6E58964600}"/>
    <cellStyle name="Comma 2 11 8 3" xfId="24126" xr:uid="{713ADF57-5A00-4D6E-B01C-E507E38CF064}"/>
    <cellStyle name="Comma 2 11 9" xfId="9715" xr:uid="{00000000-0005-0000-0000-000021010000}"/>
    <cellStyle name="Comma 2 11 9 2" xfId="28929" xr:uid="{BE24B5FB-DBCE-4218-9868-C3351BF51B2A}"/>
    <cellStyle name="Comma 2 12" xfId="205" xr:uid="{00000000-0005-0000-0000-000022010000}"/>
    <cellStyle name="Comma 2 12 2" xfId="1006" xr:uid="{00000000-0005-0000-0000-000023010000}"/>
    <cellStyle name="Comma 2 12 2 2" xfId="3410" xr:uid="{00000000-0005-0000-0000-000024010000}"/>
    <cellStyle name="Comma 2 12 2 2 2" xfId="8213" xr:uid="{00000000-0005-0000-0000-000025010000}"/>
    <cellStyle name="Comma 2 12 2 2 2 2" xfId="17820" xr:uid="{00000000-0005-0000-0000-000026010000}"/>
    <cellStyle name="Comma 2 12 2 2 2 2 2" xfId="37034" xr:uid="{B5B442A8-D468-4D5A-8F13-2CA05DBB49E7}"/>
    <cellStyle name="Comma 2 12 2 2 2 3" xfId="27427" xr:uid="{7258C0EF-3910-45A2-8B31-FABF03A82C1A}"/>
    <cellStyle name="Comma 2 12 2 2 3" xfId="13017" xr:uid="{00000000-0005-0000-0000-000027010000}"/>
    <cellStyle name="Comma 2 12 2 2 3 2" xfId="32231" xr:uid="{0FCC68DC-054A-469C-9FD1-DA79D41DCF3D}"/>
    <cellStyle name="Comma 2 12 2 2 4" xfId="22624" xr:uid="{7CD61A0E-C576-441A-9FB8-C0D3F6BA16EC}"/>
    <cellStyle name="Comma 2 12 2 3" xfId="5812" xr:uid="{00000000-0005-0000-0000-000028010000}"/>
    <cellStyle name="Comma 2 12 2 3 2" xfId="15419" xr:uid="{00000000-0005-0000-0000-000029010000}"/>
    <cellStyle name="Comma 2 12 2 3 2 2" xfId="34633" xr:uid="{D0A5F474-3D95-4982-A9FB-492111B799E4}"/>
    <cellStyle name="Comma 2 12 2 3 3" xfId="25026" xr:uid="{651B3529-D92C-4BBC-B68C-98869BAD3C85}"/>
    <cellStyle name="Comma 2 12 2 4" xfId="10615" xr:uid="{00000000-0005-0000-0000-00002A010000}"/>
    <cellStyle name="Comma 2 12 2 4 2" xfId="29829" xr:uid="{56018671-A5B2-46A1-8011-78D5FF8082DF}"/>
    <cellStyle name="Comma 2 12 2 5" xfId="20222" xr:uid="{87888ACE-B610-43BE-9233-DDE6B16D7817}"/>
    <cellStyle name="Comma 2 12 3" xfId="1806" xr:uid="{00000000-0005-0000-0000-00002B010000}"/>
    <cellStyle name="Comma 2 12 3 2" xfId="4210" xr:uid="{00000000-0005-0000-0000-00002C010000}"/>
    <cellStyle name="Comma 2 12 3 2 2" xfId="9013" xr:uid="{00000000-0005-0000-0000-00002D010000}"/>
    <cellStyle name="Comma 2 12 3 2 2 2" xfId="18620" xr:uid="{00000000-0005-0000-0000-00002E010000}"/>
    <cellStyle name="Comma 2 12 3 2 2 2 2" xfId="37834" xr:uid="{EE5DF3FA-07DA-4020-8F85-A0955B1E50D0}"/>
    <cellStyle name="Comma 2 12 3 2 2 3" xfId="28227" xr:uid="{CB0ED796-FA52-42F6-9791-A4CA13E5E099}"/>
    <cellStyle name="Comma 2 12 3 2 3" xfId="13817" xr:uid="{00000000-0005-0000-0000-00002F010000}"/>
    <cellStyle name="Comma 2 12 3 2 3 2" xfId="33031" xr:uid="{C35D1424-34E2-4BF8-9163-E57AC860D169}"/>
    <cellStyle name="Comma 2 12 3 2 4" xfId="23424" xr:uid="{77C42661-B381-4BFB-8F7F-7202A59E8F8C}"/>
    <cellStyle name="Comma 2 12 3 3" xfId="6612" xr:uid="{00000000-0005-0000-0000-000030010000}"/>
    <cellStyle name="Comma 2 12 3 3 2" xfId="16219" xr:uid="{00000000-0005-0000-0000-000031010000}"/>
    <cellStyle name="Comma 2 12 3 3 2 2" xfId="35433" xr:uid="{720C97C0-7FEE-414A-B0A2-5991DEC16951}"/>
    <cellStyle name="Comma 2 12 3 3 3" xfId="25826" xr:uid="{6821F20D-DB4D-4CA7-8E64-5BC5127620F2}"/>
    <cellStyle name="Comma 2 12 3 4" xfId="11415" xr:uid="{00000000-0005-0000-0000-000032010000}"/>
    <cellStyle name="Comma 2 12 3 4 2" xfId="30629" xr:uid="{680B14C2-4C16-4E04-BB62-2EADF828F1A6}"/>
    <cellStyle name="Comma 2 12 3 5" xfId="21022" xr:uid="{F3ECA70F-E90D-4536-B434-8FEE5CA543D9}"/>
    <cellStyle name="Comma 2 12 4" xfId="2610" xr:uid="{00000000-0005-0000-0000-000033010000}"/>
    <cellStyle name="Comma 2 12 4 2" xfId="7413" xr:uid="{00000000-0005-0000-0000-000034010000}"/>
    <cellStyle name="Comma 2 12 4 2 2" xfId="17020" xr:uid="{00000000-0005-0000-0000-000035010000}"/>
    <cellStyle name="Comma 2 12 4 2 2 2" xfId="36234" xr:uid="{113A501C-309D-44CE-9E7D-D1A90F608F0F}"/>
    <cellStyle name="Comma 2 12 4 2 3" xfId="26627" xr:uid="{21054E7C-2A60-41C9-8076-AD344382C3E3}"/>
    <cellStyle name="Comma 2 12 4 3" xfId="12217" xr:uid="{00000000-0005-0000-0000-000036010000}"/>
    <cellStyle name="Comma 2 12 4 3 2" xfId="31431" xr:uid="{84A111DE-003A-45E9-92AB-9E7C9422FB2C}"/>
    <cellStyle name="Comma 2 12 4 4" xfId="21824" xr:uid="{4DE7E1A4-9266-449C-ADF2-1B6E401EE2C4}"/>
    <cellStyle name="Comma 2 12 5" xfId="5012" xr:uid="{00000000-0005-0000-0000-000037010000}"/>
    <cellStyle name="Comma 2 12 5 2" xfId="14619" xr:uid="{00000000-0005-0000-0000-000038010000}"/>
    <cellStyle name="Comma 2 12 5 2 2" xfId="33833" xr:uid="{C592E606-7549-4238-91A7-01D62C15A4D8}"/>
    <cellStyle name="Comma 2 12 5 3" xfId="24226" xr:uid="{97BEEC04-9F9E-4794-A2B8-7A7BAB4FC013}"/>
    <cellStyle name="Comma 2 12 6" xfId="9815" xr:uid="{00000000-0005-0000-0000-000039010000}"/>
    <cellStyle name="Comma 2 12 6 2" xfId="29029" xr:uid="{B83D3DB2-0DFB-4918-BEC8-EA4A3E85D300}"/>
    <cellStyle name="Comma 2 12 7" xfId="19422" xr:uid="{10DF8C02-8D1D-4CD1-BA6D-69DD9584DE3A}"/>
    <cellStyle name="Comma 2 13" xfId="405" xr:uid="{00000000-0005-0000-0000-00003A010000}"/>
    <cellStyle name="Comma 2 13 2" xfId="1206" xr:uid="{00000000-0005-0000-0000-00003B010000}"/>
    <cellStyle name="Comma 2 13 2 2" xfId="3610" xr:uid="{00000000-0005-0000-0000-00003C010000}"/>
    <cellStyle name="Comma 2 13 2 2 2" xfId="8413" xr:uid="{00000000-0005-0000-0000-00003D010000}"/>
    <cellStyle name="Comma 2 13 2 2 2 2" xfId="18020" xr:uid="{00000000-0005-0000-0000-00003E010000}"/>
    <cellStyle name="Comma 2 13 2 2 2 2 2" xfId="37234" xr:uid="{EEF778BF-AC03-4B68-84DA-06AE7F1B63CA}"/>
    <cellStyle name="Comma 2 13 2 2 2 3" xfId="27627" xr:uid="{0C38E15D-20A0-4C52-A5B0-E1FFC1C69A55}"/>
    <cellStyle name="Comma 2 13 2 2 3" xfId="13217" xr:uid="{00000000-0005-0000-0000-00003F010000}"/>
    <cellStyle name="Comma 2 13 2 2 3 2" xfId="32431" xr:uid="{47C12167-26FF-4914-834B-6A65200E062D}"/>
    <cellStyle name="Comma 2 13 2 2 4" xfId="22824" xr:uid="{4825F2BC-51B6-45BB-9180-39EBBA300BDB}"/>
    <cellStyle name="Comma 2 13 2 3" xfId="6012" xr:uid="{00000000-0005-0000-0000-000040010000}"/>
    <cellStyle name="Comma 2 13 2 3 2" xfId="15619" xr:uid="{00000000-0005-0000-0000-000041010000}"/>
    <cellStyle name="Comma 2 13 2 3 2 2" xfId="34833" xr:uid="{7E372D23-7444-4E9D-9CFB-9132D69648A4}"/>
    <cellStyle name="Comma 2 13 2 3 3" xfId="25226" xr:uid="{F03C804E-81CA-4437-9857-7C74A1178DEF}"/>
    <cellStyle name="Comma 2 13 2 4" xfId="10815" xr:uid="{00000000-0005-0000-0000-000042010000}"/>
    <cellStyle name="Comma 2 13 2 4 2" xfId="30029" xr:uid="{A208E406-5C8D-426D-9325-1DF7A13644A8}"/>
    <cellStyle name="Comma 2 13 2 5" xfId="20422" xr:uid="{E20BE8F3-B447-4AD7-8061-3369CD124E39}"/>
    <cellStyle name="Comma 2 13 3" xfId="2006" xr:uid="{00000000-0005-0000-0000-000043010000}"/>
    <cellStyle name="Comma 2 13 3 2" xfId="4410" xr:uid="{00000000-0005-0000-0000-000044010000}"/>
    <cellStyle name="Comma 2 13 3 2 2" xfId="9213" xr:uid="{00000000-0005-0000-0000-000045010000}"/>
    <cellStyle name="Comma 2 13 3 2 2 2" xfId="18820" xr:uid="{00000000-0005-0000-0000-000046010000}"/>
    <cellStyle name="Comma 2 13 3 2 2 2 2" xfId="38034" xr:uid="{D3B73658-99DE-4214-83E4-80CE425DE53A}"/>
    <cellStyle name="Comma 2 13 3 2 2 3" xfId="28427" xr:uid="{2BECF7FA-2B15-45BF-A814-DEE5FF52E207}"/>
    <cellStyle name="Comma 2 13 3 2 3" xfId="14017" xr:uid="{00000000-0005-0000-0000-000047010000}"/>
    <cellStyle name="Comma 2 13 3 2 3 2" xfId="33231" xr:uid="{727B0736-181D-49FA-839D-0F9A45B3CC81}"/>
    <cellStyle name="Comma 2 13 3 2 4" xfId="23624" xr:uid="{9A93FD7C-B9F1-4533-B810-672F7DEFD907}"/>
    <cellStyle name="Comma 2 13 3 3" xfId="6812" xr:uid="{00000000-0005-0000-0000-000048010000}"/>
    <cellStyle name="Comma 2 13 3 3 2" xfId="16419" xr:uid="{00000000-0005-0000-0000-000049010000}"/>
    <cellStyle name="Comma 2 13 3 3 2 2" xfId="35633" xr:uid="{09D2D411-16C8-4B92-AB36-851AF1836707}"/>
    <cellStyle name="Comma 2 13 3 3 3" xfId="26026" xr:uid="{D023468C-7310-4851-AFC1-50CB4EE7E535}"/>
    <cellStyle name="Comma 2 13 3 4" xfId="11615" xr:uid="{00000000-0005-0000-0000-00004A010000}"/>
    <cellStyle name="Comma 2 13 3 4 2" xfId="30829" xr:uid="{53957809-CC9D-4BAD-A409-3D718847104F}"/>
    <cellStyle name="Comma 2 13 3 5" xfId="21222" xr:uid="{B716F228-3D6F-4D72-A7D8-733D481E1B46}"/>
    <cellStyle name="Comma 2 13 4" xfId="2810" xr:uid="{00000000-0005-0000-0000-00004B010000}"/>
    <cellStyle name="Comma 2 13 4 2" xfId="7613" xr:uid="{00000000-0005-0000-0000-00004C010000}"/>
    <cellStyle name="Comma 2 13 4 2 2" xfId="17220" xr:uid="{00000000-0005-0000-0000-00004D010000}"/>
    <cellStyle name="Comma 2 13 4 2 2 2" xfId="36434" xr:uid="{C952CBFC-4C41-4FEF-8FBD-45D573DA0825}"/>
    <cellStyle name="Comma 2 13 4 2 3" xfId="26827" xr:uid="{D77C14BA-7934-4DEA-96B3-D6F2A0A63378}"/>
    <cellStyle name="Comma 2 13 4 3" xfId="12417" xr:uid="{00000000-0005-0000-0000-00004E010000}"/>
    <cellStyle name="Comma 2 13 4 3 2" xfId="31631" xr:uid="{4924FE5B-486B-468B-ABF9-4D4237B25D13}"/>
    <cellStyle name="Comma 2 13 4 4" xfId="22024" xr:uid="{BB2889F5-BC47-4B4C-9476-66A6EF0886B9}"/>
    <cellStyle name="Comma 2 13 5" xfId="5212" xr:uid="{00000000-0005-0000-0000-00004F010000}"/>
    <cellStyle name="Comma 2 13 5 2" xfId="14819" xr:uid="{00000000-0005-0000-0000-000050010000}"/>
    <cellStyle name="Comma 2 13 5 2 2" xfId="34033" xr:uid="{DD7C46F2-14DF-47E0-AD09-27FCA6CD5470}"/>
    <cellStyle name="Comma 2 13 5 3" xfId="24426" xr:uid="{E5245D07-64FE-4BCF-B161-5AE7EDF8CED0}"/>
    <cellStyle name="Comma 2 13 6" xfId="10015" xr:uid="{00000000-0005-0000-0000-000051010000}"/>
    <cellStyle name="Comma 2 13 6 2" xfId="29229" xr:uid="{0D77286C-097F-4832-8711-B76FD569922C}"/>
    <cellStyle name="Comma 2 13 7" xfId="19622" xr:uid="{6941B4E4-88BD-46E5-B216-6D3AEB6CEE6F}"/>
    <cellStyle name="Comma 2 14" xfId="605" xr:uid="{00000000-0005-0000-0000-000052010000}"/>
    <cellStyle name="Comma 2 14 2" xfId="1406" xr:uid="{00000000-0005-0000-0000-000053010000}"/>
    <cellStyle name="Comma 2 14 2 2" xfId="3810" xr:uid="{00000000-0005-0000-0000-000054010000}"/>
    <cellStyle name="Comma 2 14 2 2 2" xfId="8613" xr:uid="{00000000-0005-0000-0000-000055010000}"/>
    <cellStyle name="Comma 2 14 2 2 2 2" xfId="18220" xr:uid="{00000000-0005-0000-0000-000056010000}"/>
    <cellStyle name="Comma 2 14 2 2 2 2 2" xfId="37434" xr:uid="{F9F4D770-94D4-4203-8AFE-B9A4EC6ACCEB}"/>
    <cellStyle name="Comma 2 14 2 2 2 3" xfId="27827" xr:uid="{94285D31-63B1-4AF7-B246-AB45E990B03F}"/>
    <cellStyle name="Comma 2 14 2 2 3" xfId="13417" xr:uid="{00000000-0005-0000-0000-000057010000}"/>
    <cellStyle name="Comma 2 14 2 2 3 2" xfId="32631" xr:uid="{AA9EFDB0-B690-4362-8DB9-617093A9A137}"/>
    <cellStyle name="Comma 2 14 2 2 4" xfId="23024" xr:uid="{C99BE5A7-B6B7-4615-B1CB-3175CD114314}"/>
    <cellStyle name="Comma 2 14 2 3" xfId="6212" xr:uid="{00000000-0005-0000-0000-000058010000}"/>
    <cellStyle name="Comma 2 14 2 3 2" xfId="15819" xr:uid="{00000000-0005-0000-0000-000059010000}"/>
    <cellStyle name="Comma 2 14 2 3 2 2" xfId="35033" xr:uid="{76913CAF-93A7-469E-8235-CA76B87DB584}"/>
    <cellStyle name="Comma 2 14 2 3 3" xfId="25426" xr:uid="{BDAD3CE6-9DB7-452A-AAAA-6D63A2277984}"/>
    <cellStyle name="Comma 2 14 2 4" xfId="11015" xr:uid="{00000000-0005-0000-0000-00005A010000}"/>
    <cellStyle name="Comma 2 14 2 4 2" xfId="30229" xr:uid="{7BDEFB0B-F9FB-47F1-998E-47EDB6760ACA}"/>
    <cellStyle name="Comma 2 14 2 5" xfId="20622" xr:uid="{5F7EE153-BA18-4B6F-A8B2-5A2A2D342415}"/>
    <cellStyle name="Comma 2 14 3" xfId="2206" xr:uid="{00000000-0005-0000-0000-00005B010000}"/>
    <cellStyle name="Comma 2 14 3 2" xfId="4610" xr:uid="{00000000-0005-0000-0000-00005C010000}"/>
    <cellStyle name="Comma 2 14 3 2 2" xfId="9413" xr:uid="{00000000-0005-0000-0000-00005D010000}"/>
    <cellStyle name="Comma 2 14 3 2 2 2" xfId="19020" xr:uid="{00000000-0005-0000-0000-00005E010000}"/>
    <cellStyle name="Comma 2 14 3 2 2 2 2" xfId="38234" xr:uid="{C26A8E28-A0C0-496A-ABE6-2ED73C4B5804}"/>
    <cellStyle name="Comma 2 14 3 2 2 3" xfId="28627" xr:uid="{8839E84D-6591-4478-AD72-70E73F0D6B3E}"/>
    <cellStyle name="Comma 2 14 3 2 3" xfId="14217" xr:uid="{00000000-0005-0000-0000-00005F010000}"/>
    <cellStyle name="Comma 2 14 3 2 3 2" xfId="33431" xr:uid="{C8D8EB2B-3F82-4746-9528-7B55F85D6567}"/>
    <cellStyle name="Comma 2 14 3 2 4" xfId="23824" xr:uid="{B2FF70D5-6C5F-4B84-9A55-A6F48FB7BF7B}"/>
    <cellStyle name="Comma 2 14 3 3" xfId="7012" xr:uid="{00000000-0005-0000-0000-000060010000}"/>
    <cellStyle name="Comma 2 14 3 3 2" xfId="16619" xr:uid="{00000000-0005-0000-0000-000061010000}"/>
    <cellStyle name="Comma 2 14 3 3 2 2" xfId="35833" xr:uid="{1ABE7F70-F322-472F-99F3-FBA682DC29B1}"/>
    <cellStyle name="Comma 2 14 3 3 3" xfId="26226" xr:uid="{D9B1A39B-69DA-4894-9C2A-ED4F48B0BF61}"/>
    <cellStyle name="Comma 2 14 3 4" xfId="11815" xr:uid="{00000000-0005-0000-0000-000062010000}"/>
    <cellStyle name="Comma 2 14 3 4 2" xfId="31029" xr:uid="{A5193D2E-0C1A-4E71-8A68-0E2C89C2D65C}"/>
    <cellStyle name="Comma 2 14 3 5" xfId="21422" xr:uid="{DD00F52E-EDF5-49E9-936E-016392222058}"/>
    <cellStyle name="Comma 2 14 4" xfId="3010" xr:uid="{00000000-0005-0000-0000-000063010000}"/>
    <cellStyle name="Comma 2 14 4 2" xfId="7813" xr:uid="{00000000-0005-0000-0000-000064010000}"/>
    <cellStyle name="Comma 2 14 4 2 2" xfId="17420" xr:uid="{00000000-0005-0000-0000-000065010000}"/>
    <cellStyle name="Comma 2 14 4 2 2 2" xfId="36634" xr:uid="{E633E001-18BD-4A9D-AE7A-0767234F2883}"/>
    <cellStyle name="Comma 2 14 4 2 3" xfId="27027" xr:uid="{1F8CBFAF-5C9C-49E9-8442-2C07F555A2D6}"/>
    <cellStyle name="Comma 2 14 4 3" xfId="12617" xr:uid="{00000000-0005-0000-0000-000066010000}"/>
    <cellStyle name="Comma 2 14 4 3 2" xfId="31831" xr:uid="{298C6E8C-76C6-4553-BE6B-90DF4A774EB8}"/>
    <cellStyle name="Comma 2 14 4 4" xfId="22224" xr:uid="{34DF0B4C-5AF4-4E9C-9C37-6D73BB5124E3}"/>
    <cellStyle name="Comma 2 14 5" xfId="5412" xr:uid="{00000000-0005-0000-0000-000067010000}"/>
    <cellStyle name="Comma 2 14 5 2" xfId="15019" xr:uid="{00000000-0005-0000-0000-000068010000}"/>
    <cellStyle name="Comma 2 14 5 2 2" xfId="34233" xr:uid="{5FC8A5C3-4373-4520-85DE-FC7F5710EF50}"/>
    <cellStyle name="Comma 2 14 5 3" xfId="24626" xr:uid="{E3481B3D-6EAD-4233-82C2-951E15D88C97}"/>
    <cellStyle name="Comma 2 14 6" xfId="10215" xr:uid="{00000000-0005-0000-0000-000069010000}"/>
    <cellStyle name="Comma 2 14 6 2" xfId="29429" xr:uid="{98D03E97-68FE-42C9-9261-F364A02615DC}"/>
    <cellStyle name="Comma 2 14 7" xfId="19822" xr:uid="{DC6F4C13-E067-4D2F-B068-84FD55674C24}"/>
    <cellStyle name="Comma 2 15" xfId="806" xr:uid="{00000000-0005-0000-0000-00006A010000}"/>
    <cellStyle name="Comma 2 15 2" xfId="3210" xr:uid="{00000000-0005-0000-0000-00006B010000}"/>
    <cellStyle name="Comma 2 15 2 2" xfId="8013" xr:uid="{00000000-0005-0000-0000-00006C010000}"/>
    <cellStyle name="Comma 2 15 2 2 2" xfId="17620" xr:uid="{00000000-0005-0000-0000-00006D010000}"/>
    <cellStyle name="Comma 2 15 2 2 2 2" xfId="36834" xr:uid="{AAB306B7-18E8-4AD7-895E-E0B79758721D}"/>
    <cellStyle name="Comma 2 15 2 2 3" xfId="27227" xr:uid="{61296395-5F93-4401-8AF9-E8482466A038}"/>
    <cellStyle name="Comma 2 15 2 3" xfId="12817" xr:uid="{00000000-0005-0000-0000-00006E010000}"/>
    <cellStyle name="Comma 2 15 2 3 2" xfId="32031" xr:uid="{7215C535-00C4-4DA2-AD2F-AF970A050E19}"/>
    <cellStyle name="Comma 2 15 2 4" xfId="22424" xr:uid="{F579A52B-6FEC-43F3-B17B-BA5E39B3E7F5}"/>
    <cellStyle name="Comma 2 15 3" xfId="5612" xr:uid="{00000000-0005-0000-0000-00006F010000}"/>
    <cellStyle name="Comma 2 15 3 2" xfId="15219" xr:uid="{00000000-0005-0000-0000-000070010000}"/>
    <cellStyle name="Comma 2 15 3 2 2" xfId="34433" xr:uid="{C326552B-3DD4-4F35-892B-B1336C2329E2}"/>
    <cellStyle name="Comma 2 15 3 3" xfId="24826" xr:uid="{62E198B4-2A52-4F36-A2C9-5742C38F5ED0}"/>
    <cellStyle name="Comma 2 15 4" xfId="10415" xr:uid="{00000000-0005-0000-0000-000071010000}"/>
    <cellStyle name="Comma 2 15 4 2" xfId="29629" xr:uid="{574DFA32-8863-4C18-BA71-73A0DCE330A9}"/>
    <cellStyle name="Comma 2 15 5" xfId="20022" xr:uid="{087EC432-A83F-4C91-A3F1-6D2E89D5E368}"/>
    <cellStyle name="Comma 2 16" xfId="1606" xr:uid="{00000000-0005-0000-0000-000072010000}"/>
    <cellStyle name="Comma 2 16 2" xfId="4010" xr:uid="{00000000-0005-0000-0000-000073010000}"/>
    <cellStyle name="Comma 2 16 2 2" xfId="8813" xr:uid="{00000000-0005-0000-0000-000074010000}"/>
    <cellStyle name="Comma 2 16 2 2 2" xfId="18420" xr:uid="{00000000-0005-0000-0000-000075010000}"/>
    <cellStyle name="Comma 2 16 2 2 2 2" xfId="37634" xr:uid="{459CBF91-1306-41C0-92B7-F2F0A27CFE80}"/>
    <cellStyle name="Comma 2 16 2 2 3" xfId="28027" xr:uid="{05625C21-336C-40E9-87D6-9E4DFECC32E9}"/>
    <cellStyle name="Comma 2 16 2 3" xfId="13617" xr:uid="{00000000-0005-0000-0000-000076010000}"/>
    <cellStyle name="Comma 2 16 2 3 2" xfId="32831" xr:uid="{1A5B3570-C8F3-4E35-8709-526D269882DE}"/>
    <cellStyle name="Comma 2 16 2 4" xfId="23224" xr:uid="{ECC7BDB6-BB20-4A11-A495-E8B838871F29}"/>
    <cellStyle name="Comma 2 16 3" xfId="6412" xr:uid="{00000000-0005-0000-0000-000077010000}"/>
    <cellStyle name="Comma 2 16 3 2" xfId="16019" xr:uid="{00000000-0005-0000-0000-000078010000}"/>
    <cellStyle name="Comma 2 16 3 2 2" xfId="35233" xr:uid="{67FDC72A-F866-4905-81B1-1C4916C57650}"/>
    <cellStyle name="Comma 2 16 3 3" xfId="25626" xr:uid="{5E46460A-FAC5-4928-89AD-EFCF48BA0FF4}"/>
    <cellStyle name="Comma 2 16 4" xfId="11215" xr:uid="{00000000-0005-0000-0000-000079010000}"/>
    <cellStyle name="Comma 2 16 4 2" xfId="30429" xr:uid="{EF551EE3-F7CB-40CB-A162-9D285C8E03E2}"/>
    <cellStyle name="Comma 2 16 5" xfId="20822" xr:uid="{AD023091-BF35-4F7B-BAB1-9F427986166E}"/>
    <cellStyle name="Comma 2 17" xfId="2410" xr:uid="{00000000-0005-0000-0000-00007A010000}"/>
    <cellStyle name="Comma 2 17 2" xfId="7213" xr:uid="{00000000-0005-0000-0000-00007B010000}"/>
    <cellStyle name="Comma 2 17 2 2" xfId="16820" xr:uid="{00000000-0005-0000-0000-00007C010000}"/>
    <cellStyle name="Comma 2 17 2 2 2" xfId="36034" xr:uid="{B68A874A-5345-4EC6-A1A1-718CC0A10236}"/>
    <cellStyle name="Comma 2 17 2 3" xfId="26427" xr:uid="{C1FA6C27-89DC-4416-BD71-7C35FCF8BFD9}"/>
    <cellStyle name="Comma 2 17 3" xfId="12017" xr:uid="{00000000-0005-0000-0000-00007D010000}"/>
    <cellStyle name="Comma 2 17 3 2" xfId="31231" xr:uid="{875BD52D-CE3C-47D0-B3F8-599DC6A0349B}"/>
    <cellStyle name="Comma 2 17 4" xfId="21624" xr:uid="{FFC94A26-7CE4-4F81-A979-0D3654623475}"/>
    <cellStyle name="Comma 2 18" xfId="4812" xr:uid="{00000000-0005-0000-0000-00007E010000}"/>
    <cellStyle name="Comma 2 18 2" xfId="14419" xr:uid="{00000000-0005-0000-0000-00007F010000}"/>
    <cellStyle name="Comma 2 18 2 2" xfId="33633" xr:uid="{631517D5-2FB1-48C9-B729-71ED2BB4FF4C}"/>
    <cellStyle name="Comma 2 18 3" xfId="24026" xr:uid="{61702572-EC86-4E91-B562-5DE07084755F}"/>
    <cellStyle name="Comma 2 19" xfId="9615" xr:uid="{00000000-0005-0000-0000-000080010000}"/>
    <cellStyle name="Comma 2 19 2" xfId="28829" xr:uid="{51E781F0-5B91-4BBD-A12A-87D6686D4F4B}"/>
    <cellStyle name="Comma 2 2" xfId="7" xr:uid="{00000000-0005-0000-0000-000081010000}"/>
    <cellStyle name="Comma 2 2 10" xfId="607" xr:uid="{00000000-0005-0000-0000-000082010000}"/>
    <cellStyle name="Comma 2 2 10 2" xfId="1408" xr:uid="{00000000-0005-0000-0000-000083010000}"/>
    <cellStyle name="Comma 2 2 10 2 2" xfId="3812" xr:uid="{00000000-0005-0000-0000-000084010000}"/>
    <cellStyle name="Comma 2 2 10 2 2 2" xfId="8615" xr:uid="{00000000-0005-0000-0000-000085010000}"/>
    <cellStyle name="Comma 2 2 10 2 2 2 2" xfId="18222" xr:uid="{00000000-0005-0000-0000-000086010000}"/>
    <cellStyle name="Comma 2 2 10 2 2 2 2 2" xfId="37436" xr:uid="{26135769-3F3C-4F6B-8717-420BCBEC71CB}"/>
    <cellStyle name="Comma 2 2 10 2 2 2 3" xfId="27829" xr:uid="{CAE3C49A-1AF4-4DB3-8529-E6111245D952}"/>
    <cellStyle name="Comma 2 2 10 2 2 3" xfId="13419" xr:uid="{00000000-0005-0000-0000-000087010000}"/>
    <cellStyle name="Comma 2 2 10 2 2 3 2" xfId="32633" xr:uid="{31A755DD-3115-416F-ABAD-1DD4400C76A4}"/>
    <cellStyle name="Comma 2 2 10 2 2 4" xfId="23026" xr:uid="{E8B8C487-35D0-4FB3-AA1F-2AE660019D79}"/>
    <cellStyle name="Comma 2 2 10 2 3" xfId="6214" xr:uid="{00000000-0005-0000-0000-000088010000}"/>
    <cellStyle name="Comma 2 2 10 2 3 2" xfId="15821" xr:uid="{00000000-0005-0000-0000-000089010000}"/>
    <cellStyle name="Comma 2 2 10 2 3 2 2" xfId="35035" xr:uid="{3FFE0CAF-EBCA-48DF-ADFF-3064A0EBE391}"/>
    <cellStyle name="Comma 2 2 10 2 3 3" xfId="25428" xr:uid="{19DFB7FA-0294-4A92-AF50-66DA7E02AAB9}"/>
    <cellStyle name="Comma 2 2 10 2 4" xfId="11017" xr:uid="{00000000-0005-0000-0000-00008A010000}"/>
    <cellStyle name="Comma 2 2 10 2 4 2" xfId="30231" xr:uid="{BAB767D3-02BB-49B4-82E1-59FC22BA86A7}"/>
    <cellStyle name="Comma 2 2 10 2 5" xfId="20624" xr:uid="{9ED51047-1194-408E-9C01-0A5C576466B4}"/>
    <cellStyle name="Comma 2 2 10 3" xfId="2208" xr:uid="{00000000-0005-0000-0000-00008B010000}"/>
    <cellStyle name="Comma 2 2 10 3 2" xfId="4612" xr:uid="{00000000-0005-0000-0000-00008C010000}"/>
    <cellStyle name="Comma 2 2 10 3 2 2" xfId="9415" xr:uid="{00000000-0005-0000-0000-00008D010000}"/>
    <cellStyle name="Comma 2 2 10 3 2 2 2" xfId="19022" xr:uid="{00000000-0005-0000-0000-00008E010000}"/>
    <cellStyle name="Comma 2 2 10 3 2 2 2 2" xfId="38236" xr:uid="{C92AB36C-5B2C-4B38-9EAF-E08F26D1174A}"/>
    <cellStyle name="Comma 2 2 10 3 2 2 3" xfId="28629" xr:uid="{3CFF90CA-4A24-4DC2-A89F-611DE95785FA}"/>
    <cellStyle name="Comma 2 2 10 3 2 3" xfId="14219" xr:uid="{00000000-0005-0000-0000-00008F010000}"/>
    <cellStyle name="Comma 2 2 10 3 2 3 2" xfId="33433" xr:uid="{A495AC8D-48C3-403F-ABA3-268B91916F4F}"/>
    <cellStyle name="Comma 2 2 10 3 2 4" xfId="23826" xr:uid="{708018B9-D193-4FB2-B211-597E60D80674}"/>
    <cellStyle name="Comma 2 2 10 3 3" xfId="7014" xr:uid="{00000000-0005-0000-0000-000090010000}"/>
    <cellStyle name="Comma 2 2 10 3 3 2" xfId="16621" xr:uid="{00000000-0005-0000-0000-000091010000}"/>
    <cellStyle name="Comma 2 2 10 3 3 2 2" xfId="35835" xr:uid="{25880E03-9988-4686-BCC1-102E6E03FF4D}"/>
    <cellStyle name="Comma 2 2 10 3 3 3" xfId="26228" xr:uid="{F15D4319-3B25-4497-BDAF-6697610BC69C}"/>
    <cellStyle name="Comma 2 2 10 3 4" xfId="11817" xr:uid="{00000000-0005-0000-0000-000092010000}"/>
    <cellStyle name="Comma 2 2 10 3 4 2" xfId="31031" xr:uid="{EA4BED0F-B805-4138-BE67-EEA2986EC7CD}"/>
    <cellStyle name="Comma 2 2 10 3 5" xfId="21424" xr:uid="{15126C71-95C6-4026-95FF-F4E31FBDB3D8}"/>
    <cellStyle name="Comma 2 2 10 4" xfId="3012" xr:uid="{00000000-0005-0000-0000-000093010000}"/>
    <cellStyle name="Comma 2 2 10 4 2" xfId="7815" xr:uid="{00000000-0005-0000-0000-000094010000}"/>
    <cellStyle name="Comma 2 2 10 4 2 2" xfId="17422" xr:uid="{00000000-0005-0000-0000-000095010000}"/>
    <cellStyle name="Comma 2 2 10 4 2 2 2" xfId="36636" xr:uid="{7C79D8D2-378A-41CD-88F8-57ED9F862D09}"/>
    <cellStyle name="Comma 2 2 10 4 2 3" xfId="27029" xr:uid="{F7AAD0D1-6590-4710-82AF-EA7038864BBB}"/>
    <cellStyle name="Comma 2 2 10 4 3" xfId="12619" xr:uid="{00000000-0005-0000-0000-000096010000}"/>
    <cellStyle name="Comma 2 2 10 4 3 2" xfId="31833" xr:uid="{C1C5228C-7650-4F8F-963E-6AAED01042B2}"/>
    <cellStyle name="Comma 2 2 10 4 4" xfId="22226" xr:uid="{F275C2E1-2F32-4108-ABC0-DABFD8D1356B}"/>
    <cellStyle name="Comma 2 2 10 5" xfId="5414" xr:uid="{00000000-0005-0000-0000-000097010000}"/>
    <cellStyle name="Comma 2 2 10 5 2" xfId="15021" xr:uid="{00000000-0005-0000-0000-000098010000}"/>
    <cellStyle name="Comma 2 2 10 5 2 2" xfId="34235" xr:uid="{5226CCD8-2BD1-4C01-AEEB-AAB6C010BA87}"/>
    <cellStyle name="Comma 2 2 10 5 3" xfId="24628" xr:uid="{322D40D4-1A5A-4C6E-966B-66B866F7B622}"/>
    <cellStyle name="Comma 2 2 10 6" xfId="10217" xr:uid="{00000000-0005-0000-0000-000099010000}"/>
    <cellStyle name="Comma 2 2 10 6 2" xfId="29431" xr:uid="{C3532384-A1E6-45C4-85EE-D03519D75D96}"/>
    <cellStyle name="Comma 2 2 10 7" xfId="19824" xr:uid="{14CB9C7D-D7A7-4E4F-B385-9570D3E23E69}"/>
    <cellStyle name="Comma 2 2 11" xfId="808" xr:uid="{00000000-0005-0000-0000-00009A010000}"/>
    <cellStyle name="Comma 2 2 11 2" xfId="3212" xr:uid="{00000000-0005-0000-0000-00009B010000}"/>
    <cellStyle name="Comma 2 2 11 2 2" xfId="8015" xr:uid="{00000000-0005-0000-0000-00009C010000}"/>
    <cellStyle name="Comma 2 2 11 2 2 2" xfId="17622" xr:uid="{00000000-0005-0000-0000-00009D010000}"/>
    <cellStyle name="Comma 2 2 11 2 2 2 2" xfId="36836" xr:uid="{A10BB5DB-FB71-4E5D-8068-E5777245D33E}"/>
    <cellStyle name="Comma 2 2 11 2 2 3" xfId="27229" xr:uid="{EA819D7F-8D37-48AE-99EF-11D2816286A6}"/>
    <cellStyle name="Comma 2 2 11 2 3" xfId="12819" xr:uid="{00000000-0005-0000-0000-00009E010000}"/>
    <cellStyle name="Comma 2 2 11 2 3 2" xfId="32033" xr:uid="{E17E5814-589F-4139-B080-6C3A0CBF005F}"/>
    <cellStyle name="Comma 2 2 11 2 4" xfId="22426" xr:uid="{E73F4787-3313-4E72-8782-5E68E93E00A2}"/>
    <cellStyle name="Comma 2 2 11 3" xfId="5614" xr:uid="{00000000-0005-0000-0000-00009F010000}"/>
    <cellStyle name="Comma 2 2 11 3 2" xfId="15221" xr:uid="{00000000-0005-0000-0000-0000A0010000}"/>
    <cellStyle name="Comma 2 2 11 3 2 2" xfId="34435" xr:uid="{7FFF37BA-6957-4942-B55E-4F8C82D6A441}"/>
    <cellStyle name="Comma 2 2 11 3 3" xfId="24828" xr:uid="{F70DD028-BDEB-4F04-AD55-132925BA5B13}"/>
    <cellStyle name="Comma 2 2 11 4" xfId="10417" xr:uid="{00000000-0005-0000-0000-0000A1010000}"/>
    <cellStyle name="Comma 2 2 11 4 2" xfId="29631" xr:uid="{8854B3A8-82E2-46A1-8379-CF4E59F8692B}"/>
    <cellStyle name="Comma 2 2 11 5" xfId="20024" xr:uid="{BD5118C0-7A29-4B3E-A9E6-C304C92E4212}"/>
    <cellStyle name="Comma 2 2 12" xfId="1608" xr:uid="{00000000-0005-0000-0000-0000A2010000}"/>
    <cellStyle name="Comma 2 2 12 2" xfId="4012" xr:uid="{00000000-0005-0000-0000-0000A3010000}"/>
    <cellStyle name="Comma 2 2 12 2 2" xfId="8815" xr:uid="{00000000-0005-0000-0000-0000A4010000}"/>
    <cellStyle name="Comma 2 2 12 2 2 2" xfId="18422" xr:uid="{00000000-0005-0000-0000-0000A5010000}"/>
    <cellStyle name="Comma 2 2 12 2 2 2 2" xfId="37636" xr:uid="{7A5D8118-9A40-4364-9A5B-2E77E41EE5FB}"/>
    <cellStyle name="Comma 2 2 12 2 2 3" xfId="28029" xr:uid="{E8974699-B4C6-4DF0-BEE2-723B31FCF311}"/>
    <cellStyle name="Comma 2 2 12 2 3" xfId="13619" xr:uid="{00000000-0005-0000-0000-0000A6010000}"/>
    <cellStyle name="Comma 2 2 12 2 3 2" xfId="32833" xr:uid="{83303A6F-BFD2-4623-A7F6-5A513C90E9BA}"/>
    <cellStyle name="Comma 2 2 12 2 4" xfId="23226" xr:uid="{120BC328-3359-4812-AFDA-6AD8D9053D10}"/>
    <cellStyle name="Comma 2 2 12 3" xfId="6414" xr:uid="{00000000-0005-0000-0000-0000A7010000}"/>
    <cellStyle name="Comma 2 2 12 3 2" xfId="16021" xr:uid="{00000000-0005-0000-0000-0000A8010000}"/>
    <cellStyle name="Comma 2 2 12 3 2 2" xfId="35235" xr:uid="{DC6EFBD3-6337-4907-B52D-1A595A0EFD0A}"/>
    <cellStyle name="Comma 2 2 12 3 3" xfId="25628" xr:uid="{1ED5DDCF-23CC-4A9C-8043-C778B235199D}"/>
    <cellStyle name="Comma 2 2 12 4" xfId="11217" xr:uid="{00000000-0005-0000-0000-0000A9010000}"/>
    <cellStyle name="Comma 2 2 12 4 2" xfId="30431" xr:uid="{09AED4B4-DA64-4FE8-9424-C4FCA95E481E}"/>
    <cellStyle name="Comma 2 2 12 5" xfId="20824" xr:uid="{B5472DAD-BDEE-4432-BB88-2CF9786E26C9}"/>
    <cellStyle name="Comma 2 2 13" xfId="2412" xr:uid="{00000000-0005-0000-0000-0000AA010000}"/>
    <cellStyle name="Comma 2 2 13 2" xfId="7215" xr:uid="{00000000-0005-0000-0000-0000AB010000}"/>
    <cellStyle name="Comma 2 2 13 2 2" xfId="16822" xr:uid="{00000000-0005-0000-0000-0000AC010000}"/>
    <cellStyle name="Comma 2 2 13 2 2 2" xfId="36036" xr:uid="{B16415A6-A7E1-4B83-85A9-C5BA51B494CF}"/>
    <cellStyle name="Comma 2 2 13 2 3" xfId="26429" xr:uid="{9F7012A7-759C-4B4A-B6E0-E7D316E1EF08}"/>
    <cellStyle name="Comma 2 2 13 3" xfId="12019" xr:uid="{00000000-0005-0000-0000-0000AD010000}"/>
    <cellStyle name="Comma 2 2 13 3 2" xfId="31233" xr:uid="{5F847F6F-DD59-4C85-BB03-299769B1EEC0}"/>
    <cellStyle name="Comma 2 2 13 4" xfId="21626" xr:uid="{13D3FBED-6E3F-4150-A7D5-D35D2E558C45}"/>
    <cellStyle name="Comma 2 2 14" xfId="4814" xr:uid="{00000000-0005-0000-0000-0000AE010000}"/>
    <cellStyle name="Comma 2 2 14 2" xfId="14421" xr:uid="{00000000-0005-0000-0000-0000AF010000}"/>
    <cellStyle name="Comma 2 2 14 2 2" xfId="33635" xr:uid="{10D97239-024A-4533-9537-40BDE3CFBFBB}"/>
    <cellStyle name="Comma 2 2 14 3" xfId="24028" xr:uid="{C5FE3514-6171-46BF-B751-0BF582492428}"/>
    <cellStyle name="Comma 2 2 15" xfId="9617" xr:uid="{00000000-0005-0000-0000-0000B0010000}"/>
    <cellStyle name="Comma 2 2 15 2" xfId="28831" xr:uid="{4AB97086-1F21-49D6-B067-0B3188296021}"/>
    <cellStyle name="Comma 2 2 16" xfId="19224" xr:uid="{CC8DA7B6-4004-40CD-BB2C-795CCEBC3BF9}"/>
    <cellStyle name="Comma 2 2 2" xfId="17" xr:uid="{00000000-0005-0000-0000-0000B1010000}"/>
    <cellStyle name="Comma 2 2 2 10" xfId="4824" xr:uid="{00000000-0005-0000-0000-0000B2010000}"/>
    <cellStyle name="Comma 2 2 2 10 2" xfId="14431" xr:uid="{00000000-0005-0000-0000-0000B3010000}"/>
    <cellStyle name="Comma 2 2 2 10 2 2" xfId="33645" xr:uid="{F9206323-B3D7-454A-9A54-9CC1400F7720}"/>
    <cellStyle name="Comma 2 2 2 10 3" xfId="24038" xr:uid="{2EEDFD89-DF69-4236-8CC5-C076CB292E46}"/>
    <cellStyle name="Comma 2 2 2 11" xfId="9627" xr:uid="{00000000-0005-0000-0000-0000B4010000}"/>
    <cellStyle name="Comma 2 2 2 11 2" xfId="28841" xr:uid="{8148A7A4-701E-48B3-96EB-B38F3DF952CA}"/>
    <cellStyle name="Comma 2 2 2 12" xfId="19234" xr:uid="{405E120A-DED8-4F09-BD64-77289BFBB2B2}"/>
    <cellStyle name="Comma 2 2 2 2" xfId="67" xr:uid="{00000000-0005-0000-0000-0000B5010000}"/>
    <cellStyle name="Comma 2 2 2 2 10" xfId="9677" xr:uid="{00000000-0005-0000-0000-0000B6010000}"/>
    <cellStyle name="Comma 2 2 2 2 10 2" xfId="28891" xr:uid="{B2EF4987-4371-4434-9140-45B984C8EA9B}"/>
    <cellStyle name="Comma 2 2 2 2 11" xfId="19284" xr:uid="{580DF0FC-DA7D-4A02-9835-9DB89C0EFBA9}"/>
    <cellStyle name="Comma 2 2 2 2 2" xfId="167" xr:uid="{00000000-0005-0000-0000-0000B7010000}"/>
    <cellStyle name="Comma 2 2 2 2 2 10" xfId="19384" xr:uid="{BFACBE25-3D7B-4230-AA69-F90EB3ADD7AE}"/>
    <cellStyle name="Comma 2 2 2 2 2 2" xfId="367" xr:uid="{00000000-0005-0000-0000-0000B8010000}"/>
    <cellStyle name="Comma 2 2 2 2 2 2 2" xfId="1168" xr:uid="{00000000-0005-0000-0000-0000B9010000}"/>
    <cellStyle name="Comma 2 2 2 2 2 2 2 2" xfId="3572" xr:uid="{00000000-0005-0000-0000-0000BA010000}"/>
    <cellStyle name="Comma 2 2 2 2 2 2 2 2 2" xfId="8375" xr:uid="{00000000-0005-0000-0000-0000BB010000}"/>
    <cellStyle name="Comma 2 2 2 2 2 2 2 2 2 2" xfId="17982" xr:uid="{00000000-0005-0000-0000-0000BC010000}"/>
    <cellStyle name="Comma 2 2 2 2 2 2 2 2 2 2 2" xfId="37196" xr:uid="{B5A3707C-B393-447A-8870-FC7F002B41C9}"/>
    <cellStyle name="Comma 2 2 2 2 2 2 2 2 2 3" xfId="27589" xr:uid="{06721DCE-6BCE-48D6-AD5F-F9B8338EE9F5}"/>
    <cellStyle name="Comma 2 2 2 2 2 2 2 2 3" xfId="13179" xr:uid="{00000000-0005-0000-0000-0000BD010000}"/>
    <cellStyle name="Comma 2 2 2 2 2 2 2 2 3 2" xfId="32393" xr:uid="{E9A2BA41-BEB2-42D6-8065-0C9F7B6B4769}"/>
    <cellStyle name="Comma 2 2 2 2 2 2 2 2 4" xfId="22786" xr:uid="{3D450C2C-5AE2-4DF1-8BF6-615159FC5EE3}"/>
    <cellStyle name="Comma 2 2 2 2 2 2 2 3" xfId="5974" xr:uid="{00000000-0005-0000-0000-0000BE010000}"/>
    <cellStyle name="Comma 2 2 2 2 2 2 2 3 2" xfId="15581" xr:uid="{00000000-0005-0000-0000-0000BF010000}"/>
    <cellStyle name="Comma 2 2 2 2 2 2 2 3 2 2" xfId="34795" xr:uid="{41685103-242B-4F34-8629-8D3FBBD8B441}"/>
    <cellStyle name="Comma 2 2 2 2 2 2 2 3 3" xfId="25188" xr:uid="{21C46003-53E3-4D19-8BB5-BEA2A209C0CD}"/>
    <cellStyle name="Comma 2 2 2 2 2 2 2 4" xfId="10777" xr:uid="{00000000-0005-0000-0000-0000C0010000}"/>
    <cellStyle name="Comma 2 2 2 2 2 2 2 4 2" xfId="29991" xr:uid="{5D107088-40E7-4220-8ADC-75E3BCEBFE5C}"/>
    <cellStyle name="Comma 2 2 2 2 2 2 2 5" xfId="20384" xr:uid="{61C0A3EC-F7B9-440B-A9D5-5C01A825B4AD}"/>
    <cellStyle name="Comma 2 2 2 2 2 2 3" xfId="1968" xr:uid="{00000000-0005-0000-0000-0000C1010000}"/>
    <cellStyle name="Comma 2 2 2 2 2 2 3 2" xfId="4372" xr:uid="{00000000-0005-0000-0000-0000C2010000}"/>
    <cellStyle name="Comma 2 2 2 2 2 2 3 2 2" xfId="9175" xr:uid="{00000000-0005-0000-0000-0000C3010000}"/>
    <cellStyle name="Comma 2 2 2 2 2 2 3 2 2 2" xfId="18782" xr:uid="{00000000-0005-0000-0000-0000C4010000}"/>
    <cellStyle name="Comma 2 2 2 2 2 2 3 2 2 2 2" xfId="37996" xr:uid="{71C9CE78-B818-442B-BADE-9EB4147AE0EA}"/>
    <cellStyle name="Comma 2 2 2 2 2 2 3 2 2 3" xfId="28389" xr:uid="{633F6768-A03E-4489-9F89-9BE2BD6BDC41}"/>
    <cellStyle name="Comma 2 2 2 2 2 2 3 2 3" xfId="13979" xr:uid="{00000000-0005-0000-0000-0000C5010000}"/>
    <cellStyle name="Comma 2 2 2 2 2 2 3 2 3 2" xfId="33193" xr:uid="{8E74228F-1BBA-4CA2-9903-0D08F53662A7}"/>
    <cellStyle name="Comma 2 2 2 2 2 2 3 2 4" xfId="23586" xr:uid="{79FEA79B-6615-4B3D-84D4-8EE2D2396F85}"/>
    <cellStyle name="Comma 2 2 2 2 2 2 3 3" xfId="6774" xr:uid="{00000000-0005-0000-0000-0000C6010000}"/>
    <cellStyle name="Comma 2 2 2 2 2 2 3 3 2" xfId="16381" xr:uid="{00000000-0005-0000-0000-0000C7010000}"/>
    <cellStyle name="Comma 2 2 2 2 2 2 3 3 2 2" xfId="35595" xr:uid="{36A7B4DA-661F-45F3-9005-45D858CF0A76}"/>
    <cellStyle name="Comma 2 2 2 2 2 2 3 3 3" xfId="25988" xr:uid="{21E7D3D0-8262-4EFF-85A7-1D17002E3BFB}"/>
    <cellStyle name="Comma 2 2 2 2 2 2 3 4" xfId="11577" xr:uid="{00000000-0005-0000-0000-0000C8010000}"/>
    <cellStyle name="Comma 2 2 2 2 2 2 3 4 2" xfId="30791" xr:uid="{D5087A92-B607-42F8-AEAD-CEE1E75CA138}"/>
    <cellStyle name="Comma 2 2 2 2 2 2 3 5" xfId="21184" xr:uid="{75E0B616-8414-4EF8-A9FB-B7A772F911BA}"/>
    <cellStyle name="Comma 2 2 2 2 2 2 4" xfId="2772" xr:uid="{00000000-0005-0000-0000-0000C9010000}"/>
    <cellStyle name="Comma 2 2 2 2 2 2 4 2" xfId="7575" xr:uid="{00000000-0005-0000-0000-0000CA010000}"/>
    <cellStyle name="Comma 2 2 2 2 2 2 4 2 2" xfId="17182" xr:uid="{00000000-0005-0000-0000-0000CB010000}"/>
    <cellStyle name="Comma 2 2 2 2 2 2 4 2 2 2" xfId="36396" xr:uid="{9FF4EDD2-A7F7-4606-824E-B13562225D50}"/>
    <cellStyle name="Comma 2 2 2 2 2 2 4 2 3" xfId="26789" xr:uid="{280D2D75-D507-4F5B-BED1-52137580D53A}"/>
    <cellStyle name="Comma 2 2 2 2 2 2 4 3" xfId="12379" xr:uid="{00000000-0005-0000-0000-0000CC010000}"/>
    <cellStyle name="Comma 2 2 2 2 2 2 4 3 2" xfId="31593" xr:uid="{6D69B417-467D-40CE-A5FF-5A73B11415DF}"/>
    <cellStyle name="Comma 2 2 2 2 2 2 4 4" xfId="21986" xr:uid="{C8EF8269-1DB6-48B1-BAB5-8D6E3E1949A7}"/>
    <cellStyle name="Comma 2 2 2 2 2 2 5" xfId="5174" xr:uid="{00000000-0005-0000-0000-0000CD010000}"/>
    <cellStyle name="Comma 2 2 2 2 2 2 5 2" xfId="14781" xr:uid="{00000000-0005-0000-0000-0000CE010000}"/>
    <cellStyle name="Comma 2 2 2 2 2 2 5 2 2" xfId="33995" xr:uid="{73D90CCA-1170-453D-A6F0-4670273705B0}"/>
    <cellStyle name="Comma 2 2 2 2 2 2 5 3" xfId="24388" xr:uid="{1EB6B085-B78E-4506-993D-FDE5432E9918}"/>
    <cellStyle name="Comma 2 2 2 2 2 2 6" xfId="9977" xr:uid="{00000000-0005-0000-0000-0000CF010000}"/>
    <cellStyle name="Comma 2 2 2 2 2 2 6 2" xfId="29191" xr:uid="{9CB9ACBB-CFCD-43C8-A390-88CFF09408F0}"/>
    <cellStyle name="Comma 2 2 2 2 2 2 7" xfId="19584" xr:uid="{1BF24336-DAF6-42AF-818D-B803D3193B5E}"/>
    <cellStyle name="Comma 2 2 2 2 2 3" xfId="567" xr:uid="{00000000-0005-0000-0000-0000D0010000}"/>
    <cellStyle name="Comma 2 2 2 2 2 3 2" xfId="1368" xr:uid="{00000000-0005-0000-0000-0000D1010000}"/>
    <cellStyle name="Comma 2 2 2 2 2 3 2 2" xfId="3772" xr:uid="{00000000-0005-0000-0000-0000D2010000}"/>
    <cellStyle name="Comma 2 2 2 2 2 3 2 2 2" xfId="8575" xr:uid="{00000000-0005-0000-0000-0000D3010000}"/>
    <cellStyle name="Comma 2 2 2 2 2 3 2 2 2 2" xfId="18182" xr:uid="{00000000-0005-0000-0000-0000D4010000}"/>
    <cellStyle name="Comma 2 2 2 2 2 3 2 2 2 2 2" xfId="37396" xr:uid="{CF7D5C57-8412-4687-BAA5-1B0DF93EF158}"/>
    <cellStyle name="Comma 2 2 2 2 2 3 2 2 2 3" xfId="27789" xr:uid="{9C5C3B76-7543-475A-9EBB-BC749237E086}"/>
    <cellStyle name="Comma 2 2 2 2 2 3 2 2 3" xfId="13379" xr:uid="{00000000-0005-0000-0000-0000D5010000}"/>
    <cellStyle name="Comma 2 2 2 2 2 3 2 2 3 2" xfId="32593" xr:uid="{10B7B8CF-B35D-436E-92B1-9FD7DFB8C51D}"/>
    <cellStyle name="Comma 2 2 2 2 2 3 2 2 4" xfId="22986" xr:uid="{A8A1A55F-0B5C-4F5A-94E5-73F3411B7BC9}"/>
    <cellStyle name="Comma 2 2 2 2 2 3 2 3" xfId="6174" xr:uid="{00000000-0005-0000-0000-0000D6010000}"/>
    <cellStyle name="Comma 2 2 2 2 2 3 2 3 2" xfId="15781" xr:uid="{00000000-0005-0000-0000-0000D7010000}"/>
    <cellStyle name="Comma 2 2 2 2 2 3 2 3 2 2" xfId="34995" xr:uid="{5E6E536B-4B2B-474C-9CD1-ABC4458E1085}"/>
    <cellStyle name="Comma 2 2 2 2 2 3 2 3 3" xfId="25388" xr:uid="{8C78CF03-2BC3-4BAC-9C5A-20453CCD4C7A}"/>
    <cellStyle name="Comma 2 2 2 2 2 3 2 4" xfId="10977" xr:uid="{00000000-0005-0000-0000-0000D8010000}"/>
    <cellStyle name="Comma 2 2 2 2 2 3 2 4 2" xfId="30191" xr:uid="{4E00279A-B793-4822-9285-82643351CB49}"/>
    <cellStyle name="Comma 2 2 2 2 2 3 2 5" xfId="20584" xr:uid="{561A0BAE-1A92-45CE-993F-3B81473308F9}"/>
    <cellStyle name="Comma 2 2 2 2 2 3 3" xfId="2168" xr:uid="{00000000-0005-0000-0000-0000D9010000}"/>
    <cellStyle name="Comma 2 2 2 2 2 3 3 2" xfId="4572" xr:uid="{00000000-0005-0000-0000-0000DA010000}"/>
    <cellStyle name="Comma 2 2 2 2 2 3 3 2 2" xfId="9375" xr:uid="{00000000-0005-0000-0000-0000DB010000}"/>
    <cellStyle name="Comma 2 2 2 2 2 3 3 2 2 2" xfId="18982" xr:uid="{00000000-0005-0000-0000-0000DC010000}"/>
    <cellStyle name="Comma 2 2 2 2 2 3 3 2 2 2 2" xfId="38196" xr:uid="{AD0CB055-EDE7-4DA3-B475-9044655820DF}"/>
    <cellStyle name="Comma 2 2 2 2 2 3 3 2 2 3" xfId="28589" xr:uid="{CA3158C7-F89E-47C8-8030-A78BFB52A754}"/>
    <cellStyle name="Comma 2 2 2 2 2 3 3 2 3" xfId="14179" xr:uid="{00000000-0005-0000-0000-0000DD010000}"/>
    <cellStyle name="Comma 2 2 2 2 2 3 3 2 3 2" xfId="33393" xr:uid="{893117C1-1C33-4E67-859A-63D1827CD855}"/>
    <cellStyle name="Comma 2 2 2 2 2 3 3 2 4" xfId="23786" xr:uid="{AA43F34B-DECB-4827-8BC0-4D2A7F6DA749}"/>
    <cellStyle name="Comma 2 2 2 2 2 3 3 3" xfId="6974" xr:uid="{00000000-0005-0000-0000-0000DE010000}"/>
    <cellStyle name="Comma 2 2 2 2 2 3 3 3 2" xfId="16581" xr:uid="{00000000-0005-0000-0000-0000DF010000}"/>
    <cellStyle name="Comma 2 2 2 2 2 3 3 3 2 2" xfId="35795" xr:uid="{EE7E8EEE-CD58-4304-BF32-4A966EA9F3F8}"/>
    <cellStyle name="Comma 2 2 2 2 2 3 3 3 3" xfId="26188" xr:uid="{2D3A8239-B8F5-4547-A7B3-58A98DE567C3}"/>
    <cellStyle name="Comma 2 2 2 2 2 3 3 4" xfId="11777" xr:uid="{00000000-0005-0000-0000-0000E0010000}"/>
    <cellStyle name="Comma 2 2 2 2 2 3 3 4 2" xfId="30991" xr:uid="{009E5602-9C81-479C-97D7-D4EB00106179}"/>
    <cellStyle name="Comma 2 2 2 2 2 3 3 5" xfId="21384" xr:uid="{F52F0D12-7933-4BF7-BF3E-B0050E2BCFF0}"/>
    <cellStyle name="Comma 2 2 2 2 2 3 4" xfId="2972" xr:uid="{00000000-0005-0000-0000-0000E1010000}"/>
    <cellStyle name="Comma 2 2 2 2 2 3 4 2" xfId="7775" xr:uid="{00000000-0005-0000-0000-0000E2010000}"/>
    <cellStyle name="Comma 2 2 2 2 2 3 4 2 2" xfId="17382" xr:uid="{00000000-0005-0000-0000-0000E3010000}"/>
    <cellStyle name="Comma 2 2 2 2 2 3 4 2 2 2" xfId="36596" xr:uid="{A52B7C1F-C635-475D-B8EE-A096C64F0428}"/>
    <cellStyle name="Comma 2 2 2 2 2 3 4 2 3" xfId="26989" xr:uid="{310459C8-112E-4030-A0D4-5BF5D6D328AD}"/>
    <cellStyle name="Comma 2 2 2 2 2 3 4 3" xfId="12579" xr:uid="{00000000-0005-0000-0000-0000E4010000}"/>
    <cellStyle name="Comma 2 2 2 2 2 3 4 3 2" xfId="31793" xr:uid="{4A0FFE59-C151-464D-943F-269F966C27FD}"/>
    <cellStyle name="Comma 2 2 2 2 2 3 4 4" xfId="22186" xr:uid="{F58FD9F2-13FE-4103-B22E-95C2939D27AC}"/>
    <cellStyle name="Comma 2 2 2 2 2 3 5" xfId="5374" xr:uid="{00000000-0005-0000-0000-0000E5010000}"/>
    <cellStyle name="Comma 2 2 2 2 2 3 5 2" xfId="14981" xr:uid="{00000000-0005-0000-0000-0000E6010000}"/>
    <cellStyle name="Comma 2 2 2 2 2 3 5 2 2" xfId="34195" xr:uid="{C6FB3E34-ADE3-4E59-A6EE-A30AFB05F7D4}"/>
    <cellStyle name="Comma 2 2 2 2 2 3 5 3" xfId="24588" xr:uid="{EA82662C-BCFC-4466-86E8-162422734216}"/>
    <cellStyle name="Comma 2 2 2 2 2 3 6" xfId="10177" xr:uid="{00000000-0005-0000-0000-0000E7010000}"/>
    <cellStyle name="Comma 2 2 2 2 2 3 6 2" xfId="29391" xr:uid="{A75D2772-A936-4EB3-8207-EAF6FE017C18}"/>
    <cellStyle name="Comma 2 2 2 2 2 3 7" xfId="19784" xr:uid="{D5901C23-04C5-4859-98E1-1738E8EE3E2F}"/>
    <cellStyle name="Comma 2 2 2 2 2 4" xfId="767" xr:uid="{00000000-0005-0000-0000-0000E8010000}"/>
    <cellStyle name="Comma 2 2 2 2 2 4 2" xfId="1568" xr:uid="{00000000-0005-0000-0000-0000E9010000}"/>
    <cellStyle name="Comma 2 2 2 2 2 4 2 2" xfId="3972" xr:uid="{00000000-0005-0000-0000-0000EA010000}"/>
    <cellStyle name="Comma 2 2 2 2 2 4 2 2 2" xfId="8775" xr:uid="{00000000-0005-0000-0000-0000EB010000}"/>
    <cellStyle name="Comma 2 2 2 2 2 4 2 2 2 2" xfId="18382" xr:uid="{00000000-0005-0000-0000-0000EC010000}"/>
    <cellStyle name="Comma 2 2 2 2 2 4 2 2 2 2 2" xfId="37596" xr:uid="{760D0554-E256-443B-8E0C-048D8E4BDC5C}"/>
    <cellStyle name="Comma 2 2 2 2 2 4 2 2 2 3" xfId="27989" xr:uid="{587D577D-D576-4063-9A68-31392EB53664}"/>
    <cellStyle name="Comma 2 2 2 2 2 4 2 2 3" xfId="13579" xr:uid="{00000000-0005-0000-0000-0000ED010000}"/>
    <cellStyle name="Comma 2 2 2 2 2 4 2 2 3 2" xfId="32793" xr:uid="{669386E8-F32E-4670-8E5B-80287063ACDB}"/>
    <cellStyle name="Comma 2 2 2 2 2 4 2 2 4" xfId="23186" xr:uid="{E13E2288-F5D5-47FD-8D82-D0CF1D1738E0}"/>
    <cellStyle name="Comma 2 2 2 2 2 4 2 3" xfId="6374" xr:uid="{00000000-0005-0000-0000-0000EE010000}"/>
    <cellStyle name="Comma 2 2 2 2 2 4 2 3 2" xfId="15981" xr:uid="{00000000-0005-0000-0000-0000EF010000}"/>
    <cellStyle name="Comma 2 2 2 2 2 4 2 3 2 2" xfId="35195" xr:uid="{BB320699-2AF1-4DF8-BE65-A11D6A4570F8}"/>
    <cellStyle name="Comma 2 2 2 2 2 4 2 3 3" xfId="25588" xr:uid="{749AFD5C-EC9B-4F56-B366-D39F9C945E3B}"/>
    <cellStyle name="Comma 2 2 2 2 2 4 2 4" xfId="11177" xr:uid="{00000000-0005-0000-0000-0000F0010000}"/>
    <cellStyle name="Comma 2 2 2 2 2 4 2 4 2" xfId="30391" xr:uid="{63281652-318B-44A1-B221-D52403350A84}"/>
    <cellStyle name="Comma 2 2 2 2 2 4 2 5" xfId="20784" xr:uid="{2A02E11E-3C33-48FD-B71E-C29EACD9E805}"/>
    <cellStyle name="Comma 2 2 2 2 2 4 3" xfId="2368" xr:uid="{00000000-0005-0000-0000-0000F1010000}"/>
    <cellStyle name="Comma 2 2 2 2 2 4 3 2" xfId="4772" xr:uid="{00000000-0005-0000-0000-0000F2010000}"/>
    <cellStyle name="Comma 2 2 2 2 2 4 3 2 2" xfId="9575" xr:uid="{00000000-0005-0000-0000-0000F3010000}"/>
    <cellStyle name="Comma 2 2 2 2 2 4 3 2 2 2" xfId="19182" xr:uid="{00000000-0005-0000-0000-0000F4010000}"/>
    <cellStyle name="Comma 2 2 2 2 2 4 3 2 2 2 2" xfId="38396" xr:uid="{A7F00722-4945-4C47-A544-763171096CAE}"/>
    <cellStyle name="Comma 2 2 2 2 2 4 3 2 2 3" xfId="28789" xr:uid="{B3EAB1CF-B5C1-467B-8BB1-E0F4B057B355}"/>
    <cellStyle name="Comma 2 2 2 2 2 4 3 2 3" xfId="14379" xr:uid="{00000000-0005-0000-0000-0000F5010000}"/>
    <cellStyle name="Comma 2 2 2 2 2 4 3 2 3 2" xfId="33593" xr:uid="{7F4C3BED-3AD6-4C4B-9C31-0651C2AE41DC}"/>
    <cellStyle name="Comma 2 2 2 2 2 4 3 2 4" xfId="23986" xr:uid="{F73A9F64-942D-41FB-A93B-1164223486C0}"/>
    <cellStyle name="Comma 2 2 2 2 2 4 3 3" xfId="7174" xr:uid="{00000000-0005-0000-0000-0000F6010000}"/>
    <cellStyle name="Comma 2 2 2 2 2 4 3 3 2" xfId="16781" xr:uid="{00000000-0005-0000-0000-0000F7010000}"/>
    <cellStyle name="Comma 2 2 2 2 2 4 3 3 2 2" xfId="35995" xr:uid="{B71A5286-D454-4F4D-BB48-D83E0568278F}"/>
    <cellStyle name="Comma 2 2 2 2 2 4 3 3 3" xfId="26388" xr:uid="{C2DC9CF9-261B-4432-BBCF-4AE479322C9C}"/>
    <cellStyle name="Comma 2 2 2 2 2 4 3 4" xfId="11977" xr:uid="{00000000-0005-0000-0000-0000F8010000}"/>
    <cellStyle name="Comma 2 2 2 2 2 4 3 4 2" xfId="31191" xr:uid="{66257A37-09E5-4039-9BE4-64D76537B16A}"/>
    <cellStyle name="Comma 2 2 2 2 2 4 3 5" xfId="21584" xr:uid="{0037FF8E-E138-4CC3-82B6-859D983D14A7}"/>
    <cellStyle name="Comma 2 2 2 2 2 4 4" xfId="3172" xr:uid="{00000000-0005-0000-0000-0000F9010000}"/>
    <cellStyle name="Comma 2 2 2 2 2 4 4 2" xfId="7975" xr:uid="{00000000-0005-0000-0000-0000FA010000}"/>
    <cellStyle name="Comma 2 2 2 2 2 4 4 2 2" xfId="17582" xr:uid="{00000000-0005-0000-0000-0000FB010000}"/>
    <cellStyle name="Comma 2 2 2 2 2 4 4 2 2 2" xfId="36796" xr:uid="{FF0619DE-BDE3-47E3-9928-9629445CE66A}"/>
    <cellStyle name="Comma 2 2 2 2 2 4 4 2 3" xfId="27189" xr:uid="{4DAAC4E3-BD3F-4B06-BB13-9231D7524E6A}"/>
    <cellStyle name="Comma 2 2 2 2 2 4 4 3" xfId="12779" xr:uid="{00000000-0005-0000-0000-0000FC010000}"/>
    <cellStyle name="Comma 2 2 2 2 2 4 4 3 2" xfId="31993" xr:uid="{3FA4CD99-B747-4748-8612-3C233F91A2E5}"/>
    <cellStyle name="Comma 2 2 2 2 2 4 4 4" xfId="22386" xr:uid="{2C467B38-ADC8-4CFC-9438-E0400746AD68}"/>
    <cellStyle name="Comma 2 2 2 2 2 4 5" xfId="5574" xr:uid="{00000000-0005-0000-0000-0000FD010000}"/>
    <cellStyle name="Comma 2 2 2 2 2 4 5 2" xfId="15181" xr:uid="{00000000-0005-0000-0000-0000FE010000}"/>
    <cellStyle name="Comma 2 2 2 2 2 4 5 2 2" xfId="34395" xr:uid="{299A6D30-147E-4C53-A0F2-42270BAA746A}"/>
    <cellStyle name="Comma 2 2 2 2 2 4 5 3" xfId="24788" xr:uid="{4BBCB447-250E-4895-83FB-9A5187F20238}"/>
    <cellStyle name="Comma 2 2 2 2 2 4 6" xfId="10377" xr:uid="{00000000-0005-0000-0000-0000FF010000}"/>
    <cellStyle name="Comma 2 2 2 2 2 4 6 2" xfId="29591" xr:uid="{458F3E4E-C0E1-4CA7-9194-9DF744A16228}"/>
    <cellStyle name="Comma 2 2 2 2 2 4 7" xfId="19984" xr:uid="{0B0BFB9C-54B5-4987-AE30-077FCBF23B24}"/>
    <cellStyle name="Comma 2 2 2 2 2 5" xfId="968" xr:uid="{00000000-0005-0000-0000-000000020000}"/>
    <cellStyle name="Comma 2 2 2 2 2 5 2" xfId="3372" xr:uid="{00000000-0005-0000-0000-000001020000}"/>
    <cellStyle name="Comma 2 2 2 2 2 5 2 2" xfId="8175" xr:uid="{00000000-0005-0000-0000-000002020000}"/>
    <cellStyle name="Comma 2 2 2 2 2 5 2 2 2" xfId="17782" xr:uid="{00000000-0005-0000-0000-000003020000}"/>
    <cellStyle name="Comma 2 2 2 2 2 5 2 2 2 2" xfId="36996" xr:uid="{A1F34AB6-5142-472C-9AFF-6C94057BEBA0}"/>
    <cellStyle name="Comma 2 2 2 2 2 5 2 2 3" xfId="27389" xr:uid="{615F9966-9674-4454-BC4A-259AC0BE05BA}"/>
    <cellStyle name="Comma 2 2 2 2 2 5 2 3" xfId="12979" xr:uid="{00000000-0005-0000-0000-000004020000}"/>
    <cellStyle name="Comma 2 2 2 2 2 5 2 3 2" xfId="32193" xr:uid="{9C4BA695-19F8-4A85-B8D9-FEE935585678}"/>
    <cellStyle name="Comma 2 2 2 2 2 5 2 4" xfId="22586" xr:uid="{DE4567F5-B532-47D7-AB0C-5170B66B7BF1}"/>
    <cellStyle name="Comma 2 2 2 2 2 5 3" xfId="5774" xr:uid="{00000000-0005-0000-0000-000005020000}"/>
    <cellStyle name="Comma 2 2 2 2 2 5 3 2" xfId="15381" xr:uid="{00000000-0005-0000-0000-000006020000}"/>
    <cellStyle name="Comma 2 2 2 2 2 5 3 2 2" xfId="34595" xr:uid="{CFBA5CBC-D430-4C73-96B6-75F25988CC81}"/>
    <cellStyle name="Comma 2 2 2 2 2 5 3 3" xfId="24988" xr:uid="{84D1002F-92E0-4EF4-88A0-482AC7952F04}"/>
    <cellStyle name="Comma 2 2 2 2 2 5 4" xfId="10577" xr:uid="{00000000-0005-0000-0000-000007020000}"/>
    <cellStyle name="Comma 2 2 2 2 2 5 4 2" xfId="29791" xr:uid="{D6EFC23E-C8B0-4BD8-9AF4-93B0BE65096D}"/>
    <cellStyle name="Comma 2 2 2 2 2 5 5" xfId="20184" xr:uid="{5D2B860F-1869-4627-B24C-9C46A047D8F6}"/>
    <cellStyle name="Comma 2 2 2 2 2 6" xfId="1768" xr:uid="{00000000-0005-0000-0000-000008020000}"/>
    <cellStyle name="Comma 2 2 2 2 2 6 2" xfId="4172" xr:uid="{00000000-0005-0000-0000-000009020000}"/>
    <cellStyle name="Comma 2 2 2 2 2 6 2 2" xfId="8975" xr:uid="{00000000-0005-0000-0000-00000A020000}"/>
    <cellStyle name="Comma 2 2 2 2 2 6 2 2 2" xfId="18582" xr:uid="{00000000-0005-0000-0000-00000B020000}"/>
    <cellStyle name="Comma 2 2 2 2 2 6 2 2 2 2" xfId="37796" xr:uid="{05AD9A44-0D23-4563-81E6-4A882C696694}"/>
    <cellStyle name="Comma 2 2 2 2 2 6 2 2 3" xfId="28189" xr:uid="{03065D8F-C761-4E91-B4AE-4128C1981DC2}"/>
    <cellStyle name="Comma 2 2 2 2 2 6 2 3" xfId="13779" xr:uid="{00000000-0005-0000-0000-00000C020000}"/>
    <cellStyle name="Comma 2 2 2 2 2 6 2 3 2" xfId="32993" xr:uid="{8C6771A4-220C-4F17-9461-3FFDD31916B3}"/>
    <cellStyle name="Comma 2 2 2 2 2 6 2 4" xfId="23386" xr:uid="{8C3401CB-98B0-4E6C-AD86-545EA0D16C5D}"/>
    <cellStyle name="Comma 2 2 2 2 2 6 3" xfId="6574" xr:uid="{00000000-0005-0000-0000-00000D020000}"/>
    <cellStyle name="Comma 2 2 2 2 2 6 3 2" xfId="16181" xr:uid="{00000000-0005-0000-0000-00000E020000}"/>
    <cellStyle name="Comma 2 2 2 2 2 6 3 2 2" xfId="35395" xr:uid="{D945DB45-1082-48B0-810F-AA911B14D124}"/>
    <cellStyle name="Comma 2 2 2 2 2 6 3 3" xfId="25788" xr:uid="{6A0EFD44-3815-4854-BD8E-E0A1F99EAAA6}"/>
    <cellStyle name="Comma 2 2 2 2 2 6 4" xfId="11377" xr:uid="{00000000-0005-0000-0000-00000F020000}"/>
    <cellStyle name="Comma 2 2 2 2 2 6 4 2" xfId="30591" xr:uid="{3293E433-D4DD-4D6F-BFDC-3AADE557EE8F}"/>
    <cellStyle name="Comma 2 2 2 2 2 6 5" xfId="20984" xr:uid="{F5EB7042-360A-4E72-B85E-AF883F82FF5F}"/>
    <cellStyle name="Comma 2 2 2 2 2 7" xfId="2572" xr:uid="{00000000-0005-0000-0000-000010020000}"/>
    <cellStyle name="Comma 2 2 2 2 2 7 2" xfId="7375" xr:uid="{00000000-0005-0000-0000-000011020000}"/>
    <cellStyle name="Comma 2 2 2 2 2 7 2 2" xfId="16982" xr:uid="{00000000-0005-0000-0000-000012020000}"/>
    <cellStyle name="Comma 2 2 2 2 2 7 2 2 2" xfId="36196" xr:uid="{778B1D28-7B61-41D2-AE26-9A1AED890205}"/>
    <cellStyle name="Comma 2 2 2 2 2 7 2 3" xfId="26589" xr:uid="{43E6B01D-0355-48D3-A534-ADB94E7961BE}"/>
    <cellStyle name="Comma 2 2 2 2 2 7 3" xfId="12179" xr:uid="{00000000-0005-0000-0000-000013020000}"/>
    <cellStyle name="Comma 2 2 2 2 2 7 3 2" xfId="31393" xr:uid="{03BEFC9B-4BED-4AC0-9D0D-17EE7721FD97}"/>
    <cellStyle name="Comma 2 2 2 2 2 7 4" xfId="21786" xr:uid="{B945B1B9-EF8A-486A-9979-D88A6BB82683}"/>
    <cellStyle name="Comma 2 2 2 2 2 8" xfId="4974" xr:uid="{00000000-0005-0000-0000-000014020000}"/>
    <cellStyle name="Comma 2 2 2 2 2 8 2" xfId="14581" xr:uid="{00000000-0005-0000-0000-000015020000}"/>
    <cellStyle name="Comma 2 2 2 2 2 8 2 2" xfId="33795" xr:uid="{C0815B09-626B-430A-98B2-70872C97C19C}"/>
    <cellStyle name="Comma 2 2 2 2 2 8 3" xfId="24188" xr:uid="{A608B2DF-644C-4E84-B6A2-98FE86DD3755}"/>
    <cellStyle name="Comma 2 2 2 2 2 9" xfId="9777" xr:uid="{00000000-0005-0000-0000-000016020000}"/>
    <cellStyle name="Comma 2 2 2 2 2 9 2" xfId="28991" xr:uid="{A0988E5F-3C10-4131-91E9-D08A1BAF5F7D}"/>
    <cellStyle name="Comma 2 2 2 2 3" xfId="267" xr:uid="{00000000-0005-0000-0000-000017020000}"/>
    <cellStyle name="Comma 2 2 2 2 3 2" xfId="1068" xr:uid="{00000000-0005-0000-0000-000018020000}"/>
    <cellStyle name="Comma 2 2 2 2 3 2 2" xfId="3472" xr:uid="{00000000-0005-0000-0000-000019020000}"/>
    <cellStyle name="Comma 2 2 2 2 3 2 2 2" xfId="8275" xr:uid="{00000000-0005-0000-0000-00001A020000}"/>
    <cellStyle name="Comma 2 2 2 2 3 2 2 2 2" xfId="17882" xr:uid="{00000000-0005-0000-0000-00001B020000}"/>
    <cellStyle name="Comma 2 2 2 2 3 2 2 2 2 2" xfId="37096" xr:uid="{1729C500-2136-4178-A09C-794F8F2A3154}"/>
    <cellStyle name="Comma 2 2 2 2 3 2 2 2 3" xfId="27489" xr:uid="{0F01AB74-D6DA-459A-AEF2-85964BA42EBA}"/>
    <cellStyle name="Comma 2 2 2 2 3 2 2 3" xfId="13079" xr:uid="{00000000-0005-0000-0000-00001C020000}"/>
    <cellStyle name="Comma 2 2 2 2 3 2 2 3 2" xfId="32293" xr:uid="{9A780476-9E3A-428D-9AE9-A5D8E5A8D6E3}"/>
    <cellStyle name="Comma 2 2 2 2 3 2 2 4" xfId="22686" xr:uid="{A003D14E-2318-4BFD-9D04-565DBA5FA6F3}"/>
    <cellStyle name="Comma 2 2 2 2 3 2 3" xfId="5874" xr:uid="{00000000-0005-0000-0000-00001D020000}"/>
    <cellStyle name="Comma 2 2 2 2 3 2 3 2" xfId="15481" xr:uid="{00000000-0005-0000-0000-00001E020000}"/>
    <cellStyle name="Comma 2 2 2 2 3 2 3 2 2" xfId="34695" xr:uid="{0D714BDA-4F80-444C-A264-B2E31CB34935}"/>
    <cellStyle name="Comma 2 2 2 2 3 2 3 3" xfId="25088" xr:uid="{AA2C4888-0AAC-4951-AC90-8C2C298090E4}"/>
    <cellStyle name="Comma 2 2 2 2 3 2 4" xfId="10677" xr:uid="{00000000-0005-0000-0000-00001F020000}"/>
    <cellStyle name="Comma 2 2 2 2 3 2 4 2" xfId="29891" xr:uid="{6747895D-5D3C-4DB3-A916-6657CA10EF49}"/>
    <cellStyle name="Comma 2 2 2 2 3 2 5" xfId="20284" xr:uid="{819CD133-9961-469F-BECC-315E4563E015}"/>
    <cellStyle name="Comma 2 2 2 2 3 3" xfId="1868" xr:uid="{00000000-0005-0000-0000-000020020000}"/>
    <cellStyle name="Comma 2 2 2 2 3 3 2" xfId="4272" xr:uid="{00000000-0005-0000-0000-000021020000}"/>
    <cellStyle name="Comma 2 2 2 2 3 3 2 2" xfId="9075" xr:uid="{00000000-0005-0000-0000-000022020000}"/>
    <cellStyle name="Comma 2 2 2 2 3 3 2 2 2" xfId="18682" xr:uid="{00000000-0005-0000-0000-000023020000}"/>
    <cellStyle name="Comma 2 2 2 2 3 3 2 2 2 2" xfId="37896" xr:uid="{26D2785E-F621-4328-9A15-18732D105FCB}"/>
    <cellStyle name="Comma 2 2 2 2 3 3 2 2 3" xfId="28289" xr:uid="{08860BBB-52BD-457C-889D-4CF0CBF92D82}"/>
    <cellStyle name="Comma 2 2 2 2 3 3 2 3" xfId="13879" xr:uid="{00000000-0005-0000-0000-000024020000}"/>
    <cellStyle name="Comma 2 2 2 2 3 3 2 3 2" xfId="33093" xr:uid="{D9189652-4F32-468B-9CBA-C99E0CDADE61}"/>
    <cellStyle name="Comma 2 2 2 2 3 3 2 4" xfId="23486" xr:uid="{A1DCEEA5-5BF6-43BA-B006-DF9968BB347B}"/>
    <cellStyle name="Comma 2 2 2 2 3 3 3" xfId="6674" xr:uid="{00000000-0005-0000-0000-000025020000}"/>
    <cellStyle name="Comma 2 2 2 2 3 3 3 2" xfId="16281" xr:uid="{00000000-0005-0000-0000-000026020000}"/>
    <cellStyle name="Comma 2 2 2 2 3 3 3 2 2" xfId="35495" xr:uid="{BE308C4B-BA33-4F18-AFA4-575E9EC4F038}"/>
    <cellStyle name="Comma 2 2 2 2 3 3 3 3" xfId="25888" xr:uid="{7C60A9DB-7982-4316-BEC0-A692CDE291CC}"/>
    <cellStyle name="Comma 2 2 2 2 3 3 4" xfId="11477" xr:uid="{00000000-0005-0000-0000-000027020000}"/>
    <cellStyle name="Comma 2 2 2 2 3 3 4 2" xfId="30691" xr:uid="{317D0F21-CAF2-487F-9B42-E8175322011C}"/>
    <cellStyle name="Comma 2 2 2 2 3 3 5" xfId="21084" xr:uid="{4B2A5FA7-B373-4D57-81CA-866336743CEA}"/>
    <cellStyle name="Comma 2 2 2 2 3 4" xfId="2672" xr:uid="{00000000-0005-0000-0000-000028020000}"/>
    <cellStyle name="Comma 2 2 2 2 3 4 2" xfId="7475" xr:uid="{00000000-0005-0000-0000-000029020000}"/>
    <cellStyle name="Comma 2 2 2 2 3 4 2 2" xfId="17082" xr:uid="{00000000-0005-0000-0000-00002A020000}"/>
    <cellStyle name="Comma 2 2 2 2 3 4 2 2 2" xfId="36296" xr:uid="{69C58FC3-BCF7-41B6-89C8-CD8771A323B5}"/>
    <cellStyle name="Comma 2 2 2 2 3 4 2 3" xfId="26689" xr:uid="{DD172822-986E-4347-AEAB-E99806907D96}"/>
    <cellStyle name="Comma 2 2 2 2 3 4 3" xfId="12279" xr:uid="{00000000-0005-0000-0000-00002B020000}"/>
    <cellStyle name="Comma 2 2 2 2 3 4 3 2" xfId="31493" xr:uid="{371B62CA-AEB4-4550-8942-1804F669AA2E}"/>
    <cellStyle name="Comma 2 2 2 2 3 4 4" xfId="21886" xr:uid="{0B49CA5D-CA6C-4B54-A5F2-6061EB5EE12C}"/>
    <cellStyle name="Comma 2 2 2 2 3 5" xfId="5074" xr:uid="{00000000-0005-0000-0000-00002C020000}"/>
    <cellStyle name="Comma 2 2 2 2 3 5 2" xfId="14681" xr:uid="{00000000-0005-0000-0000-00002D020000}"/>
    <cellStyle name="Comma 2 2 2 2 3 5 2 2" xfId="33895" xr:uid="{237527B9-D7C7-4CB3-B087-7352D89431AC}"/>
    <cellStyle name="Comma 2 2 2 2 3 5 3" xfId="24288" xr:uid="{D928BA43-4AA5-4CEA-A083-6A0DBCBB48E6}"/>
    <cellStyle name="Comma 2 2 2 2 3 6" xfId="9877" xr:uid="{00000000-0005-0000-0000-00002E020000}"/>
    <cellStyle name="Comma 2 2 2 2 3 6 2" xfId="29091" xr:uid="{959CE753-5CC4-43B5-8583-6AED15765371}"/>
    <cellStyle name="Comma 2 2 2 2 3 7" xfId="19484" xr:uid="{4A310CFC-A39B-4584-BD65-8DFA1E3E9DDA}"/>
    <cellStyle name="Comma 2 2 2 2 4" xfId="467" xr:uid="{00000000-0005-0000-0000-00002F020000}"/>
    <cellStyle name="Comma 2 2 2 2 4 2" xfId="1268" xr:uid="{00000000-0005-0000-0000-000030020000}"/>
    <cellStyle name="Comma 2 2 2 2 4 2 2" xfId="3672" xr:uid="{00000000-0005-0000-0000-000031020000}"/>
    <cellStyle name="Comma 2 2 2 2 4 2 2 2" xfId="8475" xr:uid="{00000000-0005-0000-0000-000032020000}"/>
    <cellStyle name="Comma 2 2 2 2 4 2 2 2 2" xfId="18082" xr:uid="{00000000-0005-0000-0000-000033020000}"/>
    <cellStyle name="Comma 2 2 2 2 4 2 2 2 2 2" xfId="37296" xr:uid="{8060F065-FB67-4516-BCBC-B45D9C4E989D}"/>
    <cellStyle name="Comma 2 2 2 2 4 2 2 2 3" xfId="27689" xr:uid="{0D9406BF-864E-4C55-9694-248CE031D3FC}"/>
    <cellStyle name="Comma 2 2 2 2 4 2 2 3" xfId="13279" xr:uid="{00000000-0005-0000-0000-000034020000}"/>
    <cellStyle name="Comma 2 2 2 2 4 2 2 3 2" xfId="32493" xr:uid="{E8BD1D06-2B5A-42B2-B6B8-3A513CDD6030}"/>
    <cellStyle name="Comma 2 2 2 2 4 2 2 4" xfId="22886" xr:uid="{4D00E91B-DF17-4F7B-9D3D-9ADFA58E16F5}"/>
    <cellStyle name="Comma 2 2 2 2 4 2 3" xfId="6074" xr:uid="{00000000-0005-0000-0000-000035020000}"/>
    <cellStyle name="Comma 2 2 2 2 4 2 3 2" xfId="15681" xr:uid="{00000000-0005-0000-0000-000036020000}"/>
    <cellStyle name="Comma 2 2 2 2 4 2 3 2 2" xfId="34895" xr:uid="{C83C9844-FD05-44E9-8993-2EF01973E83C}"/>
    <cellStyle name="Comma 2 2 2 2 4 2 3 3" xfId="25288" xr:uid="{5DF090BE-46CE-41FB-9585-5633D69116DE}"/>
    <cellStyle name="Comma 2 2 2 2 4 2 4" xfId="10877" xr:uid="{00000000-0005-0000-0000-000037020000}"/>
    <cellStyle name="Comma 2 2 2 2 4 2 4 2" xfId="30091" xr:uid="{F4B05895-B64A-4960-A36B-161E59680AA1}"/>
    <cellStyle name="Comma 2 2 2 2 4 2 5" xfId="20484" xr:uid="{89931E30-B0B3-4022-B836-6BD94FFF4435}"/>
    <cellStyle name="Comma 2 2 2 2 4 3" xfId="2068" xr:uid="{00000000-0005-0000-0000-000038020000}"/>
    <cellStyle name="Comma 2 2 2 2 4 3 2" xfId="4472" xr:uid="{00000000-0005-0000-0000-000039020000}"/>
    <cellStyle name="Comma 2 2 2 2 4 3 2 2" xfId="9275" xr:uid="{00000000-0005-0000-0000-00003A020000}"/>
    <cellStyle name="Comma 2 2 2 2 4 3 2 2 2" xfId="18882" xr:uid="{00000000-0005-0000-0000-00003B020000}"/>
    <cellStyle name="Comma 2 2 2 2 4 3 2 2 2 2" xfId="38096" xr:uid="{9E98450F-74D5-46D5-9F5F-77F1434BBAF2}"/>
    <cellStyle name="Comma 2 2 2 2 4 3 2 2 3" xfId="28489" xr:uid="{011FBD4F-58F2-4C9A-9F74-6CA4897EDA52}"/>
    <cellStyle name="Comma 2 2 2 2 4 3 2 3" xfId="14079" xr:uid="{00000000-0005-0000-0000-00003C020000}"/>
    <cellStyle name="Comma 2 2 2 2 4 3 2 3 2" xfId="33293" xr:uid="{CB1ADABC-96E0-4202-8871-92BC299AB9A9}"/>
    <cellStyle name="Comma 2 2 2 2 4 3 2 4" xfId="23686" xr:uid="{C73568DA-6DF2-4518-90C9-331DD53CAF6A}"/>
    <cellStyle name="Comma 2 2 2 2 4 3 3" xfId="6874" xr:uid="{00000000-0005-0000-0000-00003D020000}"/>
    <cellStyle name="Comma 2 2 2 2 4 3 3 2" xfId="16481" xr:uid="{00000000-0005-0000-0000-00003E020000}"/>
    <cellStyle name="Comma 2 2 2 2 4 3 3 2 2" xfId="35695" xr:uid="{0741B050-8629-4830-B497-D0BB8EB7537C}"/>
    <cellStyle name="Comma 2 2 2 2 4 3 3 3" xfId="26088" xr:uid="{11EC0AD2-2B60-40E9-B42F-EE92C7202F37}"/>
    <cellStyle name="Comma 2 2 2 2 4 3 4" xfId="11677" xr:uid="{00000000-0005-0000-0000-00003F020000}"/>
    <cellStyle name="Comma 2 2 2 2 4 3 4 2" xfId="30891" xr:uid="{80C91446-FE3C-47C1-81CE-EEA42FB0B49B}"/>
    <cellStyle name="Comma 2 2 2 2 4 3 5" xfId="21284" xr:uid="{6D9DB8CA-8950-40C5-A662-B6233FB46186}"/>
    <cellStyle name="Comma 2 2 2 2 4 4" xfId="2872" xr:uid="{00000000-0005-0000-0000-000040020000}"/>
    <cellStyle name="Comma 2 2 2 2 4 4 2" xfId="7675" xr:uid="{00000000-0005-0000-0000-000041020000}"/>
    <cellStyle name="Comma 2 2 2 2 4 4 2 2" xfId="17282" xr:uid="{00000000-0005-0000-0000-000042020000}"/>
    <cellStyle name="Comma 2 2 2 2 4 4 2 2 2" xfId="36496" xr:uid="{E9592AD6-192D-474C-B773-56DCCE090F07}"/>
    <cellStyle name="Comma 2 2 2 2 4 4 2 3" xfId="26889" xr:uid="{AFE635E6-D7FF-49EA-A7C9-F9646EE19820}"/>
    <cellStyle name="Comma 2 2 2 2 4 4 3" xfId="12479" xr:uid="{00000000-0005-0000-0000-000043020000}"/>
    <cellStyle name="Comma 2 2 2 2 4 4 3 2" xfId="31693" xr:uid="{02C1F35E-76D7-444B-881C-5F2170BF896E}"/>
    <cellStyle name="Comma 2 2 2 2 4 4 4" xfId="22086" xr:uid="{8186A47A-D7F1-4546-9B52-2252147DAB02}"/>
    <cellStyle name="Comma 2 2 2 2 4 5" xfId="5274" xr:uid="{00000000-0005-0000-0000-000044020000}"/>
    <cellStyle name="Comma 2 2 2 2 4 5 2" xfId="14881" xr:uid="{00000000-0005-0000-0000-000045020000}"/>
    <cellStyle name="Comma 2 2 2 2 4 5 2 2" xfId="34095" xr:uid="{B95A33DC-A322-4F3C-9E8E-45503E933287}"/>
    <cellStyle name="Comma 2 2 2 2 4 5 3" xfId="24488" xr:uid="{A1758BCD-63B7-4141-9DC8-1D000CF306A7}"/>
    <cellStyle name="Comma 2 2 2 2 4 6" xfId="10077" xr:uid="{00000000-0005-0000-0000-000046020000}"/>
    <cellStyle name="Comma 2 2 2 2 4 6 2" xfId="29291" xr:uid="{59DB2065-E918-40A0-B2CB-77FDA3838A8A}"/>
    <cellStyle name="Comma 2 2 2 2 4 7" xfId="19684" xr:uid="{9859290F-E4E5-419C-9C92-9895AB95F40C}"/>
    <cellStyle name="Comma 2 2 2 2 5" xfId="667" xr:uid="{00000000-0005-0000-0000-000047020000}"/>
    <cellStyle name="Comma 2 2 2 2 5 2" xfId="1468" xr:uid="{00000000-0005-0000-0000-000048020000}"/>
    <cellStyle name="Comma 2 2 2 2 5 2 2" xfId="3872" xr:uid="{00000000-0005-0000-0000-000049020000}"/>
    <cellStyle name="Comma 2 2 2 2 5 2 2 2" xfId="8675" xr:uid="{00000000-0005-0000-0000-00004A020000}"/>
    <cellStyle name="Comma 2 2 2 2 5 2 2 2 2" xfId="18282" xr:uid="{00000000-0005-0000-0000-00004B020000}"/>
    <cellStyle name="Comma 2 2 2 2 5 2 2 2 2 2" xfId="37496" xr:uid="{59D1648C-A61D-425B-B282-48EBCC0B4882}"/>
    <cellStyle name="Comma 2 2 2 2 5 2 2 2 3" xfId="27889" xr:uid="{4106B1B1-A532-441B-A14A-A27623EAFC72}"/>
    <cellStyle name="Comma 2 2 2 2 5 2 2 3" xfId="13479" xr:uid="{00000000-0005-0000-0000-00004C020000}"/>
    <cellStyle name="Comma 2 2 2 2 5 2 2 3 2" xfId="32693" xr:uid="{B002A932-703C-4057-98FF-E6DF476515FC}"/>
    <cellStyle name="Comma 2 2 2 2 5 2 2 4" xfId="23086" xr:uid="{8B4E7264-F548-413A-84CC-E63599715D91}"/>
    <cellStyle name="Comma 2 2 2 2 5 2 3" xfId="6274" xr:uid="{00000000-0005-0000-0000-00004D020000}"/>
    <cellStyle name="Comma 2 2 2 2 5 2 3 2" xfId="15881" xr:uid="{00000000-0005-0000-0000-00004E020000}"/>
    <cellStyle name="Comma 2 2 2 2 5 2 3 2 2" xfId="35095" xr:uid="{C84792B7-4D11-45B0-AD33-C265A413AB8A}"/>
    <cellStyle name="Comma 2 2 2 2 5 2 3 3" xfId="25488" xr:uid="{BE9F7480-128B-4388-A277-46F3D4316F74}"/>
    <cellStyle name="Comma 2 2 2 2 5 2 4" xfId="11077" xr:uid="{00000000-0005-0000-0000-00004F020000}"/>
    <cellStyle name="Comma 2 2 2 2 5 2 4 2" xfId="30291" xr:uid="{81117099-6425-4E71-87C5-D80F5D63D965}"/>
    <cellStyle name="Comma 2 2 2 2 5 2 5" xfId="20684" xr:uid="{575CFC7C-42A7-48B9-B7A3-F54A908E8CF0}"/>
    <cellStyle name="Comma 2 2 2 2 5 3" xfId="2268" xr:uid="{00000000-0005-0000-0000-000050020000}"/>
    <cellStyle name="Comma 2 2 2 2 5 3 2" xfId="4672" xr:uid="{00000000-0005-0000-0000-000051020000}"/>
    <cellStyle name="Comma 2 2 2 2 5 3 2 2" xfId="9475" xr:uid="{00000000-0005-0000-0000-000052020000}"/>
    <cellStyle name="Comma 2 2 2 2 5 3 2 2 2" xfId="19082" xr:uid="{00000000-0005-0000-0000-000053020000}"/>
    <cellStyle name="Comma 2 2 2 2 5 3 2 2 2 2" xfId="38296" xr:uid="{3E407B59-E04A-4D68-9EEA-FDE0FE2978BC}"/>
    <cellStyle name="Comma 2 2 2 2 5 3 2 2 3" xfId="28689" xr:uid="{176CDFBD-28BA-41CE-996C-A8B6969098F8}"/>
    <cellStyle name="Comma 2 2 2 2 5 3 2 3" xfId="14279" xr:uid="{00000000-0005-0000-0000-000054020000}"/>
    <cellStyle name="Comma 2 2 2 2 5 3 2 3 2" xfId="33493" xr:uid="{D853FA2C-ACAE-420C-9CBF-91853FB3E7FB}"/>
    <cellStyle name="Comma 2 2 2 2 5 3 2 4" xfId="23886" xr:uid="{674C7A2D-25B6-40A1-8B97-416809F3604F}"/>
    <cellStyle name="Comma 2 2 2 2 5 3 3" xfId="7074" xr:uid="{00000000-0005-0000-0000-000055020000}"/>
    <cellStyle name="Comma 2 2 2 2 5 3 3 2" xfId="16681" xr:uid="{00000000-0005-0000-0000-000056020000}"/>
    <cellStyle name="Comma 2 2 2 2 5 3 3 2 2" xfId="35895" xr:uid="{75C060B7-6A38-4A9C-B989-60AD1CD20436}"/>
    <cellStyle name="Comma 2 2 2 2 5 3 3 3" xfId="26288" xr:uid="{6A93238E-7424-479C-AD46-424777FC7C55}"/>
    <cellStyle name="Comma 2 2 2 2 5 3 4" xfId="11877" xr:uid="{00000000-0005-0000-0000-000057020000}"/>
    <cellStyle name="Comma 2 2 2 2 5 3 4 2" xfId="31091" xr:uid="{4346A8CC-D259-425B-AC3E-D5F8D6935580}"/>
    <cellStyle name="Comma 2 2 2 2 5 3 5" xfId="21484" xr:uid="{6AA85BAE-A696-40CF-8835-FCE8748617AF}"/>
    <cellStyle name="Comma 2 2 2 2 5 4" xfId="3072" xr:uid="{00000000-0005-0000-0000-000058020000}"/>
    <cellStyle name="Comma 2 2 2 2 5 4 2" xfId="7875" xr:uid="{00000000-0005-0000-0000-000059020000}"/>
    <cellStyle name="Comma 2 2 2 2 5 4 2 2" xfId="17482" xr:uid="{00000000-0005-0000-0000-00005A020000}"/>
    <cellStyle name="Comma 2 2 2 2 5 4 2 2 2" xfId="36696" xr:uid="{9F0B1BE6-D807-4E8A-8EF9-95F837AABA6D}"/>
    <cellStyle name="Comma 2 2 2 2 5 4 2 3" xfId="27089" xr:uid="{EFC2A128-724D-4620-99F9-C3E3C82F969B}"/>
    <cellStyle name="Comma 2 2 2 2 5 4 3" xfId="12679" xr:uid="{00000000-0005-0000-0000-00005B020000}"/>
    <cellStyle name="Comma 2 2 2 2 5 4 3 2" xfId="31893" xr:uid="{05DFD8E9-E578-4976-89F1-56223C5E1608}"/>
    <cellStyle name="Comma 2 2 2 2 5 4 4" xfId="22286" xr:uid="{4FDA6A19-5F5B-486E-A64A-3378DE521FFC}"/>
    <cellStyle name="Comma 2 2 2 2 5 5" xfId="5474" xr:uid="{00000000-0005-0000-0000-00005C020000}"/>
    <cellStyle name="Comma 2 2 2 2 5 5 2" xfId="15081" xr:uid="{00000000-0005-0000-0000-00005D020000}"/>
    <cellStyle name="Comma 2 2 2 2 5 5 2 2" xfId="34295" xr:uid="{22ECE008-52E8-4970-9B7A-9C8F7CCD12E2}"/>
    <cellStyle name="Comma 2 2 2 2 5 5 3" xfId="24688" xr:uid="{DC45DD34-FD95-490C-A94D-BF32CAFE8EA4}"/>
    <cellStyle name="Comma 2 2 2 2 5 6" xfId="10277" xr:uid="{00000000-0005-0000-0000-00005E020000}"/>
    <cellStyle name="Comma 2 2 2 2 5 6 2" xfId="29491" xr:uid="{BBA479B7-B45C-4325-8853-A69EF385E291}"/>
    <cellStyle name="Comma 2 2 2 2 5 7" xfId="19884" xr:uid="{A8EE0C0A-B684-4850-AE1B-9BFD99A28BD2}"/>
    <cellStyle name="Comma 2 2 2 2 6" xfId="868" xr:uid="{00000000-0005-0000-0000-00005F020000}"/>
    <cellStyle name="Comma 2 2 2 2 6 2" xfId="3272" xr:uid="{00000000-0005-0000-0000-000060020000}"/>
    <cellStyle name="Comma 2 2 2 2 6 2 2" xfId="8075" xr:uid="{00000000-0005-0000-0000-000061020000}"/>
    <cellStyle name="Comma 2 2 2 2 6 2 2 2" xfId="17682" xr:uid="{00000000-0005-0000-0000-000062020000}"/>
    <cellStyle name="Comma 2 2 2 2 6 2 2 2 2" xfId="36896" xr:uid="{7507AAFB-7B43-4E54-8FE3-8287093AC964}"/>
    <cellStyle name="Comma 2 2 2 2 6 2 2 3" xfId="27289" xr:uid="{D13BC9F0-C602-43A2-B513-AE1888AF733F}"/>
    <cellStyle name="Comma 2 2 2 2 6 2 3" xfId="12879" xr:uid="{00000000-0005-0000-0000-000063020000}"/>
    <cellStyle name="Comma 2 2 2 2 6 2 3 2" xfId="32093" xr:uid="{0FA74405-5A0D-4C2A-81F4-DA14D1EF9F62}"/>
    <cellStyle name="Comma 2 2 2 2 6 2 4" xfId="22486" xr:uid="{CD4A2908-1BB9-4041-A201-005054CEF877}"/>
    <cellStyle name="Comma 2 2 2 2 6 3" xfId="5674" xr:uid="{00000000-0005-0000-0000-000064020000}"/>
    <cellStyle name="Comma 2 2 2 2 6 3 2" xfId="15281" xr:uid="{00000000-0005-0000-0000-000065020000}"/>
    <cellStyle name="Comma 2 2 2 2 6 3 2 2" xfId="34495" xr:uid="{AC209F74-F79B-486A-8A91-DD410908A12D}"/>
    <cellStyle name="Comma 2 2 2 2 6 3 3" xfId="24888" xr:uid="{318B400C-B39C-464E-852F-38515F77347E}"/>
    <cellStyle name="Comma 2 2 2 2 6 4" xfId="10477" xr:uid="{00000000-0005-0000-0000-000066020000}"/>
    <cellStyle name="Comma 2 2 2 2 6 4 2" xfId="29691" xr:uid="{80FD6A84-440D-4E15-AAF7-E706C2199B96}"/>
    <cellStyle name="Comma 2 2 2 2 6 5" xfId="20084" xr:uid="{36BBFB64-B7A7-48A6-B625-4B0AB74AABAB}"/>
    <cellStyle name="Comma 2 2 2 2 7" xfId="1668" xr:uid="{00000000-0005-0000-0000-000067020000}"/>
    <cellStyle name="Comma 2 2 2 2 7 2" xfId="4072" xr:uid="{00000000-0005-0000-0000-000068020000}"/>
    <cellStyle name="Comma 2 2 2 2 7 2 2" xfId="8875" xr:uid="{00000000-0005-0000-0000-000069020000}"/>
    <cellStyle name="Comma 2 2 2 2 7 2 2 2" xfId="18482" xr:uid="{00000000-0005-0000-0000-00006A020000}"/>
    <cellStyle name="Comma 2 2 2 2 7 2 2 2 2" xfId="37696" xr:uid="{13FEA14B-6B60-4926-948B-7AA650B09483}"/>
    <cellStyle name="Comma 2 2 2 2 7 2 2 3" xfId="28089" xr:uid="{BFC31836-E380-4352-B98F-AF37F8B6B395}"/>
    <cellStyle name="Comma 2 2 2 2 7 2 3" xfId="13679" xr:uid="{00000000-0005-0000-0000-00006B020000}"/>
    <cellStyle name="Comma 2 2 2 2 7 2 3 2" xfId="32893" xr:uid="{6101A38B-6BBB-4BA7-8579-D99779CA8F57}"/>
    <cellStyle name="Comma 2 2 2 2 7 2 4" xfId="23286" xr:uid="{B7B661A4-022F-4E1F-9F49-DF1C82DB7EFD}"/>
    <cellStyle name="Comma 2 2 2 2 7 3" xfId="6474" xr:uid="{00000000-0005-0000-0000-00006C020000}"/>
    <cellStyle name="Comma 2 2 2 2 7 3 2" xfId="16081" xr:uid="{00000000-0005-0000-0000-00006D020000}"/>
    <cellStyle name="Comma 2 2 2 2 7 3 2 2" xfId="35295" xr:uid="{137EA641-1188-4429-91F4-A9674C61EC31}"/>
    <cellStyle name="Comma 2 2 2 2 7 3 3" xfId="25688" xr:uid="{6504B071-6BE9-4B9F-A5B3-023F1704F9C0}"/>
    <cellStyle name="Comma 2 2 2 2 7 4" xfId="11277" xr:uid="{00000000-0005-0000-0000-00006E020000}"/>
    <cellStyle name="Comma 2 2 2 2 7 4 2" xfId="30491" xr:uid="{48297528-6684-43FE-A09E-D8A9AD154223}"/>
    <cellStyle name="Comma 2 2 2 2 7 5" xfId="20884" xr:uid="{3922E573-4E19-4989-AB00-CF177EBEAD84}"/>
    <cellStyle name="Comma 2 2 2 2 8" xfId="2472" xr:uid="{00000000-0005-0000-0000-00006F020000}"/>
    <cellStyle name="Comma 2 2 2 2 8 2" xfId="7275" xr:uid="{00000000-0005-0000-0000-000070020000}"/>
    <cellStyle name="Comma 2 2 2 2 8 2 2" xfId="16882" xr:uid="{00000000-0005-0000-0000-000071020000}"/>
    <cellStyle name="Comma 2 2 2 2 8 2 2 2" xfId="36096" xr:uid="{965152AF-28C8-41D4-957E-7420607FA4A3}"/>
    <cellStyle name="Comma 2 2 2 2 8 2 3" xfId="26489" xr:uid="{BD236D25-1383-487C-B3A0-341AB0F3C7A8}"/>
    <cellStyle name="Comma 2 2 2 2 8 3" xfId="12079" xr:uid="{00000000-0005-0000-0000-000072020000}"/>
    <cellStyle name="Comma 2 2 2 2 8 3 2" xfId="31293" xr:uid="{B2454058-1B3F-43CC-A743-6C8ED1580D8E}"/>
    <cellStyle name="Comma 2 2 2 2 8 4" xfId="21686" xr:uid="{304CB169-0394-4964-AF7A-9397F9FC4ABD}"/>
    <cellStyle name="Comma 2 2 2 2 9" xfId="4874" xr:uid="{00000000-0005-0000-0000-000073020000}"/>
    <cellStyle name="Comma 2 2 2 2 9 2" xfId="14481" xr:uid="{00000000-0005-0000-0000-000074020000}"/>
    <cellStyle name="Comma 2 2 2 2 9 2 2" xfId="33695" xr:uid="{7465A09F-0739-44BB-929E-352C729E7108}"/>
    <cellStyle name="Comma 2 2 2 2 9 3" xfId="24088" xr:uid="{D53B32B2-DAB5-4BF4-A6DE-FD1915F6F953}"/>
    <cellStyle name="Comma 2 2 2 3" xfId="117" xr:uid="{00000000-0005-0000-0000-000075020000}"/>
    <cellStyle name="Comma 2 2 2 3 10" xfId="19334" xr:uid="{AE37035F-584D-41DE-B3D1-C8BEA33D679E}"/>
    <cellStyle name="Comma 2 2 2 3 2" xfId="317" xr:uid="{00000000-0005-0000-0000-000076020000}"/>
    <cellStyle name="Comma 2 2 2 3 2 2" xfId="1118" xr:uid="{00000000-0005-0000-0000-000077020000}"/>
    <cellStyle name="Comma 2 2 2 3 2 2 2" xfId="3522" xr:uid="{00000000-0005-0000-0000-000078020000}"/>
    <cellStyle name="Comma 2 2 2 3 2 2 2 2" xfId="8325" xr:uid="{00000000-0005-0000-0000-000079020000}"/>
    <cellStyle name="Comma 2 2 2 3 2 2 2 2 2" xfId="17932" xr:uid="{00000000-0005-0000-0000-00007A020000}"/>
    <cellStyle name="Comma 2 2 2 3 2 2 2 2 2 2" xfId="37146" xr:uid="{B3D42C75-ACCD-40A9-B0D1-966F2750E358}"/>
    <cellStyle name="Comma 2 2 2 3 2 2 2 2 3" xfId="27539" xr:uid="{AD32CA78-2392-4E98-8AE9-EF74BB95B3F4}"/>
    <cellStyle name="Comma 2 2 2 3 2 2 2 3" xfId="13129" xr:uid="{00000000-0005-0000-0000-00007B020000}"/>
    <cellStyle name="Comma 2 2 2 3 2 2 2 3 2" xfId="32343" xr:uid="{5FE8C7F5-F558-4CC6-9156-B63AA011827C}"/>
    <cellStyle name="Comma 2 2 2 3 2 2 2 4" xfId="22736" xr:uid="{7070F12B-9892-44F1-98F5-B0CE7DF7357E}"/>
    <cellStyle name="Comma 2 2 2 3 2 2 3" xfId="5924" xr:uid="{00000000-0005-0000-0000-00007C020000}"/>
    <cellStyle name="Comma 2 2 2 3 2 2 3 2" xfId="15531" xr:uid="{00000000-0005-0000-0000-00007D020000}"/>
    <cellStyle name="Comma 2 2 2 3 2 2 3 2 2" xfId="34745" xr:uid="{6E46311E-3CBD-4A99-B604-1418ACD6FE26}"/>
    <cellStyle name="Comma 2 2 2 3 2 2 3 3" xfId="25138" xr:uid="{EF0660CB-EBFC-4FE1-9CE9-53A2691AC5E1}"/>
    <cellStyle name="Comma 2 2 2 3 2 2 4" xfId="10727" xr:uid="{00000000-0005-0000-0000-00007E020000}"/>
    <cellStyle name="Comma 2 2 2 3 2 2 4 2" xfId="29941" xr:uid="{724981F0-0E76-4D86-899C-57BDCC94DE00}"/>
    <cellStyle name="Comma 2 2 2 3 2 2 5" xfId="20334" xr:uid="{8263B16E-E8E4-49CE-8C24-11CE4BB09BA2}"/>
    <cellStyle name="Comma 2 2 2 3 2 3" xfId="1918" xr:uid="{00000000-0005-0000-0000-00007F020000}"/>
    <cellStyle name="Comma 2 2 2 3 2 3 2" xfId="4322" xr:uid="{00000000-0005-0000-0000-000080020000}"/>
    <cellStyle name="Comma 2 2 2 3 2 3 2 2" xfId="9125" xr:uid="{00000000-0005-0000-0000-000081020000}"/>
    <cellStyle name="Comma 2 2 2 3 2 3 2 2 2" xfId="18732" xr:uid="{00000000-0005-0000-0000-000082020000}"/>
    <cellStyle name="Comma 2 2 2 3 2 3 2 2 2 2" xfId="37946" xr:uid="{3E514F85-0753-4152-9990-566B38497F6D}"/>
    <cellStyle name="Comma 2 2 2 3 2 3 2 2 3" xfId="28339" xr:uid="{DA191253-C8E6-41F6-8B71-E41CF4A6C77C}"/>
    <cellStyle name="Comma 2 2 2 3 2 3 2 3" xfId="13929" xr:uid="{00000000-0005-0000-0000-000083020000}"/>
    <cellStyle name="Comma 2 2 2 3 2 3 2 3 2" xfId="33143" xr:uid="{C25E6BED-A399-428A-86EC-6F622935F2A6}"/>
    <cellStyle name="Comma 2 2 2 3 2 3 2 4" xfId="23536" xr:uid="{46244738-EAE0-438D-8138-7A159AD73669}"/>
    <cellStyle name="Comma 2 2 2 3 2 3 3" xfId="6724" xr:uid="{00000000-0005-0000-0000-000084020000}"/>
    <cellStyle name="Comma 2 2 2 3 2 3 3 2" xfId="16331" xr:uid="{00000000-0005-0000-0000-000085020000}"/>
    <cellStyle name="Comma 2 2 2 3 2 3 3 2 2" xfId="35545" xr:uid="{BA388C4A-4A13-4F24-90D3-EC0546D8EC06}"/>
    <cellStyle name="Comma 2 2 2 3 2 3 3 3" xfId="25938" xr:uid="{C69A3941-03EE-4714-9A56-AD946C55E4BD}"/>
    <cellStyle name="Comma 2 2 2 3 2 3 4" xfId="11527" xr:uid="{00000000-0005-0000-0000-000086020000}"/>
    <cellStyle name="Comma 2 2 2 3 2 3 4 2" xfId="30741" xr:uid="{3499924A-EF50-446A-8FC6-737BF9C7EA13}"/>
    <cellStyle name="Comma 2 2 2 3 2 3 5" xfId="21134" xr:uid="{8A1CA5BD-6197-47B4-A881-5F2E170ED8DD}"/>
    <cellStyle name="Comma 2 2 2 3 2 4" xfId="2722" xr:uid="{00000000-0005-0000-0000-000087020000}"/>
    <cellStyle name="Comma 2 2 2 3 2 4 2" xfId="7525" xr:uid="{00000000-0005-0000-0000-000088020000}"/>
    <cellStyle name="Comma 2 2 2 3 2 4 2 2" xfId="17132" xr:uid="{00000000-0005-0000-0000-000089020000}"/>
    <cellStyle name="Comma 2 2 2 3 2 4 2 2 2" xfId="36346" xr:uid="{CE94886C-1EE7-41F6-80D5-09A428DF7EF1}"/>
    <cellStyle name="Comma 2 2 2 3 2 4 2 3" xfId="26739" xr:uid="{6FCAF499-AF06-4B07-AE21-47C3CB62D3F8}"/>
    <cellStyle name="Comma 2 2 2 3 2 4 3" xfId="12329" xr:uid="{00000000-0005-0000-0000-00008A020000}"/>
    <cellStyle name="Comma 2 2 2 3 2 4 3 2" xfId="31543" xr:uid="{F7156D5E-26F4-48DD-ABC4-E2E38916C903}"/>
    <cellStyle name="Comma 2 2 2 3 2 4 4" xfId="21936" xr:uid="{235AC40A-5423-4CC0-8467-8C846FE5446D}"/>
    <cellStyle name="Comma 2 2 2 3 2 5" xfId="5124" xr:uid="{00000000-0005-0000-0000-00008B020000}"/>
    <cellStyle name="Comma 2 2 2 3 2 5 2" xfId="14731" xr:uid="{00000000-0005-0000-0000-00008C020000}"/>
    <cellStyle name="Comma 2 2 2 3 2 5 2 2" xfId="33945" xr:uid="{FD5A15AF-9292-4289-862D-46C3DD117B40}"/>
    <cellStyle name="Comma 2 2 2 3 2 5 3" xfId="24338" xr:uid="{D0E09E4C-24D8-4CA0-9B77-C96B0A6493E2}"/>
    <cellStyle name="Comma 2 2 2 3 2 6" xfId="9927" xr:uid="{00000000-0005-0000-0000-00008D020000}"/>
    <cellStyle name="Comma 2 2 2 3 2 6 2" xfId="29141" xr:uid="{CCE78FE5-40A3-47FC-A9B6-550C629DF8AF}"/>
    <cellStyle name="Comma 2 2 2 3 2 7" xfId="19534" xr:uid="{86912671-9AB9-4407-9022-DB047CF6C2CC}"/>
    <cellStyle name="Comma 2 2 2 3 3" xfId="517" xr:uid="{00000000-0005-0000-0000-00008E020000}"/>
    <cellStyle name="Comma 2 2 2 3 3 2" xfId="1318" xr:uid="{00000000-0005-0000-0000-00008F020000}"/>
    <cellStyle name="Comma 2 2 2 3 3 2 2" xfId="3722" xr:uid="{00000000-0005-0000-0000-000090020000}"/>
    <cellStyle name="Comma 2 2 2 3 3 2 2 2" xfId="8525" xr:uid="{00000000-0005-0000-0000-000091020000}"/>
    <cellStyle name="Comma 2 2 2 3 3 2 2 2 2" xfId="18132" xr:uid="{00000000-0005-0000-0000-000092020000}"/>
    <cellStyle name="Comma 2 2 2 3 3 2 2 2 2 2" xfId="37346" xr:uid="{E1ED7548-A74B-4648-A8E3-CE3E0847FAD4}"/>
    <cellStyle name="Comma 2 2 2 3 3 2 2 2 3" xfId="27739" xr:uid="{2155D525-484F-42B3-A8D8-15FEC13B942F}"/>
    <cellStyle name="Comma 2 2 2 3 3 2 2 3" xfId="13329" xr:uid="{00000000-0005-0000-0000-000093020000}"/>
    <cellStyle name="Comma 2 2 2 3 3 2 2 3 2" xfId="32543" xr:uid="{87666A7C-326C-4926-AF26-8C05D72957D4}"/>
    <cellStyle name="Comma 2 2 2 3 3 2 2 4" xfId="22936" xr:uid="{D94BE98A-F9B1-4332-9CAF-415BDCF95CED}"/>
    <cellStyle name="Comma 2 2 2 3 3 2 3" xfId="6124" xr:uid="{00000000-0005-0000-0000-000094020000}"/>
    <cellStyle name="Comma 2 2 2 3 3 2 3 2" xfId="15731" xr:uid="{00000000-0005-0000-0000-000095020000}"/>
    <cellStyle name="Comma 2 2 2 3 3 2 3 2 2" xfId="34945" xr:uid="{CB4C4FAA-9994-4865-9801-7C56B6D709C1}"/>
    <cellStyle name="Comma 2 2 2 3 3 2 3 3" xfId="25338" xr:uid="{0F5843C0-71CE-4999-B05C-6F9587742365}"/>
    <cellStyle name="Comma 2 2 2 3 3 2 4" xfId="10927" xr:uid="{00000000-0005-0000-0000-000096020000}"/>
    <cellStyle name="Comma 2 2 2 3 3 2 4 2" xfId="30141" xr:uid="{000EE58D-969D-49A3-9196-AE4C0F551F16}"/>
    <cellStyle name="Comma 2 2 2 3 3 2 5" xfId="20534" xr:uid="{ED4780A6-AF8A-46A5-A5C2-7E62CDF4D418}"/>
    <cellStyle name="Comma 2 2 2 3 3 3" xfId="2118" xr:uid="{00000000-0005-0000-0000-000097020000}"/>
    <cellStyle name="Comma 2 2 2 3 3 3 2" xfId="4522" xr:uid="{00000000-0005-0000-0000-000098020000}"/>
    <cellStyle name="Comma 2 2 2 3 3 3 2 2" xfId="9325" xr:uid="{00000000-0005-0000-0000-000099020000}"/>
    <cellStyle name="Comma 2 2 2 3 3 3 2 2 2" xfId="18932" xr:uid="{00000000-0005-0000-0000-00009A020000}"/>
    <cellStyle name="Comma 2 2 2 3 3 3 2 2 2 2" xfId="38146" xr:uid="{AFC229C4-36EC-45CB-9064-0D737CF5E4F5}"/>
    <cellStyle name="Comma 2 2 2 3 3 3 2 2 3" xfId="28539" xr:uid="{ACC974A2-5668-4B6C-83A3-F9F46CAE2B1A}"/>
    <cellStyle name="Comma 2 2 2 3 3 3 2 3" xfId="14129" xr:uid="{00000000-0005-0000-0000-00009B020000}"/>
    <cellStyle name="Comma 2 2 2 3 3 3 2 3 2" xfId="33343" xr:uid="{BABEE779-E5EA-44FB-B862-1DF82A8C2B25}"/>
    <cellStyle name="Comma 2 2 2 3 3 3 2 4" xfId="23736" xr:uid="{9C424AA1-A7F5-45E1-92A3-16C7C9ACDDB7}"/>
    <cellStyle name="Comma 2 2 2 3 3 3 3" xfId="6924" xr:uid="{00000000-0005-0000-0000-00009C020000}"/>
    <cellStyle name="Comma 2 2 2 3 3 3 3 2" xfId="16531" xr:uid="{00000000-0005-0000-0000-00009D020000}"/>
    <cellStyle name="Comma 2 2 2 3 3 3 3 2 2" xfId="35745" xr:uid="{19C71FED-2417-4821-8F28-06A62E61417E}"/>
    <cellStyle name="Comma 2 2 2 3 3 3 3 3" xfId="26138" xr:uid="{66CCDBD3-BCC5-477B-80E8-64145C345F47}"/>
    <cellStyle name="Comma 2 2 2 3 3 3 4" xfId="11727" xr:uid="{00000000-0005-0000-0000-00009E020000}"/>
    <cellStyle name="Comma 2 2 2 3 3 3 4 2" xfId="30941" xr:uid="{1BB88FC7-8756-435F-8E3C-4DB253E27944}"/>
    <cellStyle name="Comma 2 2 2 3 3 3 5" xfId="21334" xr:uid="{AF1E2941-E73D-4E0A-8FB2-ED9738D54898}"/>
    <cellStyle name="Comma 2 2 2 3 3 4" xfId="2922" xr:uid="{00000000-0005-0000-0000-00009F020000}"/>
    <cellStyle name="Comma 2 2 2 3 3 4 2" xfId="7725" xr:uid="{00000000-0005-0000-0000-0000A0020000}"/>
    <cellStyle name="Comma 2 2 2 3 3 4 2 2" xfId="17332" xr:uid="{00000000-0005-0000-0000-0000A1020000}"/>
    <cellStyle name="Comma 2 2 2 3 3 4 2 2 2" xfId="36546" xr:uid="{B4D7C202-8C16-4C02-944B-03705F4E180C}"/>
    <cellStyle name="Comma 2 2 2 3 3 4 2 3" xfId="26939" xr:uid="{74AE23CA-11DE-4940-882E-F47BAC9FF7B0}"/>
    <cellStyle name="Comma 2 2 2 3 3 4 3" xfId="12529" xr:uid="{00000000-0005-0000-0000-0000A2020000}"/>
    <cellStyle name="Comma 2 2 2 3 3 4 3 2" xfId="31743" xr:uid="{19936AE3-48B0-4494-9194-F771CD9B1DB8}"/>
    <cellStyle name="Comma 2 2 2 3 3 4 4" xfId="22136" xr:uid="{780EFBEC-B72A-49BC-A904-8E5772AFDFE7}"/>
    <cellStyle name="Comma 2 2 2 3 3 5" xfId="5324" xr:uid="{00000000-0005-0000-0000-0000A3020000}"/>
    <cellStyle name="Comma 2 2 2 3 3 5 2" xfId="14931" xr:uid="{00000000-0005-0000-0000-0000A4020000}"/>
    <cellStyle name="Comma 2 2 2 3 3 5 2 2" xfId="34145" xr:uid="{F3A79254-DA76-4021-8EDF-46357C568D7E}"/>
    <cellStyle name="Comma 2 2 2 3 3 5 3" xfId="24538" xr:uid="{B7E1C089-DF84-4003-B089-1984B9261872}"/>
    <cellStyle name="Comma 2 2 2 3 3 6" xfId="10127" xr:uid="{00000000-0005-0000-0000-0000A5020000}"/>
    <cellStyle name="Comma 2 2 2 3 3 6 2" xfId="29341" xr:uid="{AF2DB85A-78C0-4281-B167-1A307EAA7BCA}"/>
    <cellStyle name="Comma 2 2 2 3 3 7" xfId="19734" xr:uid="{5FE8A7FB-6997-4265-94E9-01D4331931EF}"/>
    <cellStyle name="Comma 2 2 2 3 4" xfId="717" xr:uid="{00000000-0005-0000-0000-0000A6020000}"/>
    <cellStyle name="Comma 2 2 2 3 4 2" xfId="1518" xr:uid="{00000000-0005-0000-0000-0000A7020000}"/>
    <cellStyle name="Comma 2 2 2 3 4 2 2" xfId="3922" xr:uid="{00000000-0005-0000-0000-0000A8020000}"/>
    <cellStyle name="Comma 2 2 2 3 4 2 2 2" xfId="8725" xr:uid="{00000000-0005-0000-0000-0000A9020000}"/>
    <cellStyle name="Comma 2 2 2 3 4 2 2 2 2" xfId="18332" xr:uid="{00000000-0005-0000-0000-0000AA020000}"/>
    <cellStyle name="Comma 2 2 2 3 4 2 2 2 2 2" xfId="37546" xr:uid="{346BD166-AB79-4FD1-83E5-41AF78E35A75}"/>
    <cellStyle name="Comma 2 2 2 3 4 2 2 2 3" xfId="27939" xr:uid="{8AE6587C-2D60-4FDC-9897-7FB470DEAD1E}"/>
    <cellStyle name="Comma 2 2 2 3 4 2 2 3" xfId="13529" xr:uid="{00000000-0005-0000-0000-0000AB020000}"/>
    <cellStyle name="Comma 2 2 2 3 4 2 2 3 2" xfId="32743" xr:uid="{71B07BAF-1885-4215-8643-625E889CFE9B}"/>
    <cellStyle name="Comma 2 2 2 3 4 2 2 4" xfId="23136" xr:uid="{513A2D73-392F-4238-A5B1-B5C26DBFB0AE}"/>
    <cellStyle name="Comma 2 2 2 3 4 2 3" xfId="6324" xr:uid="{00000000-0005-0000-0000-0000AC020000}"/>
    <cellStyle name="Comma 2 2 2 3 4 2 3 2" xfId="15931" xr:uid="{00000000-0005-0000-0000-0000AD020000}"/>
    <cellStyle name="Comma 2 2 2 3 4 2 3 2 2" xfId="35145" xr:uid="{9245EB31-4376-4701-BC75-85A6575741C3}"/>
    <cellStyle name="Comma 2 2 2 3 4 2 3 3" xfId="25538" xr:uid="{C6D90730-58B6-4900-AB8D-93B00C4C3F86}"/>
    <cellStyle name="Comma 2 2 2 3 4 2 4" xfId="11127" xr:uid="{00000000-0005-0000-0000-0000AE020000}"/>
    <cellStyle name="Comma 2 2 2 3 4 2 4 2" xfId="30341" xr:uid="{AC6D25B7-918C-464F-A1D4-CDA378C5F7B7}"/>
    <cellStyle name="Comma 2 2 2 3 4 2 5" xfId="20734" xr:uid="{F253FD8F-3271-4335-8274-474221DB82F4}"/>
    <cellStyle name="Comma 2 2 2 3 4 3" xfId="2318" xr:uid="{00000000-0005-0000-0000-0000AF020000}"/>
    <cellStyle name="Comma 2 2 2 3 4 3 2" xfId="4722" xr:uid="{00000000-0005-0000-0000-0000B0020000}"/>
    <cellStyle name="Comma 2 2 2 3 4 3 2 2" xfId="9525" xr:uid="{00000000-0005-0000-0000-0000B1020000}"/>
    <cellStyle name="Comma 2 2 2 3 4 3 2 2 2" xfId="19132" xr:uid="{00000000-0005-0000-0000-0000B2020000}"/>
    <cellStyle name="Comma 2 2 2 3 4 3 2 2 2 2" xfId="38346" xr:uid="{00FA6021-0F87-4AB9-8E36-4E98B2EAE471}"/>
    <cellStyle name="Comma 2 2 2 3 4 3 2 2 3" xfId="28739" xr:uid="{4732935E-8F3B-4283-B1D1-2092717BD43D}"/>
    <cellStyle name="Comma 2 2 2 3 4 3 2 3" xfId="14329" xr:uid="{00000000-0005-0000-0000-0000B3020000}"/>
    <cellStyle name="Comma 2 2 2 3 4 3 2 3 2" xfId="33543" xr:uid="{C118E48B-C849-4A38-BF9D-949D331A1B18}"/>
    <cellStyle name="Comma 2 2 2 3 4 3 2 4" xfId="23936" xr:uid="{4C9A8B75-F73E-4EF4-9936-10C7998BE2B3}"/>
    <cellStyle name="Comma 2 2 2 3 4 3 3" xfId="7124" xr:uid="{00000000-0005-0000-0000-0000B4020000}"/>
    <cellStyle name="Comma 2 2 2 3 4 3 3 2" xfId="16731" xr:uid="{00000000-0005-0000-0000-0000B5020000}"/>
    <cellStyle name="Comma 2 2 2 3 4 3 3 2 2" xfId="35945" xr:uid="{C550F430-4010-41A6-BDDA-E62559F21A2D}"/>
    <cellStyle name="Comma 2 2 2 3 4 3 3 3" xfId="26338" xr:uid="{2C8E3547-1166-4C01-8D49-4F7031638FB9}"/>
    <cellStyle name="Comma 2 2 2 3 4 3 4" xfId="11927" xr:uid="{00000000-0005-0000-0000-0000B6020000}"/>
    <cellStyle name="Comma 2 2 2 3 4 3 4 2" xfId="31141" xr:uid="{BED23864-E255-4E6E-85F9-65C0705B3B93}"/>
    <cellStyle name="Comma 2 2 2 3 4 3 5" xfId="21534" xr:uid="{EEDD737F-4138-44BD-826B-2260347F95D1}"/>
    <cellStyle name="Comma 2 2 2 3 4 4" xfId="3122" xr:uid="{00000000-0005-0000-0000-0000B7020000}"/>
    <cellStyle name="Comma 2 2 2 3 4 4 2" xfId="7925" xr:uid="{00000000-0005-0000-0000-0000B8020000}"/>
    <cellStyle name="Comma 2 2 2 3 4 4 2 2" xfId="17532" xr:uid="{00000000-0005-0000-0000-0000B9020000}"/>
    <cellStyle name="Comma 2 2 2 3 4 4 2 2 2" xfId="36746" xr:uid="{C332D010-ECAE-4A20-8A8F-04CEE1330700}"/>
    <cellStyle name="Comma 2 2 2 3 4 4 2 3" xfId="27139" xr:uid="{A2609214-9C4D-4D53-A0D8-2AA418809B33}"/>
    <cellStyle name="Comma 2 2 2 3 4 4 3" xfId="12729" xr:uid="{00000000-0005-0000-0000-0000BA020000}"/>
    <cellStyle name="Comma 2 2 2 3 4 4 3 2" xfId="31943" xr:uid="{C1529E38-0EBB-4785-BAF9-17CBB82E2836}"/>
    <cellStyle name="Comma 2 2 2 3 4 4 4" xfId="22336" xr:uid="{9493A16E-0FE6-4C88-8075-0B9A335AB1A6}"/>
    <cellStyle name="Comma 2 2 2 3 4 5" xfId="5524" xr:uid="{00000000-0005-0000-0000-0000BB020000}"/>
    <cellStyle name="Comma 2 2 2 3 4 5 2" xfId="15131" xr:uid="{00000000-0005-0000-0000-0000BC020000}"/>
    <cellStyle name="Comma 2 2 2 3 4 5 2 2" xfId="34345" xr:uid="{73853BE0-CB47-4A51-A3FD-D6D0665826FA}"/>
    <cellStyle name="Comma 2 2 2 3 4 5 3" xfId="24738" xr:uid="{373A3205-A739-47E8-8C84-DF5027268CC4}"/>
    <cellStyle name="Comma 2 2 2 3 4 6" xfId="10327" xr:uid="{00000000-0005-0000-0000-0000BD020000}"/>
    <cellStyle name="Comma 2 2 2 3 4 6 2" xfId="29541" xr:uid="{3E47ABF1-4860-4F36-B84E-F0F940801AFD}"/>
    <cellStyle name="Comma 2 2 2 3 4 7" xfId="19934" xr:uid="{9E5031B0-EEF0-4CED-8ACA-B8A04C02CC51}"/>
    <cellStyle name="Comma 2 2 2 3 5" xfId="918" xr:uid="{00000000-0005-0000-0000-0000BE020000}"/>
    <cellStyle name="Comma 2 2 2 3 5 2" xfId="3322" xr:uid="{00000000-0005-0000-0000-0000BF020000}"/>
    <cellStyle name="Comma 2 2 2 3 5 2 2" xfId="8125" xr:uid="{00000000-0005-0000-0000-0000C0020000}"/>
    <cellStyle name="Comma 2 2 2 3 5 2 2 2" xfId="17732" xr:uid="{00000000-0005-0000-0000-0000C1020000}"/>
    <cellStyle name="Comma 2 2 2 3 5 2 2 2 2" xfId="36946" xr:uid="{B647E3BF-265F-4FB2-9F41-52CCEBA359ED}"/>
    <cellStyle name="Comma 2 2 2 3 5 2 2 3" xfId="27339" xr:uid="{C5DCD619-C4D3-4BC1-85DE-F2EDE339E86E}"/>
    <cellStyle name="Comma 2 2 2 3 5 2 3" xfId="12929" xr:uid="{00000000-0005-0000-0000-0000C2020000}"/>
    <cellStyle name="Comma 2 2 2 3 5 2 3 2" xfId="32143" xr:uid="{F249B0B0-7373-464E-A061-137CD0908D58}"/>
    <cellStyle name="Comma 2 2 2 3 5 2 4" xfId="22536" xr:uid="{1E78AC1A-6E94-4549-AD2B-7091D0521DDB}"/>
    <cellStyle name="Comma 2 2 2 3 5 3" xfId="5724" xr:uid="{00000000-0005-0000-0000-0000C3020000}"/>
    <cellStyle name="Comma 2 2 2 3 5 3 2" xfId="15331" xr:uid="{00000000-0005-0000-0000-0000C4020000}"/>
    <cellStyle name="Comma 2 2 2 3 5 3 2 2" xfId="34545" xr:uid="{4A19C1E2-AC6B-43D2-8311-C42FF4D6893D}"/>
    <cellStyle name="Comma 2 2 2 3 5 3 3" xfId="24938" xr:uid="{CBAE3DF7-1421-4FEA-9B60-3C5BCC08FB99}"/>
    <cellStyle name="Comma 2 2 2 3 5 4" xfId="10527" xr:uid="{00000000-0005-0000-0000-0000C5020000}"/>
    <cellStyle name="Comma 2 2 2 3 5 4 2" xfId="29741" xr:uid="{097DE0ED-F8D2-405B-9372-09083660747C}"/>
    <cellStyle name="Comma 2 2 2 3 5 5" xfId="20134" xr:uid="{AC49D208-91D1-458D-9082-E1019B93C801}"/>
    <cellStyle name="Comma 2 2 2 3 6" xfId="1718" xr:uid="{00000000-0005-0000-0000-0000C6020000}"/>
    <cellStyle name="Comma 2 2 2 3 6 2" xfId="4122" xr:uid="{00000000-0005-0000-0000-0000C7020000}"/>
    <cellStyle name="Comma 2 2 2 3 6 2 2" xfId="8925" xr:uid="{00000000-0005-0000-0000-0000C8020000}"/>
    <cellStyle name="Comma 2 2 2 3 6 2 2 2" xfId="18532" xr:uid="{00000000-0005-0000-0000-0000C9020000}"/>
    <cellStyle name="Comma 2 2 2 3 6 2 2 2 2" xfId="37746" xr:uid="{2039912F-A473-4670-A90D-CFECBD696BEF}"/>
    <cellStyle name="Comma 2 2 2 3 6 2 2 3" xfId="28139" xr:uid="{97FECB40-2598-4508-96A4-E491D11DB030}"/>
    <cellStyle name="Comma 2 2 2 3 6 2 3" xfId="13729" xr:uid="{00000000-0005-0000-0000-0000CA020000}"/>
    <cellStyle name="Comma 2 2 2 3 6 2 3 2" xfId="32943" xr:uid="{20AE75A1-32F2-4BBC-ACE1-4D3BE4528356}"/>
    <cellStyle name="Comma 2 2 2 3 6 2 4" xfId="23336" xr:uid="{926D54AA-E7AE-472C-87DA-649F5E2462B2}"/>
    <cellStyle name="Comma 2 2 2 3 6 3" xfId="6524" xr:uid="{00000000-0005-0000-0000-0000CB020000}"/>
    <cellStyle name="Comma 2 2 2 3 6 3 2" xfId="16131" xr:uid="{00000000-0005-0000-0000-0000CC020000}"/>
    <cellStyle name="Comma 2 2 2 3 6 3 2 2" xfId="35345" xr:uid="{1BB7E86A-819B-4790-B13B-70AF01ED7E9A}"/>
    <cellStyle name="Comma 2 2 2 3 6 3 3" xfId="25738" xr:uid="{1D789A18-BD2C-4656-83FD-065CDE57E921}"/>
    <cellStyle name="Comma 2 2 2 3 6 4" xfId="11327" xr:uid="{00000000-0005-0000-0000-0000CD020000}"/>
    <cellStyle name="Comma 2 2 2 3 6 4 2" xfId="30541" xr:uid="{34633402-FF70-407B-8544-59EFA64DEF29}"/>
    <cellStyle name="Comma 2 2 2 3 6 5" xfId="20934" xr:uid="{C888915D-D46D-47BB-A43B-75DD69C78382}"/>
    <cellStyle name="Comma 2 2 2 3 7" xfId="2522" xr:uid="{00000000-0005-0000-0000-0000CE020000}"/>
    <cellStyle name="Comma 2 2 2 3 7 2" xfId="7325" xr:uid="{00000000-0005-0000-0000-0000CF020000}"/>
    <cellStyle name="Comma 2 2 2 3 7 2 2" xfId="16932" xr:uid="{00000000-0005-0000-0000-0000D0020000}"/>
    <cellStyle name="Comma 2 2 2 3 7 2 2 2" xfId="36146" xr:uid="{4BD69D7F-9CAE-418D-AC36-4AE2A9076C5F}"/>
    <cellStyle name="Comma 2 2 2 3 7 2 3" xfId="26539" xr:uid="{E361915B-D5A9-41A7-B536-EDD6CCEE7E43}"/>
    <cellStyle name="Comma 2 2 2 3 7 3" xfId="12129" xr:uid="{00000000-0005-0000-0000-0000D1020000}"/>
    <cellStyle name="Comma 2 2 2 3 7 3 2" xfId="31343" xr:uid="{36C95AF5-7A3C-4E50-B973-672997946B7E}"/>
    <cellStyle name="Comma 2 2 2 3 7 4" xfId="21736" xr:uid="{95669635-3117-4A1B-9E69-765865BA1B4F}"/>
    <cellStyle name="Comma 2 2 2 3 8" xfId="4924" xr:uid="{00000000-0005-0000-0000-0000D2020000}"/>
    <cellStyle name="Comma 2 2 2 3 8 2" xfId="14531" xr:uid="{00000000-0005-0000-0000-0000D3020000}"/>
    <cellStyle name="Comma 2 2 2 3 8 2 2" xfId="33745" xr:uid="{3D2744E4-D0E5-42D3-8C1C-845AD42F2FA3}"/>
    <cellStyle name="Comma 2 2 2 3 8 3" xfId="24138" xr:uid="{B7052427-2537-4B9F-BF23-89887AF7F516}"/>
    <cellStyle name="Comma 2 2 2 3 9" xfId="9727" xr:uid="{00000000-0005-0000-0000-0000D4020000}"/>
    <cellStyle name="Comma 2 2 2 3 9 2" xfId="28941" xr:uid="{ABEC0253-710E-425E-94D3-437C3830BD68}"/>
    <cellStyle name="Comma 2 2 2 4" xfId="217" xr:uid="{00000000-0005-0000-0000-0000D5020000}"/>
    <cellStyle name="Comma 2 2 2 4 2" xfId="1018" xr:uid="{00000000-0005-0000-0000-0000D6020000}"/>
    <cellStyle name="Comma 2 2 2 4 2 2" xfId="3422" xr:uid="{00000000-0005-0000-0000-0000D7020000}"/>
    <cellStyle name="Comma 2 2 2 4 2 2 2" xfId="8225" xr:uid="{00000000-0005-0000-0000-0000D8020000}"/>
    <cellStyle name="Comma 2 2 2 4 2 2 2 2" xfId="17832" xr:uid="{00000000-0005-0000-0000-0000D9020000}"/>
    <cellStyle name="Comma 2 2 2 4 2 2 2 2 2" xfId="37046" xr:uid="{32821374-5023-4D19-8D13-F21A7A1E1581}"/>
    <cellStyle name="Comma 2 2 2 4 2 2 2 3" xfId="27439" xr:uid="{62B9525C-5C7F-40AB-9324-4BEC6950543F}"/>
    <cellStyle name="Comma 2 2 2 4 2 2 3" xfId="13029" xr:uid="{00000000-0005-0000-0000-0000DA020000}"/>
    <cellStyle name="Comma 2 2 2 4 2 2 3 2" xfId="32243" xr:uid="{0A8A41D1-8A32-4EA5-A273-FDA62B721E51}"/>
    <cellStyle name="Comma 2 2 2 4 2 2 4" xfId="22636" xr:uid="{D2BE9E6B-B5A7-4CE1-809B-B51CE68B6981}"/>
    <cellStyle name="Comma 2 2 2 4 2 3" xfId="5824" xr:uid="{00000000-0005-0000-0000-0000DB020000}"/>
    <cellStyle name="Comma 2 2 2 4 2 3 2" xfId="15431" xr:uid="{00000000-0005-0000-0000-0000DC020000}"/>
    <cellStyle name="Comma 2 2 2 4 2 3 2 2" xfId="34645" xr:uid="{8F9FEF27-9FB5-4CA4-8657-3BBBADEDADDE}"/>
    <cellStyle name="Comma 2 2 2 4 2 3 3" xfId="25038" xr:uid="{46801097-825E-451E-A99F-8B2F90B97F6B}"/>
    <cellStyle name="Comma 2 2 2 4 2 4" xfId="10627" xr:uid="{00000000-0005-0000-0000-0000DD020000}"/>
    <cellStyle name="Comma 2 2 2 4 2 4 2" xfId="29841" xr:uid="{44CDA2EC-C091-4B9B-93FE-A5BB1E21CDF9}"/>
    <cellStyle name="Comma 2 2 2 4 2 5" xfId="20234" xr:uid="{4F62A4CF-EA7B-457C-8C09-4F068B71E55F}"/>
    <cellStyle name="Comma 2 2 2 4 3" xfId="1818" xr:uid="{00000000-0005-0000-0000-0000DE020000}"/>
    <cellStyle name="Comma 2 2 2 4 3 2" xfId="4222" xr:uid="{00000000-0005-0000-0000-0000DF020000}"/>
    <cellStyle name="Comma 2 2 2 4 3 2 2" xfId="9025" xr:uid="{00000000-0005-0000-0000-0000E0020000}"/>
    <cellStyle name="Comma 2 2 2 4 3 2 2 2" xfId="18632" xr:uid="{00000000-0005-0000-0000-0000E1020000}"/>
    <cellStyle name="Comma 2 2 2 4 3 2 2 2 2" xfId="37846" xr:uid="{8AE58126-0486-4D27-89F1-20A2B246DBBE}"/>
    <cellStyle name="Comma 2 2 2 4 3 2 2 3" xfId="28239" xr:uid="{A8A22894-D7BC-4768-A325-86B7BAE56935}"/>
    <cellStyle name="Comma 2 2 2 4 3 2 3" xfId="13829" xr:uid="{00000000-0005-0000-0000-0000E2020000}"/>
    <cellStyle name="Comma 2 2 2 4 3 2 3 2" xfId="33043" xr:uid="{D7DCFFB1-0937-42A8-BABC-64A2D613BC04}"/>
    <cellStyle name="Comma 2 2 2 4 3 2 4" xfId="23436" xr:uid="{5BE3CCE6-F99D-4F1A-8B2F-1B7C567A889B}"/>
    <cellStyle name="Comma 2 2 2 4 3 3" xfId="6624" xr:uid="{00000000-0005-0000-0000-0000E3020000}"/>
    <cellStyle name="Comma 2 2 2 4 3 3 2" xfId="16231" xr:uid="{00000000-0005-0000-0000-0000E4020000}"/>
    <cellStyle name="Comma 2 2 2 4 3 3 2 2" xfId="35445" xr:uid="{F2BD1297-FC41-470D-8B90-4899647B1A67}"/>
    <cellStyle name="Comma 2 2 2 4 3 3 3" xfId="25838" xr:uid="{11DC2A6A-B59C-423A-B228-CCA2F547FB91}"/>
    <cellStyle name="Comma 2 2 2 4 3 4" xfId="11427" xr:uid="{00000000-0005-0000-0000-0000E5020000}"/>
    <cellStyle name="Comma 2 2 2 4 3 4 2" xfId="30641" xr:uid="{1F0F24CE-289D-4A33-959D-E2C3F0473CA9}"/>
    <cellStyle name="Comma 2 2 2 4 3 5" xfId="21034" xr:uid="{0C3E9BC3-F911-4686-BDAB-D893F5508926}"/>
    <cellStyle name="Comma 2 2 2 4 4" xfId="2622" xr:uid="{00000000-0005-0000-0000-0000E6020000}"/>
    <cellStyle name="Comma 2 2 2 4 4 2" xfId="7425" xr:uid="{00000000-0005-0000-0000-0000E7020000}"/>
    <cellStyle name="Comma 2 2 2 4 4 2 2" xfId="17032" xr:uid="{00000000-0005-0000-0000-0000E8020000}"/>
    <cellStyle name="Comma 2 2 2 4 4 2 2 2" xfId="36246" xr:uid="{B4162CB7-3E98-4182-B3BC-48D41AB79234}"/>
    <cellStyle name="Comma 2 2 2 4 4 2 3" xfId="26639" xr:uid="{60E51D12-BF5A-4931-9C81-7F000EDCFA23}"/>
    <cellStyle name="Comma 2 2 2 4 4 3" xfId="12229" xr:uid="{00000000-0005-0000-0000-0000E9020000}"/>
    <cellStyle name="Comma 2 2 2 4 4 3 2" xfId="31443" xr:uid="{BC5FB104-8182-44BC-8CD5-303D2F0123A1}"/>
    <cellStyle name="Comma 2 2 2 4 4 4" xfId="21836" xr:uid="{25B564C3-069E-4F7A-8316-765F29BD590E}"/>
    <cellStyle name="Comma 2 2 2 4 5" xfId="5024" xr:uid="{00000000-0005-0000-0000-0000EA020000}"/>
    <cellStyle name="Comma 2 2 2 4 5 2" xfId="14631" xr:uid="{00000000-0005-0000-0000-0000EB020000}"/>
    <cellStyle name="Comma 2 2 2 4 5 2 2" xfId="33845" xr:uid="{C1DC0374-8049-4F8A-908C-9C04924BA9BA}"/>
    <cellStyle name="Comma 2 2 2 4 5 3" xfId="24238" xr:uid="{1EEF9757-CEEB-4BDA-AF2D-724CACCC9C27}"/>
    <cellStyle name="Comma 2 2 2 4 6" xfId="9827" xr:uid="{00000000-0005-0000-0000-0000EC020000}"/>
    <cellStyle name="Comma 2 2 2 4 6 2" xfId="29041" xr:uid="{829180C8-DC71-4670-9409-F9DC44CC73EC}"/>
    <cellStyle name="Comma 2 2 2 4 7" xfId="19434" xr:uid="{28D44B93-8DBD-4170-939C-2D184D118767}"/>
    <cellStyle name="Comma 2 2 2 5" xfId="417" xr:uid="{00000000-0005-0000-0000-0000ED020000}"/>
    <cellStyle name="Comma 2 2 2 5 2" xfId="1218" xr:uid="{00000000-0005-0000-0000-0000EE020000}"/>
    <cellStyle name="Comma 2 2 2 5 2 2" xfId="3622" xr:uid="{00000000-0005-0000-0000-0000EF020000}"/>
    <cellStyle name="Comma 2 2 2 5 2 2 2" xfId="8425" xr:uid="{00000000-0005-0000-0000-0000F0020000}"/>
    <cellStyle name="Comma 2 2 2 5 2 2 2 2" xfId="18032" xr:uid="{00000000-0005-0000-0000-0000F1020000}"/>
    <cellStyle name="Comma 2 2 2 5 2 2 2 2 2" xfId="37246" xr:uid="{7189418D-2C40-4AE7-99CB-78A7570E58D2}"/>
    <cellStyle name="Comma 2 2 2 5 2 2 2 3" xfId="27639" xr:uid="{845FF9B0-8594-41DA-A850-62F742573500}"/>
    <cellStyle name="Comma 2 2 2 5 2 2 3" xfId="13229" xr:uid="{00000000-0005-0000-0000-0000F2020000}"/>
    <cellStyle name="Comma 2 2 2 5 2 2 3 2" xfId="32443" xr:uid="{D1819FCD-80EB-44B9-85A2-7B9CE71A2CA2}"/>
    <cellStyle name="Comma 2 2 2 5 2 2 4" xfId="22836" xr:uid="{344EF3B3-6A1A-46CD-AAB0-42A6CB107DA7}"/>
    <cellStyle name="Comma 2 2 2 5 2 3" xfId="6024" xr:uid="{00000000-0005-0000-0000-0000F3020000}"/>
    <cellStyle name="Comma 2 2 2 5 2 3 2" xfId="15631" xr:uid="{00000000-0005-0000-0000-0000F4020000}"/>
    <cellStyle name="Comma 2 2 2 5 2 3 2 2" xfId="34845" xr:uid="{E67A1EFE-9A61-4256-AED2-7560E56682EA}"/>
    <cellStyle name="Comma 2 2 2 5 2 3 3" xfId="25238" xr:uid="{B0978E16-7CED-4E4B-AC35-6BAEA0863C7C}"/>
    <cellStyle name="Comma 2 2 2 5 2 4" xfId="10827" xr:uid="{00000000-0005-0000-0000-0000F5020000}"/>
    <cellStyle name="Comma 2 2 2 5 2 4 2" xfId="30041" xr:uid="{DE2DF1E7-248C-41E6-9BF6-91EDBD5A6972}"/>
    <cellStyle name="Comma 2 2 2 5 2 5" xfId="20434" xr:uid="{37111055-ED14-4FAD-A1C3-10B5FE86CB3A}"/>
    <cellStyle name="Comma 2 2 2 5 3" xfId="2018" xr:uid="{00000000-0005-0000-0000-0000F6020000}"/>
    <cellStyle name="Comma 2 2 2 5 3 2" xfId="4422" xr:uid="{00000000-0005-0000-0000-0000F7020000}"/>
    <cellStyle name="Comma 2 2 2 5 3 2 2" xfId="9225" xr:uid="{00000000-0005-0000-0000-0000F8020000}"/>
    <cellStyle name="Comma 2 2 2 5 3 2 2 2" xfId="18832" xr:uid="{00000000-0005-0000-0000-0000F9020000}"/>
    <cellStyle name="Comma 2 2 2 5 3 2 2 2 2" xfId="38046" xr:uid="{B7669E25-A6E4-4B6F-BE84-4E7A1C688494}"/>
    <cellStyle name="Comma 2 2 2 5 3 2 2 3" xfId="28439" xr:uid="{6B849D5C-8ED3-4F35-876A-88A5C7188458}"/>
    <cellStyle name="Comma 2 2 2 5 3 2 3" xfId="14029" xr:uid="{00000000-0005-0000-0000-0000FA020000}"/>
    <cellStyle name="Comma 2 2 2 5 3 2 3 2" xfId="33243" xr:uid="{A70EFE5A-B427-4614-ABA3-FA228BCD30E8}"/>
    <cellStyle name="Comma 2 2 2 5 3 2 4" xfId="23636" xr:uid="{14BCB3D0-030E-4636-8876-2F4EC440A9E8}"/>
    <cellStyle name="Comma 2 2 2 5 3 3" xfId="6824" xr:uid="{00000000-0005-0000-0000-0000FB020000}"/>
    <cellStyle name="Comma 2 2 2 5 3 3 2" xfId="16431" xr:uid="{00000000-0005-0000-0000-0000FC020000}"/>
    <cellStyle name="Comma 2 2 2 5 3 3 2 2" xfId="35645" xr:uid="{2FDCFCE7-21C6-43A6-AA77-0E36B8843B0D}"/>
    <cellStyle name="Comma 2 2 2 5 3 3 3" xfId="26038" xr:uid="{EC202384-F2D4-44C3-90B2-466D1A37E1A6}"/>
    <cellStyle name="Comma 2 2 2 5 3 4" xfId="11627" xr:uid="{00000000-0005-0000-0000-0000FD020000}"/>
    <cellStyle name="Comma 2 2 2 5 3 4 2" xfId="30841" xr:uid="{644FB904-7601-4D40-BC42-5AB3DB213CE5}"/>
    <cellStyle name="Comma 2 2 2 5 3 5" xfId="21234" xr:uid="{6459BAAA-3FE3-4F38-962F-36E6C98E63E7}"/>
    <cellStyle name="Comma 2 2 2 5 4" xfId="2822" xr:uid="{00000000-0005-0000-0000-0000FE020000}"/>
    <cellStyle name="Comma 2 2 2 5 4 2" xfId="7625" xr:uid="{00000000-0005-0000-0000-0000FF020000}"/>
    <cellStyle name="Comma 2 2 2 5 4 2 2" xfId="17232" xr:uid="{00000000-0005-0000-0000-000000030000}"/>
    <cellStyle name="Comma 2 2 2 5 4 2 2 2" xfId="36446" xr:uid="{A9348657-471C-498D-9B8F-53240AC981E3}"/>
    <cellStyle name="Comma 2 2 2 5 4 2 3" xfId="26839" xr:uid="{2D42A636-F556-4DA1-8674-7DA4A8F8823A}"/>
    <cellStyle name="Comma 2 2 2 5 4 3" xfId="12429" xr:uid="{00000000-0005-0000-0000-000001030000}"/>
    <cellStyle name="Comma 2 2 2 5 4 3 2" xfId="31643" xr:uid="{1686BF3B-6A9A-42F2-9B8C-7E03C716B8FF}"/>
    <cellStyle name="Comma 2 2 2 5 4 4" xfId="22036" xr:uid="{66C4453B-89FD-4624-BC62-6E3646D34A4F}"/>
    <cellStyle name="Comma 2 2 2 5 5" xfId="5224" xr:uid="{00000000-0005-0000-0000-000002030000}"/>
    <cellStyle name="Comma 2 2 2 5 5 2" xfId="14831" xr:uid="{00000000-0005-0000-0000-000003030000}"/>
    <cellStyle name="Comma 2 2 2 5 5 2 2" xfId="34045" xr:uid="{C5B6B8A1-06E8-4D3E-B2AD-97EE3B791D79}"/>
    <cellStyle name="Comma 2 2 2 5 5 3" xfId="24438" xr:uid="{08775BCF-25A7-4206-8AD0-2BBD7316C4AB}"/>
    <cellStyle name="Comma 2 2 2 5 6" xfId="10027" xr:uid="{00000000-0005-0000-0000-000004030000}"/>
    <cellStyle name="Comma 2 2 2 5 6 2" xfId="29241" xr:uid="{CE63C321-4623-4944-ADA8-5F4899ED4DF4}"/>
    <cellStyle name="Comma 2 2 2 5 7" xfId="19634" xr:uid="{8DC7829C-BDD6-4018-83D7-3ABC1B2146A9}"/>
    <cellStyle name="Comma 2 2 2 6" xfId="617" xr:uid="{00000000-0005-0000-0000-000005030000}"/>
    <cellStyle name="Comma 2 2 2 6 2" xfId="1418" xr:uid="{00000000-0005-0000-0000-000006030000}"/>
    <cellStyle name="Comma 2 2 2 6 2 2" xfId="3822" xr:uid="{00000000-0005-0000-0000-000007030000}"/>
    <cellStyle name="Comma 2 2 2 6 2 2 2" xfId="8625" xr:uid="{00000000-0005-0000-0000-000008030000}"/>
    <cellStyle name="Comma 2 2 2 6 2 2 2 2" xfId="18232" xr:uid="{00000000-0005-0000-0000-000009030000}"/>
    <cellStyle name="Comma 2 2 2 6 2 2 2 2 2" xfId="37446" xr:uid="{F9B8735E-EE6B-4A2F-AF72-E8A942AC172E}"/>
    <cellStyle name="Comma 2 2 2 6 2 2 2 3" xfId="27839" xr:uid="{8091E2BB-6C5E-4F36-98C8-5CCD0D16DB55}"/>
    <cellStyle name="Comma 2 2 2 6 2 2 3" xfId="13429" xr:uid="{00000000-0005-0000-0000-00000A030000}"/>
    <cellStyle name="Comma 2 2 2 6 2 2 3 2" xfId="32643" xr:uid="{2717687D-6955-462E-8016-F86BA2FB23B9}"/>
    <cellStyle name="Comma 2 2 2 6 2 2 4" xfId="23036" xr:uid="{A46AAC75-A71E-458D-A0CD-4C48356E17F8}"/>
    <cellStyle name="Comma 2 2 2 6 2 3" xfId="6224" xr:uid="{00000000-0005-0000-0000-00000B030000}"/>
    <cellStyle name="Comma 2 2 2 6 2 3 2" xfId="15831" xr:uid="{00000000-0005-0000-0000-00000C030000}"/>
    <cellStyle name="Comma 2 2 2 6 2 3 2 2" xfId="35045" xr:uid="{AE5B932A-839B-482F-B922-D6160161137A}"/>
    <cellStyle name="Comma 2 2 2 6 2 3 3" xfId="25438" xr:uid="{5BE830C8-7D70-40D4-B334-C179BAB081C4}"/>
    <cellStyle name="Comma 2 2 2 6 2 4" xfId="11027" xr:uid="{00000000-0005-0000-0000-00000D030000}"/>
    <cellStyle name="Comma 2 2 2 6 2 4 2" xfId="30241" xr:uid="{12B01C55-3E89-492D-B6B7-7675D5B9E6EB}"/>
    <cellStyle name="Comma 2 2 2 6 2 5" xfId="20634" xr:uid="{257B1F29-38AD-46C2-BB20-534CD48E99DF}"/>
    <cellStyle name="Comma 2 2 2 6 3" xfId="2218" xr:uid="{00000000-0005-0000-0000-00000E030000}"/>
    <cellStyle name="Comma 2 2 2 6 3 2" xfId="4622" xr:uid="{00000000-0005-0000-0000-00000F030000}"/>
    <cellStyle name="Comma 2 2 2 6 3 2 2" xfId="9425" xr:uid="{00000000-0005-0000-0000-000010030000}"/>
    <cellStyle name="Comma 2 2 2 6 3 2 2 2" xfId="19032" xr:uid="{00000000-0005-0000-0000-000011030000}"/>
    <cellStyle name="Comma 2 2 2 6 3 2 2 2 2" xfId="38246" xr:uid="{6AE19677-3A45-442D-99E5-D90FABDF45DE}"/>
    <cellStyle name="Comma 2 2 2 6 3 2 2 3" xfId="28639" xr:uid="{6A09594F-F88F-434B-A4E0-F862925FF93C}"/>
    <cellStyle name="Comma 2 2 2 6 3 2 3" xfId="14229" xr:uid="{00000000-0005-0000-0000-000012030000}"/>
    <cellStyle name="Comma 2 2 2 6 3 2 3 2" xfId="33443" xr:uid="{BEBB0BBC-C381-49E0-8B4E-DC444A677193}"/>
    <cellStyle name="Comma 2 2 2 6 3 2 4" xfId="23836" xr:uid="{98DCA8FD-1DB8-4906-B99E-87CD79ADAE51}"/>
    <cellStyle name="Comma 2 2 2 6 3 3" xfId="7024" xr:uid="{00000000-0005-0000-0000-000013030000}"/>
    <cellStyle name="Comma 2 2 2 6 3 3 2" xfId="16631" xr:uid="{00000000-0005-0000-0000-000014030000}"/>
    <cellStyle name="Comma 2 2 2 6 3 3 2 2" xfId="35845" xr:uid="{3284F0D5-6309-4CEA-B55E-8D2506799970}"/>
    <cellStyle name="Comma 2 2 2 6 3 3 3" xfId="26238" xr:uid="{591F91C9-407D-43E8-9269-DB5FF88C3261}"/>
    <cellStyle name="Comma 2 2 2 6 3 4" xfId="11827" xr:uid="{00000000-0005-0000-0000-000015030000}"/>
    <cellStyle name="Comma 2 2 2 6 3 4 2" xfId="31041" xr:uid="{0271D553-20FE-44A5-98E1-6214EFEC41A3}"/>
    <cellStyle name="Comma 2 2 2 6 3 5" xfId="21434" xr:uid="{D1C7F43D-A2B6-4830-ADB1-8E3B010E4E49}"/>
    <cellStyle name="Comma 2 2 2 6 4" xfId="3022" xr:uid="{00000000-0005-0000-0000-000016030000}"/>
    <cellStyle name="Comma 2 2 2 6 4 2" xfId="7825" xr:uid="{00000000-0005-0000-0000-000017030000}"/>
    <cellStyle name="Comma 2 2 2 6 4 2 2" xfId="17432" xr:uid="{00000000-0005-0000-0000-000018030000}"/>
    <cellStyle name="Comma 2 2 2 6 4 2 2 2" xfId="36646" xr:uid="{DE37F5D5-D8A5-4B80-B983-97AE1090EB34}"/>
    <cellStyle name="Comma 2 2 2 6 4 2 3" xfId="27039" xr:uid="{86E74AAA-02BF-4B88-83C2-B3164052E4D8}"/>
    <cellStyle name="Comma 2 2 2 6 4 3" xfId="12629" xr:uid="{00000000-0005-0000-0000-000019030000}"/>
    <cellStyle name="Comma 2 2 2 6 4 3 2" xfId="31843" xr:uid="{FDBD12D6-E6F4-4C86-A3E7-CD33385785B2}"/>
    <cellStyle name="Comma 2 2 2 6 4 4" xfId="22236" xr:uid="{627EE31B-0005-49AD-8189-12FBE615E8FC}"/>
    <cellStyle name="Comma 2 2 2 6 5" xfId="5424" xr:uid="{00000000-0005-0000-0000-00001A030000}"/>
    <cellStyle name="Comma 2 2 2 6 5 2" xfId="15031" xr:uid="{00000000-0005-0000-0000-00001B030000}"/>
    <cellStyle name="Comma 2 2 2 6 5 2 2" xfId="34245" xr:uid="{0B7D8CD1-9604-4794-9240-751A0592EA0C}"/>
    <cellStyle name="Comma 2 2 2 6 5 3" xfId="24638" xr:uid="{26C9D8C5-94D3-4BF7-9734-DC073A8B9399}"/>
    <cellStyle name="Comma 2 2 2 6 6" xfId="10227" xr:uid="{00000000-0005-0000-0000-00001C030000}"/>
    <cellStyle name="Comma 2 2 2 6 6 2" xfId="29441" xr:uid="{ED7A29EB-7CC9-4B6D-923F-E65A76CB11C3}"/>
    <cellStyle name="Comma 2 2 2 6 7" xfId="19834" xr:uid="{E3AA248E-FB32-411D-A83F-AF782991123D}"/>
    <cellStyle name="Comma 2 2 2 7" xfId="818" xr:uid="{00000000-0005-0000-0000-00001D030000}"/>
    <cellStyle name="Comma 2 2 2 7 2" xfId="3222" xr:uid="{00000000-0005-0000-0000-00001E030000}"/>
    <cellStyle name="Comma 2 2 2 7 2 2" xfId="8025" xr:uid="{00000000-0005-0000-0000-00001F030000}"/>
    <cellStyle name="Comma 2 2 2 7 2 2 2" xfId="17632" xr:uid="{00000000-0005-0000-0000-000020030000}"/>
    <cellStyle name="Comma 2 2 2 7 2 2 2 2" xfId="36846" xr:uid="{60B29009-2BC9-4250-BA0E-B1A4F9A61750}"/>
    <cellStyle name="Comma 2 2 2 7 2 2 3" xfId="27239" xr:uid="{5454C7C7-27E9-48C2-8122-E8812FC2A100}"/>
    <cellStyle name="Comma 2 2 2 7 2 3" xfId="12829" xr:uid="{00000000-0005-0000-0000-000021030000}"/>
    <cellStyle name="Comma 2 2 2 7 2 3 2" xfId="32043" xr:uid="{6D71FCF0-04A5-4C0E-AD1A-128EE80647EC}"/>
    <cellStyle name="Comma 2 2 2 7 2 4" xfId="22436" xr:uid="{A9D53285-A9C3-48D5-870D-5BC681439018}"/>
    <cellStyle name="Comma 2 2 2 7 3" xfId="5624" xr:uid="{00000000-0005-0000-0000-000022030000}"/>
    <cellStyle name="Comma 2 2 2 7 3 2" xfId="15231" xr:uid="{00000000-0005-0000-0000-000023030000}"/>
    <cellStyle name="Comma 2 2 2 7 3 2 2" xfId="34445" xr:uid="{181B57ED-4048-4BB0-A6E2-141FC1A4F181}"/>
    <cellStyle name="Comma 2 2 2 7 3 3" xfId="24838" xr:uid="{119BC99B-E8A1-4285-AF9B-63EEC0547C52}"/>
    <cellStyle name="Comma 2 2 2 7 4" xfId="10427" xr:uid="{00000000-0005-0000-0000-000024030000}"/>
    <cellStyle name="Comma 2 2 2 7 4 2" xfId="29641" xr:uid="{A3A0C55A-9E7E-4CEB-BE5E-7E2A0B3EFD9E}"/>
    <cellStyle name="Comma 2 2 2 7 5" xfId="20034" xr:uid="{31F3F7C4-44D8-4A06-98B2-65035D41DEDB}"/>
    <cellStyle name="Comma 2 2 2 8" xfId="1618" xr:uid="{00000000-0005-0000-0000-000025030000}"/>
    <cellStyle name="Comma 2 2 2 8 2" xfId="4022" xr:uid="{00000000-0005-0000-0000-000026030000}"/>
    <cellStyle name="Comma 2 2 2 8 2 2" xfId="8825" xr:uid="{00000000-0005-0000-0000-000027030000}"/>
    <cellStyle name="Comma 2 2 2 8 2 2 2" xfId="18432" xr:uid="{00000000-0005-0000-0000-000028030000}"/>
    <cellStyle name="Comma 2 2 2 8 2 2 2 2" xfId="37646" xr:uid="{DFC1DCCE-F136-4760-9D15-29F2FA6AAF85}"/>
    <cellStyle name="Comma 2 2 2 8 2 2 3" xfId="28039" xr:uid="{927F44EC-B21F-42AC-9887-CEEA60EEC28C}"/>
    <cellStyle name="Comma 2 2 2 8 2 3" xfId="13629" xr:uid="{00000000-0005-0000-0000-000029030000}"/>
    <cellStyle name="Comma 2 2 2 8 2 3 2" xfId="32843" xr:uid="{B6CB4EF7-E2E8-4620-9A10-0658DAF239E1}"/>
    <cellStyle name="Comma 2 2 2 8 2 4" xfId="23236" xr:uid="{78C944ED-727D-4957-9462-1636E916C038}"/>
    <cellStyle name="Comma 2 2 2 8 3" xfId="6424" xr:uid="{00000000-0005-0000-0000-00002A030000}"/>
    <cellStyle name="Comma 2 2 2 8 3 2" xfId="16031" xr:uid="{00000000-0005-0000-0000-00002B030000}"/>
    <cellStyle name="Comma 2 2 2 8 3 2 2" xfId="35245" xr:uid="{2E697881-2B6D-412F-8E7A-8D4D77E50CBC}"/>
    <cellStyle name="Comma 2 2 2 8 3 3" xfId="25638" xr:uid="{9EF90B82-50D2-4C7D-9DE3-25215AAE1100}"/>
    <cellStyle name="Comma 2 2 2 8 4" xfId="11227" xr:uid="{00000000-0005-0000-0000-00002C030000}"/>
    <cellStyle name="Comma 2 2 2 8 4 2" xfId="30441" xr:uid="{3C9EFAF6-D6FE-42FE-A808-8EB54D587B0E}"/>
    <cellStyle name="Comma 2 2 2 8 5" xfId="20834" xr:uid="{76A1067B-75E7-4CF7-9B08-CDEA8E804691}"/>
    <cellStyle name="Comma 2 2 2 9" xfId="2422" xr:uid="{00000000-0005-0000-0000-00002D030000}"/>
    <cellStyle name="Comma 2 2 2 9 2" xfId="7225" xr:uid="{00000000-0005-0000-0000-00002E030000}"/>
    <cellStyle name="Comma 2 2 2 9 2 2" xfId="16832" xr:uid="{00000000-0005-0000-0000-00002F030000}"/>
    <cellStyle name="Comma 2 2 2 9 2 2 2" xfId="36046" xr:uid="{3C8F9FD6-C409-4F20-A52F-265AAEAED3FE}"/>
    <cellStyle name="Comma 2 2 2 9 2 3" xfId="26439" xr:uid="{9C72BE53-BDD7-432E-A9EF-042485C948A6}"/>
    <cellStyle name="Comma 2 2 2 9 3" xfId="12029" xr:uid="{00000000-0005-0000-0000-000030030000}"/>
    <cellStyle name="Comma 2 2 2 9 3 2" xfId="31243" xr:uid="{6865B2A1-D814-42DD-AC55-BA6724C76976}"/>
    <cellStyle name="Comma 2 2 2 9 4" xfId="21636" xr:uid="{982FAA04-6A3A-4BBF-A4E1-EEB165B285A7}"/>
    <cellStyle name="Comma 2 2 3" xfId="27" xr:uid="{00000000-0005-0000-0000-000031030000}"/>
    <cellStyle name="Comma 2 2 3 10" xfId="4834" xr:uid="{00000000-0005-0000-0000-000032030000}"/>
    <cellStyle name="Comma 2 2 3 10 2" xfId="14441" xr:uid="{00000000-0005-0000-0000-000033030000}"/>
    <cellStyle name="Comma 2 2 3 10 2 2" xfId="33655" xr:uid="{8FBF30D0-BD99-45E7-A2E3-4E3CB90C0AF4}"/>
    <cellStyle name="Comma 2 2 3 10 3" xfId="24048" xr:uid="{5DAEB6DD-1CE2-4445-9751-98984A1FFD11}"/>
    <cellStyle name="Comma 2 2 3 11" xfId="9637" xr:uid="{00000000-0005-0000-0000-000034030000}"/>
    <cellStyle name="Comma 2 2 3 11 2" xfId="28851" xr:uid="{6347FADD-D9F4-4094-B1CB-18BFE966DFA4}"/>
    <cellStyle name="Comma 2 2 3 12" xfId="19244" xr:uid="{9DD1385B-57B8-4219-906F-076A3382B3A4}"/>
    <cellStyle name="Comma 2 2 3 2" xfId="77" xr:uid="{00000000-0005-0000-0000-000035030000}"/>
    <cellStyle name="Comma 2 2 3 2 10" xfId="9687" xr:uid="{00000000-0005-0000-0000-000036030000}"/>
    <cellStyle name="Comma 2 2 3 2 10 2" xfId="28901" xr:uid="{340241B1-4654-4856-8609-21C450E63662}"/>
    <cellStyle name="Comma 2 2 3 2 11" xfId="19294" xr:uid="{B1E61997-AD0E-4B0D-9861-CCBD5F04606A}"/>
    <cellStyle name="Comma 2 2 3 2 2" xfId="177" xr:uid="{00000000-0005-0000-0000-000037030000}"/>
    <cellStyle name="Comma 2 2 3 2 2 10" xfId="19394" xr:uid="{03F7A12A-3AD5-4E16-ABBB-C439FA545126}"/>
    <cellStyle name="Comma 2 2 3 2 2 2" xfId="377" xr:uid="{00000000-0005-0000-0000-000038030000}"/>
    <cellStyle name="Comma 2 2 3 2 2 2 2" xfId="1178" xr:uid="{00000000-0005-0000-0000-000039030000}"/>
    <cellStyle name="Comma 2 2 3 2 2 2 2 2" xfId="3582" xr:uid="{00000000-0005-0000-0000-00003A030000}"/>
    <cellStyle name="Comma 2 2 3 2 2 2 2 2 2" xfId="8385" xr:uid="{00000000-0005-0000-0000-00003B030000}"/>
    <cellStyle name="Comma 2 2 3 2 2 2 2 2 2 2" xfId="17992" xr:uid="{00000000-0005-0000-0000-00003C030000}"/>
    <cellStyle name="Comma 2 2 3 2 2 2 2 2 2 2 2" xfId="37206" xr:uid="{375A37DD-8E48-4FDE-AFB3-23C1D18CD68B}"/>
    <cellStyle name="Comma 2 2 3 2 2 2 2 2 2 3" xfId="27599" xr:uid="{23738333-E413-4F3E-B75C-3CCD77FBC0FE}"/>
    <cellStyle name="Comma 2 2 3 2 2 2 2 2 3" xfId="13189" xr:uid="{00000000-0005-0000-0000-00003D030000}"/>
    <cellStyle name="Comma 2 2 3 2 2 2 2 2 3 2" xfId="32403" xr:uid="{D41DA9A7-30CA-4368-9C96-3F87FEFB8987}"/>
    <cellStyle name="Comma 2 2 3 2 2 2 2 2 4" xfId="22796" xr:uid="{2D7D86BC-8586-4A73-9689-E7C8D935CA26}"/>
    <cellStyle name="Comma 2 2 3 2 2 2 2 3" xfId="5984" xr:uid="{00000000-0005-0000-0000-00003E030000}"/>
    <cellStyle name="Comma 2 2 3 2 2 2 2 3 2" xfId="15591" xr:uid="{00000000-0005-0000-0000-00003F030000}"/>
    <cellStyle name="Comma 2 2 3 2 2 2 2 3 2 2" xfId="34805" xr:uid="{CF7A03AF-610F-42F6-A385-339E6F7335BB}"/>
    <cellStyle name="Comma 2 2 3 2 2 2 2 3 3" xfId="25198" xr:uid="{729F89F9-2C05-4C66-9ED8-979FEB3C3209}"/>
    <cellStyle name="Comma 2 2 3 2 2 2 2 4" xfId="10787" xr:uid="{00000000-0005-0000-0000-000040030000}"/>
    <cellStyle name="Comma 2 2 3 2 2 2 2 4 2" xfId="30001" xr:uid="{EC7F6641-4D4A-414A-B3F1-AF1FC2BC6439}"/>
    <cellStyle name="Comma 2 2 3 2 2 2 2 5" xfId="20394" xr:uid="{7157729A-1D9E-4727-A1A5-CED83237ABBF}"/>
    <cellStyle name="Comma 2 2 3 2 2 2 3" xfId="1978" xr:uid="{00000000-0005-0000-0000-000041030000}"/>
    <cellStyle name="Comma 2 2 3 2 2 2 3 2" xfId="4382" xr:uid="{00000000-0005-0000-0000-000042030000}"/>
    <cellStyle name="Comma 2 2 3 2 2 2 3 2 2" xfId="9185" xr:uid="{00000000-0005-0000-0000-000043030000}"/>
    <cellStyle name="Comma 2 2 3 2 2 2 3 2 2 2" xfId="18792" xr:uid="{00000000-0005-0000-0000-000044030000}"/>
    <cellStyle name="Comma 2 2 3 2 2 2 3 2 2 2 2" xfId="38006" xr:uid="{3936D1AF-2A95-4D23-A84C-7AEABE5CB8DA}"/>
    <cellStyle name="Comma 2 2 3 2 2 2 3 2 2 3" xfId="28399" xr:uid="{0ED625C9-A453-4ABA-B8AD-7E27C7492F38}"/>
    <cellStyle name="Comma 2 2 3 2 2 2 3 2 3" xfId="13989" xr:uid="{00000000-0005-0000-0000-000045030000}"/>
    <cellStyle name="Comma 2 2 3 2 2 2 3 2 3 2" xfId="33203" xr:uid="{2C0D744A-19AF-4827-A7DE-EBBF02F967A4}"/>
    <cellStyle name="Comma 2 2 3 2 2 2 3 2 4" xfId="23596" xr:uid="{296D5661-EBBD-4D2B-81A5-B2A9766ACEA8}"/>
    <cellStyle name="Comma 2 2 3 2 2 2 3 3" xfId="6784" xr:uid="{00000000-0005-0000-0000-000046030000}"/>
    <cellStyle name="Comma 2 2 3 2 2 2 3 3 2" xfId="16391" xr:uid="{00000000-0005-0000-0000-000047030000}"/>
    <cellStyle name="Comma 2 2 3 2 2 2 3 3 2 2" xfId="35605" xr:uid="{67BAD130-2A7E-48FF-8D7F-840BAA6A7F3D}"/>
    <cellStyle name="Comma 2 2 3 2 2 2 3 3 3" xfId="25998" xr:uid="{14D05DE4-966C-4B7E-9F30-3933A85FFCED}"/>
    <cellStyle name="Comma 2 2 3 2 2 2 3 4" xfId="11587" xr:uid="{00000000-0005-0000-0000-000048030000}"/>
    <cellStyle name="Comma 2 2 3 2 2 2 3 4 2" xfId="30801" xr:uid="{643A2E65-2802-4499-8AE2-81E1DEC0FD27}"/>
    <cellStyle name="Comma 2 2 3 2 2 2 3 5" xfId="21194" xr:uid="{E7DDE3BE-8A06-4C6A-9893-15A319FC3211}"/>
    <cellStyle name="Comma 2 2 3 2 2 2 4" xfId="2782" xr:uid="{00000000-0005-0000-0000-000049030000}"/>
    <cellStyle name="Comma 2 2 3 2 2 2 4 2" xfId="7585" xr:uid="{00000000-0005-0000-0000-00004A030000}"/>
    <cellStyle name="Comma 2 2 3 2 2 2 4 2 2" xfId="17192" xr:uid="{00000000-0005-0000-0000-00004B030000}"/>
    <cellStyle name="Comma 2 2 3 2 2 2 4 2 2 2" xfId="36406" xr:uid="{4A9CA774-C88D-4891-B3EC-B4C007B4BF35}"/>
    <cellStyle name="Comma 2 2 3 2 2 2 4 2 3" xfId="26799" xr:uid="{A4CE9749-896D-4314-B916-A421CCE6C869}"/>
    <cellStyle name="Comma 2 2 3 2 2 2 4 3" xfId="12389" xr:uid="{00000000-0005-0000-0000-00004C030000}"/>
    <cellStyle name="Comma 2 2 3 2 2 2 4 3 2" xfId="31603" xr:uid="{695E72CA-A483-4C74-90D4-34D52B6BF402}"/>
    <cellStyle name="Comma 2 2 3 2 2 2 4 4" xfId="21996" xr:uid="{AB74B3ED-F8B8-4E6D-BE2D-490C288BF7C4}"/>
    <cellStyle name="Comma 2 2 3 2 2 2 5" xfId="5184" xr:uid="{00000000-0005-0000-0000-00004D030000}"/>
    <cellStyle name="Comma 2 2 3 2 2 2 5 2" xfId="14791" xr:uid="{00000000-0005-0000-0000-00004E030000}"/>
    <cellStyle name="Comma 2 2 3 2 2 2 5 2 2" xfId="34005" xr:uid="{EB79A694-DE84-4592-A77B-98F1BD7F2AA0}"/>
    <cellStyle name="Comma 2 2 3 2 2 2 5 3" xfId="24398" xr:uid="{85DEC308-CFE5-4C54-8647-F788CF9BD830}"/>
    <cellStyle name="Comma 2 2 3 2 2 2 6" xfId="9987" xr:uid="{00000000-0005-0000-0000-00004F030000}"/>
    <cellStyle name="Comma 2 2 3 2 2 2 6 2" xfId="29201" xr:uid="{926ACB70-BBDE-4343-9134-6AD0CD43BAF5}"/>
    <cellStyle name="Comma 2 2 3 2 2 2 7" xfId="19594" xr:uid="{B3F8FB33-9C71-481F-85AA-BEDAE9044204}"/>
    <cellStyle name="Comma 2 2 3 2 2 3" xfId="577" xr:uid="{00000000-0005-0000-0000-000050030000}"/>
    <cellStyle name="Comma 2 2 3 2 2 3 2" xfId="1378" xr:uid="{00000000-0005-0000-0000-000051030000}"/>
    <cellStyle name="Comma 2 2 3 2 2 3 2 2" xfId="3782" xr:uid="{00000000-0005-0000-0000-000052030000}"/>
    <cellStyle name="Comma 2 2 3 2 2 3 2 2 2" xfId="8585" xr:uid="{00000000-0005-0000-0000-000053030000}"/>
    <cellStyle name="Comma 2 2 3 2 2 3 2 2 2 2" xfId="18192" xr:uid="{00000000-0005-0000-0000-000054030000}"/>
    <cellStyle name="Comma 2 2 3 2 2 3 2 2 2 2 2" xfId="37406" xr:uid="{09755036-0D91-4AFF-B6D6-EAD294E4A49F}"/>
    <cellStyle name="Comma 2 2 3 2 2 3 2 2 2 3" xfId="27799" xr:uid="{E338702C-8666-48B0-A725-1FE3647BEA8C}"/>
    <cellStyle name="Comma 2 2 3 2 2 3 2 2 3" xfId="13389" xr:uid="{00000000-0005-0000-0000-000055030000}"/>
    <cellStyle name="Comma 2 2 3 2 2 3 2 2 3 2" xfId="32603" xr:uid="{3CAA4FAA-9D92-405A-AB29-B1CC1C7F38B8}"/>
    <cellStyle name="Comma 2 2 3 2 2 3 2 2 4" xfId="22996" xr:uid="{A6DF7379-CA48-473B-A9FF-B52A64D1EEBC}"/>
    <cellStyle name="Comma 2 2 3 2 2 3 2 3" xfId="6184" xr:uid="{00000000-0005-0000-0000-000056030000}"/>
    <cellStyle name="Comma 2 2 3 2 2 3 2 3 2" xfId="15791" xr:uid="{00000000-0005-0000-0000-000057030000}"/>
    <cellStyle name="Comma 2 2 3 2 2 3 2 3 2 2" xfId="35005" xr:uid="{B25C8545-5C6E-4B87-977E-F9234C583952}"/>
    <cellStyle name="Comma 2 2 3 2 2 3 2 3 3" xfId="25398" xr:uid="{72FD0209-2E15-48F7-987B-038E30ADE1FF}"/>
    <cellStyle name="Comma 2 2 3 2 2 3 2 4" xfId="10987" xr:uid="{00000000-0005-0000-0000-000058030000}"/>
    <cellStyle name="Comma 2 2 3 2 2 3 2 4 2" xfId="30201" xr:uid="{5CA84EAE-2BB1-47CE-8DA7-F6983F859AB8}"/>
    <cellStyle name="Comma 2 2 3 2 2 3 2 5" xfId="20594" xr:uid="{652414D6-7588-447F-9631-B6BC86BFC8F6}"/>
    <cellStyle name="Comma 2 2 3 2 2 3 3" xfId="2178" xr:uid="{00000000-0005-0000-0000-000059030000}"/>
    <cellStyle name="Comma 2 2 3 2 2 3 3 2" xfId="4582" xr:uid="{00000000-0005-0000-0000-00005A030000}"/>
    <cellStyle name="Comma 2 2 3 2 2 3 3 2 2" xfId="9385" xr:uid="{00000000-0005-0000-0000-00005B030000}"/>
    <cellStyle name="Comma 2 2 3 2 2 3 3 2 2 2" xfId="18992" xr:uid="{00000000-0005-0000-0000-00005C030000}"/>
    <cellStyle name="Comma 2 2 3 2 2 3 3 2 2 2 2" xfId="38206" xr:uid="{E8057D89-2531-4AFE-9746-A61B2DCDB2E4}"/>
    <cellStyle name="Comma 2 2 3 2 2 3 3 2 2 3" xfId="28599" xr:uid="{7859AA0F-BAE3-4C4C-8CB1-00232D56BE2E}"/>
    <cellStyle name="Comma 2 2 3 2 2 3 3 2 3" xfId="14189" xr:uid="{00000000-0005-0000-0000-00005D030000}"/>
    <cellStyle name="Comma 2 2 3 2 2 3 3 2 3 2" xfId="33403" xr:uid="{B116CE8F-C96E-4855-85B2-D5DA26E14BE6}"/>
    <cellStyle name="Comma 2 2 3 2 2 3 3 2 4" xfId="23796" xr:uid="{276A8306-80ED-4446-9819-8AA8B5921089}"/>
    <cellStyle name="Comma 2 2 3 2 2 3 3 3" xfId="6984" xr:uid="{00000000-0005-0000-0000-00005E030000}"/>
    <cellStyle name="Comma 2 2 3 2 2 3 3 3 2" xfId="16591" xr:uid="{00000000-0005-0000-0000-00005F030000}"/>
    <cellStyle name="Comma 2 2 3 2 2 3 3 3 2 2" xfId="35805" xr:uid="{81BE0895-33E7-41B5-A72B-903C0601ED08}"/>
    <cellStyle name="Comma 2 2 3 2 2 3 3 3 3" xfId="26198" xr:uid="{58472583-45E6-4953-A31D-C881D0E3F34E}"/>
    <cellStyle name="Comma 2 2 3 2 2 3 3 4" xfId="11787" xr:uid="{00000000-0005-0000-0000-000060030000}"/>
    <cellStyle name="Comma 2 2 3 2 2 3 3 4 2" xfId="31001" xr:uid="{79267E03-116B-4CBC-A454-4D9021F1FCAE}"/>
    <cellStyle name="Comma 2 2 3 2 2 3 3 5" xfId="21394" xr:uid="{AE2327AE-8920-41D2-BC17-FA982C86AB5B}"/>
    <cellStyle name="Comma 2 2 3 2 2 3 4" xfId="2982" xr:uid="{00000000-0005-0000-0000-000061030000}"/>
    <cellStyle name="Comma 2 2 3 2 2 3 4 2" xfId="7785" xr:uid="{00000000-0005-0000-0000-000062030000}"/>
    <cellStyle name="Comma 2 2 3 2 2 3 4 2 2" xfId="17392" xr:uid="{00000000-0005-0000-0000-000063030000}"/>
    <cellStyle name="Comma 2 2 3 2 2 3 4 2 2 2" xfId="36606" xr:uid="{ED8C2AB8-4F9E-43C5-AAC4-D4BCF0030B5A}"/>
    <cellStyle name="Comma 2 2 3 2 2 3 4 2 3" xfId="26999" xr:uid="{555F491E-A148-4000-A6C2-5B014973BF56}"/>
    <cellStyle name="Comma 2 2 3 2 2 3 4 3" xfId="12589" xr:uid="{00000000-0005-0000-0000-000064030000}"/>
    <cellStyle name="Comma 2 2 3 2 2 3 4 3 2" xfId="31803" xr:uid="{35E25F45-7362-42E2-8301-C5FCEA0F0BB2}"/>
    <cellStyle name="Comma 2 2 3 2 2 3 4 4" xfId="22196" xr:uid="{9CFDF0BF-CC59-491E-9EEE-60319B270960}"/>
    <cellStyle name="Comma 2 2 3 2 2 3 5" xfId="5384" xr:uid="{00000000-0005-0000-0000-000065030000}"/>
    <cellStyle name="Comma 2 2 3 2 2 3 5 2" xfId="14991" xr:uid="{00000000-0005-0000-0000-000066030000}"/>
    <cellStyle name="Comma 2 2 3 2 2 3 5 2 2" xfId="34205" xr:uid="{4CA6FF81-CAB5-4336-B948-C5BE776A515D}"/>
    <cellStyle name="Comma 2 2 3 2 2 3 5 3" xfId="24598" xr:uid="{6752F307-4161-4BB3-880F-5BB7AC5F0BF6}"/>
    <cellStyle name="Comma 2 2 3 2 2 3 6" xfId="10187" xr:uid="{00000000-0005-0000-0000-000067030000}"/>
    <cellStyle name="Comma 2 2 3 2 2 3 6 2" xfId="29401" xr:uid="{C2A32512-1C86-4BF4-BAA3-3700F85B27E3}"/>
    <cellStyle name="Comma 2 2 3 2 2 3 7" xfId="19794" xr:uid="{E795ADC1-592A-4636-BAFC-E583F0AE3D95}"/>
    <cellStyle name="Comma 2 2 3 2 2 4" xfId="777" xr:uid="{00000000-0005-0000-0000-000068030000}"/>
    <cellStyle name="Comma 2 2 3 2 2 4 2" xfId="1578" xr:uid="{00000000-0005-0000-0000-000069030000}"/>
    <cellStyle name="Comma 2 2 3 2 2 4 2 2" xfId="3982" xr:uid="{00000000-0005-0000-0000-00006A030000}"/>
    <cellStyle name="Comma 2 2 3 2 2 4 2 2 2" xfId="8785" xr:uid="{00000000-0005-0000-0000-00006B030000}"/>
    <cellStyle name="Comma 2 2 3 2 2 4 2 2 2 2" xfId="18392" xr:uid="{00000000-0005-0000-0000-00006C030000}"/>
    <cellStyle name="Comma 2 2 3 2 2 4 2 2 2 2 2" xfId="37606" xr:uid="{8350F8C7-8BFA-4736-A7C2-F7D4190DEF9A}"/>
    <cellStyle name="Comma 2 2 3 2 2 4 2 2 2 3" xfId="27999" xr:uid="{A0C071D1-B6C1-4F3C-B09B-C040AE20D228}"/>
    <cellStyle name="Comma 2 2 3 2 2 4 2 2 3" xfId="13589" xr:uid="{00000000-0005-0000-0000-00006D030000}"/>
    <cellStyle name="Comma 2 2 3 2 2 4 2 2 3 2" xfId="32803" xr:uid="{35CA56AD-DB7D-4C80-85AF-7BF665C13EBA}"/>
    <cellStyle name="Comma 2 2 3 2 2 4 2 2 4" xfId="23196" xr:uid="{577027A8-2E55-43FF-88A5-4A3ED1A35643}"/>
    <cellStyle name="Comma 2 2 3 2 2 4 2 3" xfId="6384" xr:uid="{00000000-0005-0000-0000-00006E030000}"/>
    <cellStyle name="Comma 2 2 3 2 2 4 2 3 2" xfId="15991" xr:uid="{00000000-0005-0000-0000-00006F030000}"/>
    <cellStyle name="Comma 2 2 3 2 2 4 2 3 2 2" xfId="35205" xr:uid="{20985C05-6DD1-4E20-9FEB-A9AE08943245}"/>
    <cellStyle name="Comma 2 2 3 2 2 4 2 3 3" xfId="25598" xr:uid="{DCB56C9A-E33A-447F-9BAE-FA8EA5324E70}"/>
    <cellStyle name="Comma 2 2 3 2 2 4 2 4" xfId="11187" xr:uid="{00000000-0005-0000-0000-000070030000}"/>
    <cellStyle name="Comma 2 2 3 2 2 4 2 4 2" xfId="30401" xr:uid="{F6935BC1-BCC6-4EBA-8593-4B5288172B1E}"/>
    <cellStyle name="Comma 2 2 3 2 2 4 2 5" xfId="20794" xr:uid="{37A2C240-F838-4FCA-BD34-305AA7905885}"/>
    <cellStyle name="Comma 2 2 3 2 2 4 3" xfId="2378" xr:uid="{00000000-0005-0000-0000-000071030000}"/>
    <cellStyle name="Comma 2 2 3 2 2 4 3 2" xfId="4782" xr:uid="{00000000-0005-0000-0000-000072030000}"/>
    <cellStyle name="Comma 2 2 3 2 2 4 3 2 2" xfId="9585" xr:uid="{00000000-0005-0000-0000-000073030000}"/>
    <cellStyle name="Comma 2 2 3 2 2 4 3 2 2 2" xfId="19192" xr:uid="{00000000-0005-0000-0000-000074030000}"/>
    <cellStyle name="Comma 2 2 3 2 2 4 3 2 2 2 2" xfId="38406" xr:uid="{599892F7-A897-4D37-87C5-A8BE5555E2BF}"/>
    <cellStyle name="Comma 2 2 3 2 2 4 3 2 2 3" xfId="28799" xr:uid="{24CAACE3-5480-4E0B-B702-23E70819A118}"/>
    <cellStyle name="Comma 2 2 3 2 2 4 3 2 3" xfId="14389" xr:uid="{00000000-0005-0000-0000-000075030000}"/>
    <cellStyle name="Comma 2 2 3 2 2 4 3 2 3 2" xfId="33603" xr:uid="{6079B4A0-9D1D-44D2-8187-B6EAF22910AF}"/>
    <cellStyle name="Comma 2 2 3 2 2 4 3 2 4" xfId="23996" xr:uid="{647621BC-4D04-4498-B399-9331F7D624CC}"/>
    <cellStyle name="Comma 2 2 3 2 2 4 3 3" xfId="7184" xr:uid="{00000000-0005-0000-0000-000076030000}"/>
    <cellStyle name="Comma 2 2 3 2 2 4 3 3 2" xfId="16791" xr:uid="{00000000-0005-0000-0000-000077030000}"/>
    <cellStyle name="Comma 2 2 3 2 2 4 3 3 2 2" xfId="36005" xr:uid="{AD85FE3A-10C3-435E-941B-4C127106B5C3}"/>
    <cellStyle name="Comma 2 2 3 2 2 4 3 3 3" xfId="26398" xr:uid="{5F39439B-B503-443B-B5B1-BD4C0F7D6D13}"/>
    <cellStyle name="Comma 2 2 3 2 2 4 3 4" xfId="11987" xr:uid="{00000000-0005-0000-0000-000078030000}"/>
    <cellStyle name="Comma 2 2 3 2 2 4 3 4 2" xfId="31201" xr:uid="{64F62AFE-B43A-4D9D-AFD6-0484C07C7609}"/>
    <cellStyle name="Comma 2 2 3 2 2 4 3 5" xfId="21594" xr:uid="{E4B391BE-1B59-4558-B03B-8D46C4BCBDEE}"/>
    <cellStyle name="Comma 2 2 3 2 2 4 4" xfId="3182" xr:uid="{00000000-0005-0000-0000-000079030000}"/>
    <cellStyle name="Comma 2 2 3 2 2 4 4 2" xfId="7985" xr:uid="{00000000-0005-0000-0000-00007A030000}"/>
    <cellStyle name="Comma 2 2 3 2 2 4 4 2 2" xfId="17592" xr:uid="{00000000-0005-0000-0000-00007B030000}"/>
    <cellStyle name="Comma 2 2 3 2 2 4 4 2 2 2" xfId="36806" xr:uid="{F5A354D2-A0CB-470F-86AB-C9F8CD5BF271}"/>
    <cellStyle name="Comma 2 2 3 2 2 4 4 2 3" xfId="27199" xr:uid="{DE9EB8A6-9ACF-47BE-9B48-AC8C16989645}"/>
    <cellStyle name="Comma 2 2 3 2 2 4 4 3" xfId="12789" xr:uid="{00000000-0005-0000-0000-00007C030000}"/>
    <cellStyle name="Comma 2 2 3 2 2 4 4 3 2" xfId="32003" xr:uid="{C195AE6C-2694-4D41-A0BD-52BF1275AF95}"/>
    <cellStyle name="Comma 2 2 3 2 2 4 4 4" xfId="22396" xr:uid="{72DAA1C3-E565-49EB-A7A8-9306E655334B}"/>
    <cellStyle name="Comma 2 2 3 2 2 4 5" xfId="5584" xr:uid="{00000000-0005-0000-0000-00007D030000}"/>
    <cellStyle name="Comma 2 2 3 2 2 4 5 2" xfId="15191" xr:uid="{00000000-0005-0000-0000-00007E030000}"/>
    <cellStyle name="Comma 2 2 3 2 2 4 5 2 2" xfId="34405" xr:uid="{476DA5B0-E901-435F-8363-B34284CF5F67}"/>
    <cellStyle name="Comma 2 2 3 2 2 4 5 3" xfId="24798" xr:uid="{3D500939-2326-4877-9241-17860712B9A6}"/>
    <cellStyle name="Comma 2 2 3 2 2 4 6" xfId="10387" xr:uid="{00000000-0005-0000-0000-00007F030000}"/>
    <cellStyle name="Comma 2 2 3 2 2 4 6 2" xfId="29601" xr:uid="{D0B97D8C-6BA3-4C02-AAEB-BDD3EA7E480A}"/>
    <cellStyle name="Comma 2 2 3 2 2 4 7" xfId="19994" xr:uid="{37591E3D-2B48-4D09-81B5-AA15F39593CD}"/>
    <cellStyle name="Comma 2 2 3 2 2 5" xfId="978" xr:uid="{00000000-0005-0000-0000-000080030000}"/>
    <cellStyle name="Comma 2 2 3 2 2 5 2" xfId="3382" xr:uid="{00000000-0005-0000-0000-000081030000}"/>
    <cellStyle name="Comma 2 2 3 2 2 5 2 2" xfId="8185" xr:uid="{00000000-0005-0000-0000-000082030000}"/>
    <cellStyle name="Comma 2 2 3 2 2 5 2 2 2" xfId="17792" xr:uid="{00000000-0005-0000-0000-000083030000}"/>
    <cellStyle name="Comma 2 2 3 2 2 5 2 2 2 2" xfId="37006" xr:uid="{5AE56953-9226-428D-B39A-A7F11B8FCC16}"/>
    <cellStyle name="Comma 2 2 3 2 2 5 2 2 3" xfId="27399" xr:uid="{21450F60-C300-4616-B077-35C0FA845BAD}"/>
    <cellStyle name="Comma 2 2 3 2 2 5 2 3" xfId="12989" xr:uid="{00000000-0005-0000-0000-000084030000}"/>
    <cellStyle name="Comma 2 2 3 2 2 5 2 3 2" xfId="32203" xr:uid="{097C6F0F-88BC-4813-BC96-9D52A49D37A1}"/>
    <cellStyle name="Comma 2 2 3 2 2 5 2 4" xfId="22596" xr:uid="{4DD684EA-DC67-49C1-8291-19B83D5CCA0A}"/>
    <cellStyle name="Comma 2 2 3 2 2 5 3" xfId="5784" xr:uid="{00000000-0005-0000-0000-000085030000}"/>
    <cellStyle name="Comma 2 2 3 2 2 5 3 2" xfId="15391" xr:uid="{00000000-0005-0000-0000-000086030000}"/>
    <cellStyle name="Comma 2 2 3 2 2 5 3 2 2" xfId="34605" xr:uid="{53737D4F-A7B8-4CB7-8141-59101F05D65E}"/>
    <cellStyle name="Comma 2 2 3 2 2 5 3 3" xfId="24998" xr:uid="{A4960EBC-BE20-47BB-8514-3BCA6194F7D0}"/>
    <cellStyle name="Comma 2 2 3 2 2 5 4" xfId="10587" xr:uid="{00000000-0005-0000-0000-000087030000}"/>
    <cellStyle name="Comma 2 2 3 2 2 5 4 2" xfId="29801" xr:uid="{176598D5-948B-494A-9203-885F8AFD508A}"/>
    <cellStyle name="Comma 2 2 3 2 2 5 5" xfId="20194" xr:uid="{1B01CFD7-01E6-446A-BC4F-80B6643B0826}"/>
    <cellStyle name="Comma 2 2 3 2 2 6" xfId="1778" xr:uid="{00000000-0005-0000-0000-000088030000}"/>
    <cellStyle name="Comma 2 2 3 2 2 6 2" xfId="4182" xr:uid="{00000000-0005-0000-0000-000089030000}"/>
    <cellStyle name="Comma 2 2 3 2 2 6 2 2" xfId="8985" xr:uid="{00000000-0005-0000-0000-00008A030000}"/>
    <cellStyle name="Comma 2 2 3 2 2 6 2 2 2" xfId="18592" xr:uid="{00000000-0005-0000-0000-00008B030000}"/>
    <cellStyle name="Comma 2 2 3 2 2 6 2 2 2 2" xfId="37806" xr:uid="{E9F7D253-10B1-41BA-B7D1-F3D03D85C77F}"/>
    <cellStyle name="Comma 2 2 3 2 2 6 2 2 3" xfId="28199" xr:uid="{9194E4DC-1CC4-4FCA-A47F-18A699A82432}"/>
    <cellStyle name="Comma 2 2 3 2 2 6 2 3" xfId="13789" xr:uid="{00000000-0005-0000-0000-00008C030000}"/>
    <cellStyle name="Comma 2 2 3 2 2 6 2 3 2" xfId="33003" xr:uid="{2234EB24-2C10-46EE-A15A-9A32AF0BDC2F}"/>
    <cellStyle name="Comma 2 2 3 2 2 6 2 4" xfId="23396" xr:uid="{CA9A8DAA-4E22-4025-A50B-169BACE111BF}"/>
    <cellStyle name="Comma 2 2 3 2 2 6 3" xfId="6584" xr:uid="{00000000-0005-0000-0000-00008D030000}"/>
    <cellStyle name="Comma 2 2 3 2 2 6 3 2" xfId="16191" xr:uid="{00000000-0005-0000-0000-00008E030000}"/>
    <cellStyle name="Comma 2 2 3 2 2 6 3 2 2" xfId="35405" xr:uid="{58867AEC-89DB-44E4-BFAC-DB4F25953329}"/>
    <cellStyle name="Comma 2 2 3 2 2 6 3 3" xfId="25798" xr:uid="{1091C7BB-A392-4224-AA2C-D2E7654FCA86}"/>
    <cellStyle name="Comma 2 2 3 2 2 6 4" xfId="11387" xr:uid="{00000000-0005-0000-0000-00008F030000}"/>
    <cellStyle name="Comma 2 2 3 2 2 6 4 2" xfId="30601" xr:uid="{26EE929E-D705-4CB7-9362-7CF3C23EEB9C}"/>
    <cellStyle name="Comma 2 2 3 2 2 6 5" xfId="20994" xr:uid="{E5756A02-9733-4500-9BAA-3F221A4D62D3}"/>
    <cellStyle name="Comma 2 2 3 2 2 7" xfId="2582" xr:uid="{00000000-0005-0000-0000-000090030000}"/>
    <cellStyle name="Comma 2 2 3 2 2 7 2" xfId="7385" xr:uid="{00000000-0005-0000-0000-000091030000}"/>
    <cellStyle name="Comma 2 2 3 2 2 7 2 2" xfId="16992" xr:uid="{00000000-0005-0000-0000-000092030000}"/>
    <cellStyle name="Comma 2 2 3 2 2 7 2 2 2" xfId="36206" xr:uid="{3082D7FD-E96E-4ABF-9608-88677B6E89B6}"/>
    <cellStyle name="Comma 2 2 3 2 2 7 2 3" xfId="26599" xr:uid="{DB38983F-F6E9-4365-8BBB-AD1607A9F82E}"/>
    <cellStyle name="Comma 2 2 3 2 2 7 3" xfId="12189" xr:uid="{00000000-0005-0000-0000-000093030000}"/>
    <cellStyle name="Comma 2 2 3 2 2 7 3 2" xfId="31403" xr:uid="{33DBE0B0-46DA-4F94-B07A-C5A8647A3B84}"/>
    <cellStyle name="Comma 2 2 3 2 2 7 4" xfId="21796" xr:uid="{3C9EE829-A1EB-4C25-ACAE-C344F85CCD94}"/>
    <cellStyle name="Comma 2 2 3 2 2 8" xfId="4984" xr:uid="{00000000-0005-0000-0000-000094030000}"/>
    <cellStyle name="Comma 2 2 3 2 2 8 2" xfId="14591" xr:uid="{00000000-0005-0000-0000-000095030000}"/>
    <cellStyle name="Comma 2 2 3 2 2 8 2 2" xfId="33805" xr:uid="{4CE539BD-E835-45D5-AE53-DE8260C5FD5C}"/>
    <cellStyle name="Comma 2 2 3 2 2 8 3" xfId="24198" xr:uid="{750CDE73-5362-490D-9094-F8B30FA27E02}"/>
    <cellStyle name="Comma 2 2 3 2 2 9" xfId="9787" xr:uid="{00000000-0005-0000-0000-000096030000}"/>
    <cellStyle name="Comma 2 2 3 2 2 9 2" xfId="29001" xr:uid="{02EB7403-64CC-40FF-BAB1-7C2B564CA83A}"/>
    <cellStyle name="Comma 2 2 3 2 3" xfId="277" xr:uid="{00000000-0005-0000-0000-000097030000}"/>
    <cellStyle name="Comma 2 2 3 2 3 2" xfId="1078" xr:uid="{00000000-0005-0000-0000-000098030000}"/>
    <cellStyle name="Comma 2 2 3 2 3 2 2" xfId="3482" xr:uid="{00000000-0005-0000-0000-000099030000}"/>
    <cellStyle name="Comma 2 2 3 2 3 2 2 2" xfId="8285" xr:uid="{00000000-0005-0000-0000-00009A030000}"/>
    <cellStyle name="Comma 2 2 3 2 3 2 2 2 2" xfId="17892" xr:uid="{00000000-0005-0000-0000-00009B030000}"/>
    <cellStyle name="Comma 2 2 3 2 3 2 2 2 2 2" xfId="37106" xr:uid="{BC3225B9-4918-4E7F-AA5E-192AC66084C1}"/>
    <cellStyle name="Comma 2 2 3 2 3 2 2 2 3" xfId="27499" xr:uid="{B757BC8E-4771-43F5-AEA5-8DC8DA1B1777}"/>
    <cellStyle name="Comma 2 2 3 2 3 2 2 3" xfId="13089" xr:uid="{00000000-0005-0000-0000-00009C030000}"/>
    <cellStyle name="Comma 2 2 3 2 3 2 2 3 2" xfId="32303" xr:uid="{A160816B-E896-4172-BD17-6AD00849EF8A}"/>
    <cellStyle name="Comma 2 2 3 2 3 2 2 4" xfId="22696" xr:uid="{52058BA0-0ECA-4E03-8FD6-D4CED770C494}"/>
    <cellStyle name="Comma 2 2 3 2 3 2 3" xfId="5884" xr:uid="{00000000-0005-0000-0000-00009D030000}"/>
    <cellStyle name="Comma 2 2 3 2 3 2 3 2" xfId="15491" xr:uid="{00000000-0005-0000-0000-00009E030000}"/>
    <cellStyle name="Comma 2 2 3 2 3 2 3 2 2" xfId="34705" xr:uid="{6CBBB487-508D-4E98-87C2-2CBC6F62485E}"/>
    <cellStyle name="Comma 2 2 3 2 3 2 3 3" xfId="25098" xr:uid="{A928EFEB-95CC-4DF7-8D2B-4B1AC1A84563}"/>
    <cellStyle name="Comma 2 2 3 2 3 2 4" xfId="10687" xr:uid="{00000000-0005-0000-0000-00009F030000}"/>
    <cellStyle name="Comma 2 2 3 2 3 2 4 2" xfId="29901" xr:uid="{8DE0E9A7-9D8C-4193-A660-9C0E8786ACF3}"/>
    <cellStyle name="Comma 2 2 3 2 3 2 5" xfId="20294" xr:uid="{DE87AB0B-B4A2-4B28-94B6-2DA05A2C936D}"/>
    <cellStyle name="Comma 2 2 3 2 3 3" xfId="1878" xr:uid="{00000000-0005-0000-0000-0000A0030000}"/>
    <cellStyle name="Comma 2 2 3 2 3 3 2" xfId="4282" xr:uid="{00000000-0005-0000-0000-0000A1030000}"/>
    <cellStyle name="Comma 2 2 3 2 3 3 2 2" xfId="9085" xr:uid="{00000000-0005-0000-0000-0000A2030000}"/>
    <cellStyle name="Comma 2 2 3 2 3 3 2 2 2" xfId="18692" xr:uid="{00000000-0005-0000-0000-0000A3030000}"/>
    <cellStyle name="Comma 2 2 3 2 3 3 2 2 2 2" xfId="37906" xr:uid="{05E76512-114A-41B7-9636-45C7B540B393}"/>
    <cellStyle name="Comma 2 2 3 2 3 3 2 2 3" xfId="28299" xr:uid="{BB9A1140-6E83-4061-9BF8-E9379EA18BCA}"/>
    <cellStyle name="Comma 2 2 3 2 3 3 2 3" xfId="13889" xr:uid="{00000000-0005-0000-0000-0000A4030000}"/>
    <cellStyle name="Comma 2 2 3 2 3 3 2 3 2" xfId="33103" xr:uid="{27701B22-8CEC-4F3D-AF6D-E957A5161B9F}"/>
    <cellStyle name="Comma 2 2 3 2 3 3 2 4" xfId="23496" xr:uid="{AD95F34D-1D5E-417A-9D41-68F5BE4BF43C}"/>
    <cellStyle name="Comma 2 2 3 2 3 3 3" xfId="6684" xr:uid="{00000000-0005-0000-0000-0000A5030000}"/>
    <cellStyle name="Comma 2 2 3 2 3 3 3 2" xfId="16291" xr:uid="{00000000-0005-0000-0000-0000A6030000}"/>
    <cellStyle name="Comma 2 2 3 2 3 3 3 2 2" xfId="35505" xr:uid="{45C30D55-C24A-4DCF-AE0D-06F81B9C63E7}"/>
    <cellStyle name="Comma 2 2 3 2 3 3 3 3" xfId="25898" xr:uid="{8121176F-547F-4EDB-8117-4D5C6C03BE7C}"/>
    <cellStyle name="Comma 2 2 3 2 3 3 4" xfId="11487" xr:uid="{00000000-0005-0000-0000-0000A7030000}"/>
    <cellStyle name="Comma 2 2 3 2 3 3 4 2" xfId="30701" xr:uid="{E02CD9F5-F8EB-4F06-885E-1DD746DAD6CB}"/>
    <cellStyle name="Comma 2 2 3 2 3 3 5" xfId="21094" xr:uid="{33EB50E8-0842-43C0-8FBC-861AC84A8A9A}"/>
    <cellStyle name="Comma 2 2 3 2 3 4" xfId="2682" xr:uid="{00000000-0005-0000-0000-0000A8030000}"/>
    <cellStyle name="Comma 2 2 3 2 3 4 2" xfId="7485" xr:uid="{00000000-0005-0000-0000-0000A9030000}"/>
    <cellStyle name="Comma 2 2 3 2 3 4 2 2" xfId="17092" xr:uid="{00000000-0005-0000-0000-0000AA030000}"/>
    <cellStyle name="Comma 2 2 3 2 3 4 2 2 2" xfId="36306" xr:uid="{F64B2DF3-2439-4F35-BB1A-A6C5E0C09859}"/>
    <cellStyle name="Comma 2 2 3 2 3 4 2 3" xfId="26699" xr:uid="{C8A59D93-97AF-4CBC-BE79-B55DB1D58F32}"/>
    <cellStyle name="Comma 2 2 3 2 3 4 3" xfId="12289" xr:uid="{00000000-0005-0000-0000-0000AB030000}"/>
    <cellStyle name="Comma 2 2 3 2 3 4 3 2" xfId="31503" xr:uid="{12990E6B-36B2-42F1-9A13-78E067A6BBC8}"/>
    <cellStyle name="Comma 2 2 3 2 3 4 4" xfId="21896" xr:uid="{38BA5CA1-0E35-43FF-A16C-DA6873A0735E}"/>
    <cellStyle name="Comma 2 2 3 2 3 5" xfId="5084" xr:uid="{00000000-0005-0000-0000-0000AC030000}"/>
    <cellStyle name="Comma 2 2 3 2 3 5 2" xfId="14691" xr:uid="{00000000-0005-0000-0000-0000AD030000}"/>
    <cellStyle name="Comma 2 2 3 2 3 5 2 2" xfId="33905" xr:uid="{B1129E81-8A16-43C5-9DC4-49255DC961D5}"/>
    <cellStyle name="Comma 2 2 3 2 3 5 3" xfId="24298" xr:uid="{353754E5-3878-49D5-BB0B-5988E75C6450}"/>
    <cellStyle name="Comma 2 2 3 2 3 6" xfId="9887" xr:uid="{00000000-0005-0000-0000-0000AE030000}"/>
    <cellStyle name="Comma 2 2 3 2 3 6 2" xfId="29101" xr:uid="{15130984-2C32-4095-B8C1-5C9DCB451BD4}"/>
    <cellStyle name="Comma 2 2 3 2 3 7" xfId="19494" xr:uid="{DE31E570-F2B0-4473-95A6-E21F785D8660}"/>
    <cellStyle name="Comma 2 2 3 2 4" xfId="477" xr:uid="{00000000-0005-0000-0000-0000AF030000}"/>
    <cellStyle name="Comma 2 2 3 2 4 2" xfId="1278" xr:uid="{00000000-0005-0000-0000-0000B0030000}"/>
    <cellStyle name="Comma 2 2 3 2 4 2 2" xfId="3682" xr:uid="{00000000-0005-0000-0000-0000B1030000}"/>
    <cellStyle name="Comma 2 2 3 2 4 2 2 2" xfId="8485" xr:uid="{00000000-0005-0000-0000-0000B2030000}"/>
    <cellStyle name="Comma 2 2 3 2 4 2 2 2 2" xfId="18092" xr:uid="{00000000-0005-0000-0000-0000B3030000}"/>
    <cellStyle name="Comma 2 2 3 2 4 2 2 2 2 2" xfId="37306" xr:uid="{4BE40D99-EADA-4479-BE72-DA1773EF7837}"/>
    <cellStyle name="Comma 2 2 3 2 4 2 2 2 3" xfId="27699" xr:uid="{66B0632B-48CE-4E66-A7A3-CF8BC47B3A46}"/>
    <cellStyle name="Comma 2 2 3 2 4 2 2 3" xfId="13289" xr:uid="{00000000-0005-0000-0000-0000B4030000}"/>
    <cellStyle name="Comma 2 2 3 2 4 2 2 3 2" xfId="32503" xr:uid="{46BCF325-1899-4754-B093-1009502DE422}"/>
    <cellStyle name="Comma 2 2 3 2 4 2 2 4" xfId="22896" xr:uid="{FE10B8AD-DC6B-466D-AC63-033ED0B0D0F1}"/>
    <cellStyle name="Comma 2 2 3 2 4 2 3" xfId="6084" xr:uid="{00000000-0005-0000-0000-0000B5030000}"/>
    <cellStyle name="Comma 2 2 3 2 4 2 3 2" xfId="15691" xr:uid="{00000000-0005-0000-0000-0000B6030000}"/>
    <cellStyle name="Comma 2 2 3 2 4 2 3 2 2" xfId="34905" xr:uid="{3B5D82EE-B9E7-40FE-86A7-C82545023EC9}"/>
    <cellStyle name="Comma 2 2 3 2 4 2 3 3" xfId="25298" xr:uid="{2E78FCDD-827F-4D01-837F-91147E817AC4}"/>
    <cellStyle name="Comma 2 2 3 2 4 2 4" xfId="10887" xr:uid="{00000000-0005-0000-0000-0000B7030000}"/>
    <cellStyle name="Comma 2 2 3 2 4 2 4 2" xfId="30101" xr:uid="{876B1671-5D7E-4414-A4DC-CA13103DE4B9}"/>
    <cellStyle name="Comma 2 2 3 2 4 2 5" xfId="20494" xr:uid="{89DA8884-8200-4C6B-A736-A44AE944D64D}"/>
    <cellStyle name="Comma 2 2 3 2 4 3" xfId="2078" xr:uid="{00000000-0005-0000-0000-0000B8030000}"/>
    <cellStyle name="Comma 2 2 3 2 4 3 2" xfId="4482" xr:uid="{00000000-0005-0000-0000-0000B9030000}"/>
    <cellStyle name="Comma 2 2 3 2 4 3 2 2" xfId="9285" xr:uid="{00000000-0005-0000-0000-0000BA030000}"/>
    <cellStyle name="Comma 2 2 3 2 4 3 2 2 2" xfId="18892" xr:uid="{00000000-0005-0000-0000-0000BB030000}"/>
    <cellStyle name="Comma 2 2 3 2 4 3 2 2 2 2" xfId="38106" xr:uid="{5148C8EC-651F-43D0-99CA-1B60688BCD1D}"/>
    <cellStyle name="Comma 2 2 3 2 4 3 2 2 3" xfId="28499" xr:uid="{B1D67691-B576-4CC9-814F-A5B23DEDF416}"/>
    <cellStyle name="Comma 2 2 3 2 4 3 2 3" xfId="14089" xr:uid="{00000000-0005-0000-0000-0000BC030000}"/>
    <cellStyle name="Comma 2 2 3 2 4 3 2 3 2" xfId="33303" xr:uid="{C08C2D42-29C1-4734-9A6F-AA5E2B9A7162}"/>
    <cellStyle name="Comma 2 2 3 2 4 3 2 4" xfId="23696" xr:uid="{60D602E9-2215-4C20-972D-939832BF19C7}"/>
    <cellStyle name="Comma 2 2 3 2 4 3 3" xfId="6884" xr:uid="{00000000-0005-0000-0000-0000BD030000}"/>
    <cellStyle name="Comma 2 2 3 2 4 3 3 2" xfId="16491" xr:uid="{00000000-0005-0000-0000-0000BE030000}"/>
    <cellStyle name="Comma 2 2 3 2 4 3 3 2 2" xfId="35705" xr:uid="{BD6BD91F-9964-438E-B9A1-6A05F8451EC6}"/>
    <cellStyle name="Comma 2 2 3 2 4 3 3 3" xfId="26098" xr:uid="{35D1AD12-F95D-4F74-8670-243D84B5EAF0}"/>
    <cellStyle name="Comma 2 2 3 2 4 3 4" xfId="11687" xr:uid="{00000000-0005-0000-0000-0000BF030000}"/>
    <cellStyle name="Comma 2 2 3 2 4 3 4 2" xfId="30901" xr:uid="{4F7DF419-637D-4A63-AD8B-91DFC2BD6F33}"/>
    <cellStyle name="Comma 2 2 3 2 4 3 5" xfId="21294" xr:uid="{7806C5A7-D06A-4FB9-B37C-8D9936CB3389}"/>
    <cellStyle name="Comma 2 2 3 2 4 4" xfId="2882" xr:uid="{00000000-0005-0000-0000-0000C0030000}"/>
    <cellStyle name="Comma 2 2 3 2 4 4 2" xfId="7685" xr:uid="{00000000-0005-0000-0000-0000C1030000}"/>
    <cellStyle name="Comma 2 2 3 2 4 4 2 2" xfId="17292" xr:uid="{00000000-0005-0000-0000-0000C2030000}"/>
    <cellStyle name="Comma 2 2 3 2 4 4 2 2 2" xfId="36506" xr:uid="{82F6CE18-9A68-4328-AD42-9FE0142EAC66}"/>
    <cellStyle name="Comma 2 2 3 2 4 4 2 3" xfId="26899" xr:uid="{60B641E2-43DF-4A2A-B55B-4AB97D87535A}"/>
    <cellStyle name="Comma 2 2 3 2 4 4 3" xfId="12489" xr:uid="{00000000-0005-0000-0000-0000C3030000}"/>
    <cellStyle name="Comma 2 2 3 2 4 4 3 2" xfId="31703" xr:uid="{43379778-77EB-4629-B02E-E538C60CCE37}"/>
    <cellStyle name="Comma 2 2 3 2 4 4 4" xfId="22096" xr:uid="{43D8FDB6-51EA-498E-9D95-113E3CDA3CB9}"/>
    <cellStyle name="Comma 2 2 3 2 4 5" xfId="5284" xr:uid="{00000000-0005-0000-0000-0000C4030000}"/>
    <cellStyle name="Comma 2 2 3 2 4 5 2" xfId="14891" xr:uid="{00000000-0005-0000-0000-0000C5030000}"/>
    <cellStyle name="Comma 2 2 3 2 4 5 2 2" xfId="34105" xr:uid="{DDB8F8CB-5A3E-41A2-AFE1-A6C9A0874526}"/>
    <cellStyle name="Comma 2 2 3 2 4 5 3" xfId="24498" xr:uid="{67EA3799-B95F-483E-8936-262F989D3855}"/>
    <cellStyle name="Comma 2 2 3 2 4 6" xfId="10087" xr:uid="{00000000-0005-0000-0000-0000C6030000}"/>
    <cellStyle name="Comma 2 2 3 2 4 6 2" xfId="29301" xr:uid="{B5521546-E479-498B-9714-92D31EC2F369}"/>
    <cellStyle name="Comma 2 2 3 2 4 7" xfId="19694" xr:uid="{A135C6AF-16E2-45CF-99B1-9AB47A5334AB}"/>
    <cellStyle name="Comma 2 2 3 2 5" xfId="677" xr:uid="{00000000-0005-0000-0000-0000C7030000}"/>
    <cellStyle name="Comma 2 2 3 2 5 2" xfId="1478" xr:uid="{00000000-0005-0000-0000-0000C8030000}"/>
    <cellStyle name="Comma 2 2 3 2 5 2 2" xfId="3882" xr:uid="{00000000-0005-0000-0000-0000C9030000}"/>
    <cellStyle name="Comma 2 2 3 2 5 2 2 2" xfId="8685" xr:uid="{00000000-0005-0000-0000-0000CA030000}"/>
    <cellStyle name="Comma 2 2 3 2 5 2 2 2 2" xfId="18292" xr:uid="{00000000-0005-0000-0000-0000CB030000}"/>
    <cellStyle name="Comma 2 2 3 2 5 2 2 2 2 2" xfId="37506" xr:uid="{26E2DB79-738E-4AEC-9573-92F856D36D7E}"/>
    <cellStyle name="Comma 2 2 3 2 5 2 2 2 3" xfId="27899" xr:uid="{767F184C-A42C-4C8B-9414-0FE6899A4356}"/>
    <cellStyle name="Comma 2 2 3 2 5 2 2 3" xfId="13489" xr:uid="{00000000-0005-0000-0000-0000CC030000}"/>
    <cellStyle name="Comma 2 2 3 2 5 2 2 3 2" xfId="32703" xr:uid="{DA0CE195-FF85-41DC-9B99-884B39AF7AEF}"/>
    <cellStyle name="Comma 2 2 3 2 5 2 2 4" xfId="23096" xr:uid="{A1ED4AF3-596E-4099-8242-14932E7BF7BE}"/>
    <cellStyle name="Comma 2 2 3 2 5 2 3" xfId="6284" xr:uid="{00000000-0005-0000-0000-0000CD030000}"/>
    <cellStyle name="Comma 2 2 3 2 5 2 3 2" xfId="15891" xr:uid="{00000000-0005-0000-0000-0000CE030000}"/>
    <cellStyle name="Comma 2 2 3 2 5 2 3 2 2" xfId="35105" xr:uid="{1FC298D1-0393-489B-977B-527C58F43D4B}"/>
    <cellStyle name="Comma 2 2 3 2 5 2 3 3" xfId="25498" xr:uid="{79D50F89-10D2-49A5-8F0E-D0684BEA8794}"/>
    <cellStyle name="Comma 2 2 3 2 5 2 4" xfId="11087" xr:uid="{00000000-0005-0000-0000-0000CF030000}"/>
    <cellStyle name="Comma 2 2 3 2 5 2 4 2" xfId="30301" xr:uid="{FD4DA78A-B36F-46B5-A37F-270698523B79}"/>
    <cellStyle name="Comma 2 2 3 2 5 2 5" xfId="20694" xr:uid="{A485529D-3E71-4149-BD03-44D4AD5CF0F1}"/>
    <cellStyle name="Comma 2 2 3 2 5 3" xfId="2278" xr:uid="{00000000-0005-0000-0000-0000D0030000}"/>
    <cellStyle name="Comma 2 2 3 2 5 3 2" xfId="4682" xr:uid="{00000000-0005-0000-0000-0000D1030000}"/>
    <cellStyle name="Comma 2 2 3 2 5 3 2 2" xfId="9485" xr:uid="{00000000-0005-0000-0000-0000D2030000}"/>
    <cellStyle name="Comma 2 2 3 2 5 3 2 2 2" xfId="19092" xr:uid="{00000000-0005-0000-0000-0000D3030000}"/>
    <cellStyle name="Comma 2 2 3 2 5 3 2 2 2 2" xfId="38306" xr:uid="{0DCB4EA0-5F8E-4BD9-8A3F-9AF0EEB601E8}"/>
    <cellStyle name="Comma 2 2 3 2 5 3 2 2 3" xfId="28699" xr:uid="{782EFA96-562F-49C9-8548-FF11DBA690BE}"/>
    <cellStyle name="Comma 2 2 3 2 5 3 2 3" xfId="14289" xr:uid="{00000000-0005-0000-0000-0000D4030000}"/>
    <cellStyle name="Comma 2 2 3 2 5 3 2 3 2" xfId="33503" xr:uid="{B3A73597-4953-407E-8650-7D24F447AEFA}"/>
    <cellStyle name="Comma 2 2 3 2 5 3 2 4" xfId="23896" xr:uid="{D06CF66E-9322-4865-A342-C677963C6AC4}"/>
    <cellStyle name="Comma 2 2 3 2 5 3 3" xfId="7084" xr:uid="{00000000-0005-0000-0000-0000D5030000}"/>
    <cellStyle name="Comma 2 2 3 2 5 3 3 2" xfId="16691" xr:uid="{00000000-0005-0000-0000-0000D6030000}"/>
    <cellStyle name="Comma 2 2 3 2 5 3 3 2 2" xfId="35905" xr:uid="{5D099DC9-054D-4A23-B3EF-3A415F523640}"/>
    <cellStyle name="Comma 2 2 3 2 5 3 3 3" xfId="26298" xr:uid="{6702D0B6-3F98-4222-AC9A-26E67DDA15DF}"/>
    <cellStyle name="Comma 2 2 3 2 5 3 4" xfId="11887" xr:uid="{00000000-0005-0000-0000-0000D7030000}"/>
    <cellStyle name="Comma 2 2 3 2 5 3 4 2" xfId="31101" xr:uid="{4879FEC1-8720-4605-A17B-80418A3AFB25}"/>
    <cellStyle name="Comma 2 2 3 2 5 3 5" xfId="21494" xr:uid="{C955EC8E-A7C0-4862-A529-F7CCAEE742ED}"/>
    <cellStyle name="Comma 2 2 3 2 5 4" xfId="3082" xr:uid="{00000000-0005-0000-0000-0000D8030000}"/>
    <cellStyle name="Comma 2 2 3 2 5 4 2" xfId="7885" xr:uid="{00000000-0005-0000-0000-0000D9030000}"/>
    <cellStyle name="Comma 2 2 3 2 5 4 2 2" xfId="17492" xr:uid="{00000000-0005-0000-0000-0000DA030000}"/>
    <cellStyle name="Comma 2 2 3 2 5 4 2 2 2" xfId="36706" xr:uid="{3F94EA85-9B7E-40C8-A19B-7B0FA21880B3}"/>
    <cellStyle name="Comma 2 2 3 2 5 4 2 3" xfId="27099" xr:uid="{0DE883A9-6008-4240-8DF1-56B331C6C6B2}"/>
    <cellStyle name="Comma 2 2 3 2 5 4 3" xfId="12689" xr:uid="{00000000-0005-0000-0000-0000DB030000}"/>
    <cellStyle name="Comma 2 2 3 2 5 4 3 2" xfId="31903" xr:uid="{9C3FB40F-B1A0-497D-9F18-CDB4005FEA1D}"/>
    <cellStyle name="Comma 2 2 3 2 5 4 4" xfId="22296" xr:uid="{FF002A31-6CE6-4148-B8FF-2043C8581C04}"/>
    <cellStyle name="Comma 2 2 3 2 5 5" xfId="5484" xr:uid="{00000000-0005-0000-0000-0000DC030000}"/>
    <cellStyle name="Comma 2 2 3 2 5 5 2" xfId="15091" xr:uid="{00000000-0005-0000-0000-0000DD030000}"/>
    <cellStyle name="Comma 2 2 3 2 5 5 2 2" xfId="34305" xr:uid="{0C8712E4-A02C-4EA4-8519-8D25D711FBF5}"/>
    <cellStyle name="Comma 2 2 3 2 5 5 3" xfId="24698" xr:uid="{9B0308D3-EA89-4FEA-9739-BFE919B4F8DF}"/>
    <cellStyle name="Comma 2 2 3 2 5 6" xfId="10287" xr:uid="{00000000-0005-0000-0000-0000DE030000}"/>
    <cellStyle name="Comma 2 2 3 2 5 6 2" xfId="29501" xr:uid="{D77B9565-8A4A-48F5-B864-4C4FE8336329}"/>
    <cellStyle name="Comma 2 2 3 2 5 7" xfId="19894" xr:uid="{2DAC1558-8063-431F-98EA-0BBC5D0842EE}"/>
    <cellStyle name="Comma 2 2 3 2 6" xfId="878" xr:uid="{00000000-0005-0000-0000-0000DF030000}"/>
    <cellStyle name="Comma 2 2 3 2 6 2" xfId="3282" xr:uid="{00000000-0005-0000-0000-0000E0030000}"/>
    <cellStyle name="Comma 2 2 3 2 6 2 2" xfId="8085" xr:uid="{00000000-0005-0000-0000-0000E1030000}"/>
    <cellStyle name="Comma 2 2 3 2 6 2 2 2" xfId="17692" xr:uid="{00000000-0005-0000-0000-0000E2030000}"/>
    <cellStyle name="Comma 2 2 3 2 6 2 2 2 2" xfId="36906" xr:uid="{FD644A8E-06D3-4323-9ED2-C59947452A50}"/>
    <cellStyle name="Comma 2 2 3 2 6 2 2 3" xfId="27299" xr:uid="{BC2611BC-EAB4-4813-9769-4674931BE190}"/>
    <cellStyle name="Comma 2 2 3 2 6 2 3" xfId="12889" xr:uid="{00000000-0005-0000-0000-0000E3030000}"/>
    <cellStyle name="Comma 2 2 3 2 6 2 3 2" xfId="32103" xr:uid="{BAB1D6ED-8CB3-40A8-B727-1DA566A39E11}"/>
    <cellStyle name="Comma 2 2 3 2 6 2 4" xfId="22496" xr:uid="{8D4161B2-57EE-43CE-B696-65702F826BC5}"/>
    <cellStyle name="Comma 2 2 3 2 6 3" xfId="5684" xr:uid="{00000000-0005-0000-0000-0000E4030000}"/>
    <cellStyle name="Comma 2 2 3 2 6 3 2" xfId="15291" xr:uid="{00000000-0005-0000-0000-0000E5030000}"/>
    <cellStyle name="Comma 2 2 3 2 6 3 2 2" xfId="34505" xr:uid="{BD55378D-61B2-46D8-94EB-09354E80B62A}"/>
    <cellStyle name="Comma 2 2 3 2 6 3 3" xfId="24898" xr:uid="{A8302238-0156-454F-B139-662FA9FE6349}"/>
    <cellStyle name="Comma 2 2 3 2 6 4" xfId="10487" xr:uid="{00000000-0005-0000-0000-0000E6030000}"/>
    <cellStyle name="Comma 2 2 3 2 6 4 2" xfId="29701" xr:uid="{B08D7CE3-71AE-4270-953E-4A0ECEA70C0A}"/>
    <cellStyle name="Comma 2 2 3 2 6 5" xfId="20094" xr:uid="{2BA4FC90-D6E9-4CD2-AB32-F7EF4950FED0}"/>
    <cellStyle name="Comma 2 2 3 2 7" xfId="1678" xr:uid="{00000000-0005-0000-0000-0000E7030000}"/>
    <cellStyle name="Comma 2 2 3 2 7 2" xfId="4082" xr:uid="{00000000-0005-0000-0000-0000E8030000}"/>
    <cellStyle name="Comma 2 2 3 2 7 2 2" xfId="8885" xr:uid="{00000000-0005-0000-0000-0000E9030000}"/>
    <cellStyle name="Comma 2 2 3 2 7 2 2 2" xfId="18492" xr:uid="{00000000-0005-0000-0000-0000EA030000}"/>
    <cellStyle name="Comma 2 2 3 2 7 2 2 2 2" xfId="37706" xr:uid="{803E9374-0349-45FB-BF21-5BDCEB797260}"/>
    <cellStyle name="Comma 2 2 3 2 7 2 2 3" xfId="28099" xr:uid="{FAA2DE4A-4DD6-4D18-BBAA-D2A4F93E1A56}"/>
    <cellStyle name="Comma 2 2 3 2 7 2 3" xfId="13689" xr:uid="{00000000-0005-0000-0000-0000EB030000}"/>
    <cellStyle name="Comma 2 2 3 2 7 2 3 2" xfId="32903" xr:uid="{DCB687E6-29C5-4F65-BDA4-70C321DA5DFC}"/>
    <cellStyle name="Comma 2 2 3 2 7 2 4" xfId="23296" xr:uid="{5D30C4E9-FEEE-421F-9449-B5C1E1C0092D}"/>
    <cellStyle name="Comma 2 2 3 2 7 3" xfId="6484" xr:uid="{00000000-0005-0000-0000-0000EC030000}"/>
    <cellStyle name="Comma 2 2 3 2 7 3 2" xfId="16091" xr:uid="{00000000-0005-0000-0000-0000ED030000}"/>
    <cellStyle name="Comma 2 2 3 2 7 3 2 2" xfId="35305" xr:uid="{0798A5F0-9688-467D-8906-0B584C4F642F}"/>
    <cellStyle name="Comma 2 2 3 2 7 3 3" xfId="25698" xr:uid="{355E535E-C873-4C68-9867-FA5DC1B23697}"/>
    <cellStyle name="Comma 2 2 3 2 7 4" xfId="11287" xr:uid="{00000000-0005-0000-0000-0000EE030000}"/>
    <cellStyle name="Comma 2 2 3 2 7 4 2" xfId="30501" xr:uid="{07283B86-F070-4F3B-B659-D0D8EB2A2683}"/>
    <cellStyle name="Comma 2 2 3 2 7 5" xfId="20894" xr:uid="{5232E033-F099-4119-A14D-D0C7E3531BC4}"/>
    <cellStyle name="Comma 2 2 3 2 8" xfId="2482" xr:uid="{00000000-0005-0000-0000-0000EF030000}"/>
    <cellStyle name="Comma 2 2 3 2 8 2" xfId="7285" xr:uid="{00000000-0005-0000-0000-0000F0030000}"/>
    <cellStyle name="Comma 2 2 3 2 8 2 2" xfId="16892" xr:uid="{00000000-0005-0000-0000-0000F1030000}"/>
    <cellStyle name="Comma 2 2 3 2 8 2 2 2" xfId="36106" xr:uid="{E5DF0D8F-243F-4DD1-95B3-B2041E799776}"/>
    <cellStyle name="Comma 2 2 3 2 8 2 3" xfId="26499" xr:uid="{B253BEB6-0F3A-4E09-B2CA-F7E40332ED77}"/>
    <cellStyle name="Comma 2 2 3 2 8 3" xfId="12089" xr:uid="{00000000-0005-0000-0000-0000F2030000}"/>
    <cellStyle name="Comma 2 2 3 2 8 3 2" xfId="31303" xr:uid="{0A8DF45A-522D-4CF9-976A-84E337F964B8}"/>
    <cellStyle name="Comma 2 2 3 2 8 4" xfId="21696" xr:uid="{2F6D32CA-26A8-4631-B377-60BBE2B545A0}"/>
    <cellStyle name="Comma 2 2 3 2 9" xfId="4884" xr:uid="{00000000-0005-0000-0000-0000F3030000}"/>
    <cellStyle name="Comma 2 2 3 2 9 2" xfId="14491" xr:uid="{00000000-0005-0000-0000-0000F4030000}"/>
    <cellStyle name="Comma 2 2 3 2 9 2 2" xfId="33705" xr:uid="{21C5CD18-5396-4CF0-B1DA-9FD5D7D462AB}"/>
    <cellStyle name="Comma 2 2 3 2 9 3" xfId="24098" xr:uid="{8BFA791D-6B64-4C55-954F-580DB2A3C343}"/>
    <cellStyle name="Comma 2 2 3 3" xfId="127" xr:uid="{00000000-0005-0000-0000-0000F5030000}"/>
    <cellStyle name="Comma 2 2 3 3 10" xfId="19344" xr:uid="{812B55FC-681A-45B6-AAF0-E9B7285B372F}"/>
    <cellStyle name="Comma 2 2 3 3 2" xfId="327" xr:uid="{00000000-0005-0000-0000-0000F6030000}"/>
    <cellStyle name="Comma 2 2 3 3 2 2" xfId="1128" xr:uid="{00000000-0005-0000-0000-0000F7030000}"/>
    <cellStyle name="Comma 2 2 3 3 2 2 2" xfId="3532" xr:uid="{00000000-0005-0000-0000-0000F8030000}"/>
    <cellStyle name="Comma 2 2 3 3 2 2 2 2" xfId="8335" xr:uid="{00000000-0005-0000-0000-0000F9030000}"/>
    <cellStyle name="Comma 2 2 3 3 2 2 2 2 2" xfId="17942" xr:uid="{00000000-0005-0000-0000-0000FA030000}"/>
    <cellStyle name="Comma 2 2 3 3 2 2 2 2 2 2" xfId="37156" xr:uid="{7AB6E974-8653-4829-95B4-569BBF1DE96D}"/>
    <cellStyle name="Comma 2 2 3 3 2 2 2 2 3" xfId="27549" xr:uid="{6A7A1253-AD03-4E2B-A036-ADBC8D032222}"/>
    <cellStyle name="Comma 2 2 3 3 2 2 2 3" xfId="13139" xr:uid="{00000000-0005-0000-0000-0000FB030000}"/>
    <cellStyle name="Comma 2 2 3 3 2 2 2 3 2" xfId="32353" xr:uid="{6F92A4FA-FC3D-467A-ABED-FAFAB6D32053}"/>
    <cellStyle name="Comma 2 2 3 3 2 2 2 4" xfId="22746" xr:uid="{95170C07-E263-42B6-82F5-47EC03C2C392}"/>
    <cellStyle name="Comma 2 2 3 3 2 2 3" xfId="5934" xr:uid="{00000000-0005-0000-0000-0000FC030000}"/>
    <cellStyle name="Comma 2 2 3 3 2 2 3 2" xfId="15541" xr:uid="{00000000-0005-0000-0000-0000FD030000}"/>
    <cellStyle name="Comma 2 2 3 3 2 2 3 2 2" xfId="34755" xr:uid="{22FFAC41-C68D-4148-9427-4A11DC5FB988}"/>
    <cellStyle name="Comma 2 2 3 3 2 2 3 3" xfId="25148" xr:uid="{9384A000-04E5-44CD-B6EE-015FE9FD063B}"/>
    <cellStyle name="Comma 2 2 3 3 2 2 4" xfId="10737" xr:uid="{00000000-0005-0000-0000-0000FE030000}"/>
    <cellStyle name="Comma 2 2 3 3 2 2 4 2" xfId="29951" xr:uid="{1F244744-0831-4BAA-985A-258255C2AC0C}"/>
    <cellStyle name="Comma 2 2 3 3 2 2 5" xfId="20344" xr:uid="{F0A61F86-B9DD-4AC3-92A0-5C9D32B7FDDF}"/>
    <cellStyle name="Comma 2 2 3 3 2 3" xfId="1928" xr:uid="{00000000-0005-0000-0000-0000FF030000}"/>
    <cellStyle name="Comma 2 2 3 3 2 3 2" xfId="4332" xr:uid="{00000000-0005-0000-0000-000000040000}"/>
    <cellStyle name="Comma 2 2 3 3 2 3 2 2" xfId="9135" xr:uid="{00000000-0005-0000-0000-000001040000}"/>
    <cellStyle name="Comma 2 2 3 3 2 3 2 2 2" xfId="18742" xr:uid="{00000000-0005-0000-0000-000002040000}"/>
    <cellStyle name="Comma 2 2 3 3 2 3 2 2 2 2" xfId="37956" xr:uid="{D8AA45D3-130D-44AF-B2DF-60F5437B8027}"/>
    <cellStyle name="Comma 2 2 3 3 2 3 2 2 3" xfId="28349" xr:uid="{8C1681DC-9987-448F-99BB-3D93AAF49064}"/>
    <cellStyle name="Comma 2 2 3 3 2 3 2 3" xfId="13939" xr:uid="{00000000-0005-0000-0000-000003040000}"/>
    <cellStyle name="Comma 2 2 3 3 2 3 2 3 2" xfId="33153" xr:uid="{DB1AC736-9727-47DC-ACB5-030ED65209D0}"/>
    <cellStyle name="Comma 2 2 3 3 2 3 2 4" xfId="23546" xr:uid="{1EBFED13-A9F8-44B7-92D7-A54F86793DBA}"/>
    <cellStyle name="Comma 2 2 3 3 2 3 3" xfId="6734" xr:uid="{00000000-0005-0000-0000-000004040000}"/>
    <cellStyle name="Comma 2 2 3 3 2 3 3 2" xfId="16341" xr:uid="{00000000-0005-0000-0000-000005040000}"/>
    <cellStyle name="Comma 2 2 3 3 2 3 3 2 2" xfId="35555" xr:uid="{95A66C39-BEF8-433A-9E8C-DAE97C9654FE}"/>
    <cellStyle name="Comma 2 2 3 3 2 3 3 3" xfId="25948" xr:uid="{53F35078-73D0-4882-821F-3EE6086CC46E}"/>
    <cellStyle name="Comma 2 2 3 3 2 3 4" xfId="11537" xr:uid="{00000000-0005-0000-0000-000006040000}"/>
    <cellStyle name="Comma 2 2 3 3 2 3 4 2" xfId="30751" xr:uid="{D9A91819-5C3D-43CE-851E-687BF787A556}"/>
    <cellStyle name="Comma 2 2 3 3 2 3 5" xfId="21144" xr:uid="{BBD0D6B3-CC75-4129-A438-2982824526F7}"/>
    <cellStyle name="Comma 2 2 3 3 2 4" xfId="2732" xr:uid="{00000000-0005-0000-0000-000007040000}"/>
    <cellStyle name="Comma 2 2 3 3 2 4 2" xfId="7535" xr:uid="{00000000-0005-0000-0000-000008040000}"/>
    <cellStyle name="Comma 2 2 3 3 2 4 2 2" xfId="17142" xr:uid="{00000000-0005-0000-0000-000009040000}"/>
    <cellStyle name="Comma 2 2 3 3 2 4 2 2 2" xfId="36356" xr:uid="{19CFE071-C513-4887-AC73-1293CD6D65A2}"/>
    <cellStyle name="Comma 2 2 3 3 2 4 2 3" xfId="26749" xr:uid="{33B77EF7-BFEF-49D6-9318-52C0AA7D8599}"/>
    <cellStyle name="Comma 2 2 3 3 2 4 3" xfId="12339" xr:uid="{00000000-0005-0000-0000-00000A040000}"/>
    <cellStyle name="Comma 2 2 3 3 2 4 3 2" xfId="31553" xr:uid="{DFCB026D-F654-4719-9DA6-47C194FE027F}"/>
    <cellStyle name="Comma 2 2 3 3 2 4 4" xfId="21946" xr:uid="{1A4FAE9E-26FA-464D-A1F9-33651D35F1C4}"/>
    <cellStyle name="Comma 2 2 3 3 2 5" xfId="5134" xr:uid="{00000000-0005-0000-0000-00000B040000}"/>
    <cellStyle name="Comma 2 2 3 3 2 5 2" xfId="14741" xr:uid="{00000000-0005-0000-0000-00000C040000}"/>
    <cellStyle name="Comma 2 2 3 3 2 5 2 2" xfId="33955" xr:uid="{0E1AE5C2-EB1F-485E-B79B-93CEBFA0776F}"/>
    <cellStyle name="Comma 2 2 3 3 2 5 3" xfId="24348" xr:uid="{F04532F8-B6C5-4C87-A263-A26A6967F95E}"/>
    <cellStyle name="Comma 2 2 3 3 2 6" xfId="9937" xr:uid="{00000000-0005-0000-0000-00000D040000}"/>
    <cellStyle name="Comma 2 2 3 3 2 6 2" xfId="29151" xr:uid="{A0E072E1-61D7-4CCF-B135-DD1A69B2A928}"/>
    <cellStyle name="Comma 2 2 3 3 2 7" xfId="19544" xr:uid="{5A4869E0-749F-4002-8455-4776F059B24D}"/>
    <cellStyle name="Comma 2 2 3 3 3" xfId="527" xr:uid="{00000000-0005-0000-0000-00000E040000}"/>
    <cellStyle name="Comma 2 2 3 3 3 2" xfId="1328" xr:uid="{00000000-0005-0000-0000-00000F040000}"/>
    <cellStyle name="Comma 2 2 3 3 3 2 2" xfId="3732" xr:uid="{00000000-0005-0000-0000-000010040000}"/>
    <cellStyle name="Comma 2 2 3 3 3 2 2 2" xfId="8535" xr:uid="{00000000-0005-0000-0000-000011040000}"/>
    <cellStyle name="Comma 2 2 3 3 3 2 2 2 2" xfId="18142" xr:uid="{00000000-0005-0000-0000-000012040000}"/>
    <cellStyle name="Comma 2 2 3 3 3 2 2 2 2 2" xfId="37356" xr:uid="{449ADED3-1BBF-4A48-9941-0AE7CACCCCE4}"/>
    <cellStyle name="Comma 2 2 3 3 3 2 2 2 3" xfId="27749" xr:uid="{09EA1F0D-CB2C-4323-86EA-6DA239CB3F34}"/>
    <cellStyle name="Comma 2 2 3 3 3 2 2 3" xfId="13339" xr:uid="{00000000-0005-0000-0000-000013040000}"/>
    <cellStyle name="Comma 2 2 3 3 3 2 2 3 2" xfId="32553" xr:uid="{E41530FE-62D6-446C-9B25-3608E63883C9}"/>
    <cellStyle name="Comma 2 2 3 3 3 2 2 4" xfId="22946" xr:uid="{2EAA9A54-5EBA-4F36-9A8E-F95FF84B41E2}"/>
    <cellStyle name="Comma 2 2 3 3 3 2 3" xfId="6134" xr:uid="{00000000-0005-0000-0000-000014040000}"/>
    <cellStyle name="Comma 2 2 3 3 3 2 3 2" xfId="15741" xr:uid="{00000000-0005-0000-0000-000015040000}"/>
    <cellStyle name="Comma 2 2 3 3 3 2 3 2 2" xfId="34955" xr:uid="{7E275332-1807-47CE-A330-E281087D94DB}"/>
    <cellStyle name="Comma 2 2 3 3 3 2 3 3" xfId="25348" xr:uid="{9CBF0777-9562-4ED9-95AC-6B91359A10E9}"/>
    <cellStyle name="Comma 2 2 3 3 3 2 4" xfId="10937" xr:uid="{00000000-0005-0000-0000-000016040000}"/>
    <cellStyle name="Comma 2 2 3 3 3 2 4 2" xfId="30151" xr:uid="{447C997B-85FC-4273-872D-239007BB5810}"/>
    <cellStyle name="Comma 2 2 3 3 3 2 5" xfId="20544" xr:uid="{C65C739C-A985-4625-A051-2E709BD12A0F}"/>
    <cellStyle name="Comma 2 2 3 3 3 3" xfId="2128" xr:uid="{00000000-0005-0000-0000-000017040000}"/>
    <cellStyle name="Comma 2 2 3 3 3 3 2" xfId="4532" xr:uid="{00000000-0005-0000-0000-000018040000}"/>
    <cellStyle name="Comma 2 2 3 3 3 3 2 2" xfId="9335" xr:uid="{00000000-0005-0000-0000-000019040000}"/>
    <cellStyle name="Comma 2 2 3 3 3 3 2 2 2" xfId="18942" xr:uid="{00000000-0005-0000-0000-00001A040000}"/>
    <cellStyle name="Comma 2 2 3 3 3 3 2 2 2 2" xfId="38156" xr:uid="{E2A38A12-37D8-4496-AC2A-ABC8A462286F}"/>
    <cellStyle name="Comma 2 2 3 3 3 3 2 2 3" xfId="28549" xr:uid="{066373FD-31D4-4462-80FC-1E3E84898988}"/>
    <cellStyle name="Comma 2 2 3 3 3 3 2 3" xfId="14139" xr:uid="{00000000-0005-0000-0000-00001B040000}"/>
    <cellStyle name="Comma 2 2 3 3 3 3 2 3 2" xfId="33353" xr:uid="{299C2C70-1808-4ACD-B691-13600E058C27}"/>
    <cellStyle name="Comma 2 2 3 3 3 3 2 4" xfId="23746" xr:uid="{021D104E-3686-44D3-8CE7-65BCFE4D3A85}"/>
    <cellStyle name="Comma 2 2 3 3 3 3 3" xfId="6934" xr:uid="{00000000-0005-0000-0000-00001C040000}"/>
    <cellStyle name="Comma 2 2 3 3 3 3 3 2" xfId="16541" xr:uid="{00000000-0005-0000-0000-00001D040000}"/>
    <cellStyle name="Comma 2 2 3 3 3 3 3 2 2" xfId="35755" xr:uid="{336E0533-D992-4A83-AC38-E3732533E136}"/>
    <cellStyle name="Comma 2 2 3 3 3 3 3 3" xfId="26148" xr:uid="{2AD25E69-B0D6-4279-A8D6-2D39E9820358}"/>
    <cellStyle name="Comma 2 2 3 3 3 3 4" xfId="11737" xr:uid="{00000000-0005-0000-0000-00001E040000}"/>
    <cellStyle name="Comma 2 2 3 3 3 3 4 2" xfId="30951" xr:uid="{DB692A45-654F-43BC-BBBF-510112FD01E6}"/>
    <cellStyle name="Comma 2 2 3 3 3 3 5" xfId="21344" xr:uid="{814CDAFB-8999-43B0-BA93-B97307AE83B6}"/>
    <cellStyle name="Comma 2 2 3 3 3 4" xfId="2932" xr:uid="{00000000-0005-0000-0000-00001F040000}"/>
    <cellStyle name="Comma 2 2 3 3 3 4 2" xfId="7735" xr:uid="{00000000-0005-0000-0000-000020040000}"/>
    <cellStyle name="Comma 2 2 3 3 3 4 2 2" xfId="17342" xr:uid="{00000000-0005-0000-0000-000021040000}"/>
    <cellStyle name="Comma 2 2 3 3 3 4 2 2 2" xfId="36556" xr:uid="{6CE600F4-0ED6-400B-86BA-25B6AA5B6739}"/>
    <cellStyle name="Comma 2 2 3 3 3 4 2 3" xfId="26949" xr:uid="{EA16D265-D55C-499B-98E4-5399ECECD4EE}"/>
    <cellStyle name="Comma 2 2 3 3 3 4 3" xfId="12539" xr:uid="{00000000-0005-0000-0000-000022040000}"/>
    <cellStyle name="Comma 2 2 3 3 3 4 3 2" xfId="31753" xr:uid="{0B3F4286-D1BA-4515-B88A-14645614E85E}"/>
    <cellStyle name="Comma 2 2 3 3 3 4 4" xfId="22146" xr:uid="{B415A285-B305-41CC-A3D3-35552877C862}"/>
    <cellStyle name="Comma 2 2 3 3 3 5" xfId="5334" xr:uid="{00000000-0005-0000-0000-000023040000}"/>
    <cellStyle name="Comma 2 2 3 3 3 5 2" xfId="14941" xr:uid="{00000000-0005-0000-0000-000024040000}"/>
    <cellStyle name="Comma 2 2 3 3 3 5 2 2" xfId="34155" xr:uid="{43302647-FACF-4D5D-9033-2415000E99FF}"/>
    <cellStyle name="Comma 2 2 3 3 3 5 3" xfId="24548" xr:uid="{46F7BCDC-951F-4B04-BD3D-68DCEADF0882}"/>
    <cellStyle name="Comma 2 2 3 3 3 6" xfId="10137" xr:uid="{00000000-0005-0000-0000-000025040000}"/>
    <cellStyle name="Comma 2 2 3 3 3 6 2" xfId="29351" xr:uid="{F02B72A3-8E11-4F43-8077-2140743A2FF3}"/>
    <cellStyle name="Comma 2 2 3 3 3 7" xfId="19744" xr:uid="{F3D97755-AB31-41CF-B9BA-0C97490549FB}"/>
    <cellStyle name="Comma 2 2 3 3 4" xfId="727" xr:uid="{00000000-0005-0000-0000-000026040000}"/>
    <cellStyle name="Comma 2 2 3 3 4 2" xfId="1528" xr:uid="{00000000-0005-0000-0000-000027040000}"/>
    <cellStyle name="Comma 2 2 3 3 4 2 2" xfId="3932" xr:uid="{00000000-0005-0000-0000-000028040000}"/>
    <cellStyle name="Comma 2 2 3 3 4 2 2 2" xfId="8735" xr:uid="{00000000-0005-0000-0000-000029040000}"/>
    <cellStyle name="Comma 2 2 3 3 4 2 2 2 2" xfId="18342" xr:uid="{00000000-0005-0000-0000-00002A040000}"/>
    <cellStyle name="Comma 2 2 3 3 4 2 2 2 2 2" xfId="37556" xr:uid="{91DCE90B-B226-453E-8CDD-D0A724E2839F}"/>
    <cellStyle name="Comma 2 2 3 3 4 2 2 2 3" xfId="27949" xr:uid="{9BD80945-B08B-4762-BFCD-CAA786A79E63}"/>
    <cellStyle name="Comma 2 2 3 3 4 2 2 3" xfId="13539" xr:uid="{00000000-0005-0000-0000-00002B040000}"/>
    <cellStyle name="Comma 2 2 3 3 4 2 2 3 2" xfId="32753" xr:uid="{96A52493-9A8C-4DAC-BD15-C1BAE44BE6C6}"/>
    <cellStyle name="Comma 2 2 3 3 4 2 2 4" xfId="23146" xr:uid="{9A8C428B-C880-4483-AEBD-3DFE8B722A1A}"/>
    <cellStyle name="Comma 2 2 3 3 4 2 3" xfId="6334" xr:uid="{00000000-0005-0000-0000-00002C040000}"/>
    <cellStyle name="Comma 2 2 3 3 4 2 3 2" xfId="15941" xr:uid="{00000000-0005-0000-0000-00002D040000}"/>
    <cellStyle name="Comma 2 2 3 3 4 2 3 2 2" xfId="35155" xr:uid="{ABEFC9B8-A516-46CB-972D-A5989F1ACD7E}"/>
    <cellStyle name="Comma 2 2 3 3 4 2 3 3" xfId="25548" xr:uid="{63E4CFDF-7C31-4B67-AC15-5449E5CC7B0D}"/>
    <cellStyle name="Comma 2 2 3 3 4 2 4" xfId="11137" xr:uid="{00000000-0005-0000-0000-00002E040000}"/>
    <cellStyle name="Comma 2 2 3 3 4 2 4 2" xfId="30351" xr:uid="{7F2AF0BF-6A91-4EB0-B07D-B5D75EEA9300}"/>
    <cellStyle name="Comma 2 2 3 3 4 2 5" xfId="20744" xr:uid="{25A31A2A-D245-414B-A9FC-162B67311B88}"/>
    <cellStyle name="Comma 2 2 3 3 4 3" xfId="2328" xr:uid="{00000000-0005-0000-0000-00002F040000}"/>
    <cellStyle name="Comma 2 2 3 3 4 3 2" xfId="4732" xr:uid="{00000000-0005-0000-0000-000030040000}"/>
    <cellStyle name="Comma 2 2 3 3 4 3 2 2" xfId="9535" xr:uid="{00000000-0005-0000-0000-000031040000}"/>
    <cellStyle name="Comma 2 2 3 3 4 3 2 2 2" xfId="19142" xr:uid="{00000000-0005-0000-0000-000032040000}"/>
    <cellStyle name="Comma 2 2 3 3 4 3 2 2 2 2" xfId="38356" xr:uid="{7571C004-6D52-418B-B771-C0E9DBE3FEDD}"/>
    <cellStyle name="Comma 2 2 3 3 4 3 2 2 3" xfId="28749" xr:uid="{D7889802-2C7F-4D91-B3C9-EF30233BEB26}"/>
    <cellStyle name="Comma 2 2 3 3 4 3 2 3" xfId="14339" xr:uid="{00000000-0005-0000-0000-000033040000}"/>
    <cellStyle name="Comma 2 2 3 3 4 3 2 3 2" xfId="33553" xr:uid="{14D81DDB-B20B-4432-BDA9-BF7D34DB570A}"/>
    <cellStyle name="Comma 2 2 3 3 4 3 2 4" xfId="23946" xr:uid="{2B3CEB31-25A1-476F-BE24-465B6485E1EF}"/>
    <cellStyle name="Comma 2 2 3 3 4 3 3" xfId="7134" xr:uid="{00000000-0005-0000-0000-000034040000}"/>
    <cellStyle name="Comma 2 2 3 3 4 3 3 2" xfId="16741" xr:uid="{00000000-0005-0000-0000-000035040000}"/>
    <cellStyle name="Comma 2 2 3 3 4 3 3 2 2" xfId="35955" xr:uid="{E310123A-B162-4306-9D93-FF115FC93CFB}"/>
    <cellStyle name="Comma 2 2 3 3 4 3 3 3" xfId="26348" xr:uid="{42297CEC-2A8F-4899-8E23-78EA5D02AAC9}"/>
    <cellStyle name="Comma 2 2 3 3 4 3 4" xfId="11937" xr:uid="{00000000-0005-0000-0000-000036040000}"/>
    <cellStyle name="Comma 2 2 3 3 4 3 4 2" xfId="31151" xr:uid="{8E122460-1BEA-474F-8261-D0A8EC38A3E4}"/>
    <cellStyle name="Comma 2 2 3 3 4 3 5" xfId="21544" xr:uid="{E4B6015D-66F1-4CFF-A808-A2FFE713864D}"/>
    <cellStyle name="Comma 2 2 3 3 4 4" xfId="3132" xr:uid="{00000000-0005-0000-0000-000037040000}"/>
    <cellStyle name="Comma 2 2 3 3 4 4 2" xfId="7935" xr:uid="{00000000-0005-0000-0000-000038040000}"/>
    <cellStyle name="Comma 2 2 3 3 4 4 2 2" xfId="17542" xr:uid="{00000000-0005-0000-0000-000039040000}"/>
    <cellStyle name="Comma 2 2 3 3 4 4 2 2 2" xfId="36756" xr:uid="{3BF8EB12-AF2C-429D-B7CC-727265C429AC}"/>
    <cellStyle name="Comma 2 2 3 3 4 4 2 3" xfId="27149" xr:uid="{05EF83AE-4FBC-4F26-A33D-1C79F180E537}"/>
    <cellStyle name="Comma 2 2 3 3 4 4 3" xfId="12739" xr:uid="{00000000-0005-0000-0000-00003A040000}"/>
    <cellStyle name="Comma 2 2 3 3 4 4 3 2" xfId="31953" xr:uid="{CAC3E81E-AD4B-450B-B5E9-83D725D20062}"/>
    <cellStyle name="Comma 2 2 3 3 4 4 4" xfId="22346" xr:uid="{5ADE6CE4-4EF1-4FFE-9E27-FA1E1F414B65}"/>
    <cellStyle name="Comma 2 2 3 3 4 5" xfId="5534" xr:uid="{00000000-0005-0000-0000-00003B040000}"/>
    <cellStyle name="Comma 2 2 3 3 4 5 2" xfId="15141" xr:uid="{00000000-0005-0000-0000-00003C040000}"/>
    <cellStyle name="Comma 2 2 3 3 4 5 2 2" xfId="34355" xr:uid="{25DA1B21-8F8A-43FA-9103-668F7DF84D81}"/>
    <cellStyle name="Comma 2 2 3 3 4 5 3" xfId="24748" xr:uid="{FC37EF20-9186-4B01-9402-ABC1AF27D7EB}"/>
    <cellStyle name="Comma 2 2 3 3 4 6" xfId="10337" xr:uid="{00000000-0005-0000-0000-00003D040000}"/>
    <cellStyle name="Comma 2 2 3 3 4 6 2" xfId="29551" xr:uid="{DF05934B-B286-4C1F-B0F0-E685A16B5212}"/>
    <cellStyle name="Comma 2 2 3 3 4 7" xfId="19944" xr:uid="{72585D94-B786-4963-ACB6-6E3016FCF6A5}"/>
    <cellStyle name="Comma 2 2 3 3 5" xfId="928" xr:uid="{00000000-0005-0000-0000-00003E040000}"/>
    <cellStyle name="Comma 2 2 3 3 5 2" xfId="3332" xr:uid="{00000000-0005-0000-0000-00003F040000}"/>
    <cellStyle name="Comma 2 2 3 3 5 2 2" xfId="8135" xr:uid="{00000000-0005-0000-0000-000040040000}"/>
    <cellStyle name="Comma 2 2 3 3 5 2 2 2" xfId="17742" xr:uid="{00000000-0005-0000-0000-000041040000}"/>
    <cellStyle name="Comma 2 2 3 3 5 2 2 2 2" xfId="36956" xr:uid="{D5677DF3-697D-4663-A719-F532A04F0105}"/>
    <cellStyle name="Comma 2 2 3 3 5 2 2 3" xfId="27349" xr:uid="{5B4CB3E9-01A9-4D2E-9FF0-E66DF1F20A6D}"/>
    <cellStyle name="Comma 2 2 3 3 5 2 3" xfId="12939" xr:uid="{00000000-0005-0000-0000-000042040000}"/>
    <cellStyle name="Comma 2 2 3 3 5 2 3 2" xfId="32153" xr:uid="{76EA99C9-E681-4A33-A263-370007062240}"/>
    <cellStyle name="Comma 2 2 3 3 5 2 4" xfId="22546" xr:uid="{A02DEF36-42EF-4E36-9EA5-D0198BC9E0E9}"/>
    <cellStyle name="Comma 2 2 3 3 5 3" xfId="5734" xr:uid="{00000000-0005-0000-0000-000043040000}"/>
    <cellStyle name="Comma 2 2 3 3 5 3 2" xfId="15341" xr:uid="{00000000-0005-0000-0000-000044040000}"/>
    <cellStyle name="Comma 2 2 3 3 5 3 2 2" xfId="34555" xr:uid="{CC9970D3-DFF1-4176-A07F-528D6567DBAD}"/>
    <cellStyle name="Comma 2 2 3 3 5 3 3" xfId="24948" xr:uid="{1BC3E160-0338-4C46-991C-56BFA62EC8A3}"/>
    <cellStyle name="Comma 2 2 3 3 5 4" xfId="10537" xr:uid="{00000000-0005-0000-0000-000045040000}"/>
    <cellStyle name="Comma 2 2 3 3 5 4 2" xfId="29751" xr:uid="{DE6E6803-6A61-4DDE-8C67-5BC9C68B6EAD}"/>
    <cellStyle name="Comma 2 2 3 3 5 5" xfId="20144" xr:uid="{66F8B955-7AD0-4CDA-B1E8-224F913C4868}"/>
    <cellStyle name="Comma 2 2 3 3 6" xfId="1728" xr:uid="{00000000-0005-0000-0000-000046040000}"/>
    <cellStyle name="Comma 2 2 3 3 6 2" xfId="4132" xr:uid="{00000000-0005-0000-0000-000047040000}"/>
    <cellStyle name="Comma 2 2 3 3 6 2 2" xfId="8935" xr:uid="{00000000-0005-0000-0000-000048040000}"/>
    <cellStyle name="Comma 2 2 3 3 6 2 2 2" xfId="18542" xr:uid="{00000000-0005-0000-0000-000049040000}"/>
    <cellStyle name="Comma 2 2 3 3 6 2 2 2 2" xfId="37756" xr:uid="{188D211E-D813-47F7-B58D-460E79C9DA16}"/>
    <cellStyle name="Comma 2 2 3 3 6 2 2 3" xfId="28149" xr:uid="{4AA4965E-0E2B-435B-9A6D-7B8337C1B8BE}"/>
    <cellStyle name="Comma 2 2 3 3 6 2 3" xfId="13739" xr:uid="{00000000-0005-0000-0000-00004A040000}"/>
    <cellStyle name="Comma 2 2 3 3 6 2 3 2" xfId="32953" xr:uid="{4610D48B-3E00-4BC4-B1F0-769AD3DC647C}"/>
    <cellStyle name="Comma 2 2 3 3 6 2 4" xfId="23346" xr:uid="{30C523CD-CDCC-47D0-B3D0-376D232A703C}"/>
    <cellStyle name="Comma 2 2 3 3 6 3" xfId="6534" xr:uid="{00000000-0005-0000-0000-00004B040000}"/>
    <cellStyle name="Comma 2 2 3 3 6 3 2" xfId="16141" xr:uid="{00000000-0005-0000-0000-00004C040000}"/>
    <cellStyle name="Comma 2 2 3 3 6 3 2 2" xfId="35355" xr:uid="{D5355958-FB19-4E32-A812-4146B9CC2237}"/>
    <cellStyle name="Comma 2 2 3 3 6 3 3" xfId="25748" xr:uid="{B5D1F1FD-C556-4D45-A788-E29BC7C9D0FB}"/>
    <cellStyle name="Comma 2 2 3 3 6 4" xfId="11337" xr:uid="{00000000-0005-0000-0000-00004D040000}"/>
    <cellStyle name="Comma 2 2 3 3 6 4 2" xfId="30551" xr:uid="{E799EAD7-321C-46EB-951A-FA371A49E769}"/>
    <cellStyle name="Comma 2 2 3 3 6 5" xfId="20944" xr:uid="{26B6ECFF-1E7B-4501-A75A-E469C28A3435}"/>
    <cellStyle name="Comma 2 2 3 3 7" xfId="2532" xr:uid="{00000000-0005-0000-0000-00004E040000}"/>
    <cellStyle name="Comma 2 2 3 3 7 2" xfId="7335" xr:uid="{00000000-0005-0000-0000-00004F040000}"/>
    <cellStyle name="Comma 2 2 3 3 7 2 2" xfId="16942" xr:uid="{00000000-0005-0000-0000-000050040000}"/>
    <cellStyle name="Comma 2 2 3 3 7 2 2 2" xfId="36156" xr:uid="{CE3265E9-F799-45B9-A638-BF97986B2E81}"/>
    <cellStyle name="Comma 2 2 3 3 7 2 3" xfId="26549" xr:uid="{C32B5196-7113-486B-8EF3-A98407B626CB}"/>
    <cellStyle name="Comma 2 2 3 3 7 3" xfId="12139" xr:uid="{00000000-0005-0000-0000-000051040000}"/>
    <cellStyle name="Comma 2 2 3 3 7 3 2" xfId="31353" xr:uid="{4C10D861-683E-4408-B566-9BF207731EFD}"/>
    <cellStyle name="Comma 2 2 3 3 7 4" xfId="21746" xr:uid="{EF61FF95-DBCF-4BFB-A7ED-4D1A2D8D8B1B}"/>
    <cellStyle name="Comma 2 2 3 3 8" xfId="4934" xr:uid="{00000000-0005-0000-0000-000052040000}"/>
    <cellStyle name="Comma 2 2 3 3 8 2" xfId="14541" xr:uid="{00000000-0005-0000-0000-000053040000}"/>
    <cellStyle name="Comma 2 2 3 3 8 2 2" xfId="33755" xr:uid="{7723F3B2-148D-4D19-B00E-CDA1D252C318}"/>
    <cellStyle name="Comma 2 2 3 3 8 3" xfId="24148" xr:uid="{7C4A7801-7D29-4340-950B-8B6D1927F320}"/>
    <cellStyle name="Comma 2 2 3 3 9" xfId="9737" xr:uid="{00000000-0005-0000-0000-000054040000}"/>
    <cellStyle name="Comma 2 2 3 3 9 2" xfId="28951" xr:uid="{2BC0249F-29E0-47F0-A8F3-9B0D2B304113}"/>
    <cellStyle name="Comma 2 2 3 4" xfId="227" xr:uid="{00000000-0005-0000-0000-000055040000}"/>
    <cellStyle name="Comma 2 2 3 4 2" xfId="1028" xr:uid="{00000000-0005-0000-0000-000056040000}"/>
    <cellStyle name="Comma 2 2 3 4 2 2" xfId="3432" xr:uid="{00000000-0005-0000-0000-000057040000}"/>
    <cellStyle name="Comma 2 2 3 4 2 2 2" xfId="8235" xr:uid="{00000000-0005-0000-0000-000058040000}"/>
    <cellStyle name="Comma 2 2 3 4 2 2 2 2" xfId="17842" xr:uid="{00000000-0005-0000-0000-000059040000}"/>
    <cellStyle name="Comma 2 2 3 4 2 2 2 2 2" xfId="37056" xr:uid="{033C4B81-DBD0-4A18-96CF-3D8D2F1B0BDD}"/>
    <cellStyle name="Comma 2 2 3 4 2 2 2 3" xfId="27449" xr:uid="{E76953D9-17C5-4745-A8B7-1C1A8BFD1863}"/>
    <cellStyle name="Comma 2 2 3 4 2 2 3" xfId="13039" xr:uid="{00000000-0005-0000-0000-00005A040000}"/>
    <cellStyle name="Comma 2 2 3 4 2 2 3 2" xfId="32253" xr:uid="{1EC3C1D4-9743-4B99-8F69-C305849B76E3}"/>
    <cellStyle name="Comma 2 2 3 4 2 2 4" xfId="22646" xr:uid="{FB335E4B-33F7-4B42-9E27-D9FE6ADEBB46}"/>
    <cellStyle name="Comma 2 2 3 4 2 3" xfId="5834" xr:uid="{00000000-0005-0000-0000-00005B040000}"/>
    <cellStyle name="Comma 2 2 3 4 2 3 2" xfId="15441" xr:uid="{00000000-0005-0000-0000-00005C040000}"/>
    <cellStyle name="Comma 2 2 3 4 2 3 2 2" xfId="34655" xr:uid="{CBAC411C-79E2-4C91-849F-DE57ADE20A7C}"/>
    <cellStyle name="Comma 2 2 3 4 2 3 3" xfId="25048" xr:uid="{D1B3F803-4620-4E43-BF7C-7CEBB4BA723E}"/>
    <cellStyle name="Comma 2 2 3 4 2 4" xfId="10637" xr:uid="{00000000-0005-0000-0000-00005D040000}"/>
    <cellStyle name="Comma 2 2 3 4 2 4 2" xfId="29851" xr:uid="{84E382D0-4607-437C-B347-25D5C4B5E7AB}"/>
    <cellStyle name="Comma 2 2 3 4 2 5" xfId="20244" xr:uid="{747262E1-D592-4FB4-A3B2-CC4D606E896E}"/>
    <cellStyle name="Comma 2 2 3 4 3" xfId="1828" xr:uid="{00000000-0005-0000-0000-00005E040000}"/>
    <cellStyle name="Comma 2 2 3 4 3 2" xfId="4232" xr:uid="{00000000-0005-0000-0000-00005F040000}"/>
    <cellStyle name="Comma 2 2 3 4 3 2 2" xfId="9035" xr:uid="{00000000-0005-0000-0000-000060040000}"/>
    <cellStyle name="Comma 2 2 3 4 3 2 2 2" xfId="18642" xr:uid="{00000000-0005-0000-0000-000061040000}"/>
    <cellStyle name="Comma 2 2 3 4 3 2 2 2 2" xfId="37856" xr:uid="{72EB87B0-5082-4738-B304-63A50FDBD21A}"/>
    <cellStyle name="Comma 2 2 3 4 3 2 2 3" xfId="28249" xr:uid="{184D8B5C-7620-4619-90D6-3875F1BE9541}"/>
    <cellStyle name="Comma 2 2 3 4 3 2 3" xfId="13839" xr:uid="{00000000-0005-0000-0000-000062040000}"/>
    <cellStyle name="Comma 2 2 3 4 3 2 3 2" xfId="33053" xr:uid="{D21EE96A-2F08-43CA-B9BA-FE4F5B24CBF0}"/>
    <cellStyle name="Comma 2 2 3 4 3 2 4" xfId="23446" xr:uid="{37C41AE5-F979-4D8E-B78A-EDD229DCD08B}"/>
    <cellStyle name="Comma 2 2 3 4 3 3" xfId="6634" xr:uid="{00000000-0005-0000-0000-000063040000}"/>
    <cellStyle name="Comma 2 2 3 4 3 3 2" xfId="16241" xr:uid="{00000000-0005-0000-0000-000064040000}"/>
    <cellStyle name="Comma 2 2 3 4 3 3 2 2" xfId="35455" xr:uid="{0D261830-2E79-45D2-BE20-61A659481EEF}"/>
    <cellStyle name="Comma 2 2 3 4 3 3 3" xfId="25848" xr:uid="{C56375C2-9A16-4984-9F67-7D27030083E2}"/>
    <cellStyle name="Comma 2 2 3 4 3 4" xfId="11437" xr:uid="{00000000-0005-0000-0000-000065040000}"/>
    <cellStyle name="Comma 2 2 3 4 3 4 2" xfId="30651" xr:uid="{BADB6159-472A-419B-B505-75CCA4BC7511}"/>
    <cellStyle name="Comma 2 2 3 4 3 5" xfId="21044" xr:uid="{898A552B-60F1-49B8-A443-EFDF595F412F}"/>
    <cellStyle name="Comma 2 2 3 4 4" xfId="2632" xr:uid="{00000000-0005-0000-0000-000066040000}"/>
    <cellStyle name="Comma 2 2 3 4 4 2" xfId="7435" xr:uid="{00000000-0005-0000-0000-000067040000}"/>
    <cellStyle name="Comma 2 2 3 4 4 2 2" xfId="17042" xr:uid="{00000000-0005-0000-0000-000068040000}"/>
    <cellStyle name="Comma 2 2 3 4 4 2 2 2" xfId="36256" xr:uid="{B8641100-0BF9-455B-8F08-F8115BABE0AB}"/>
    <cellStyle name="Comma 2 2 3 4 4 2 3" xfId="26649" xr:uid="{115F9CF0-603D-403E-9C06-7BDA1BC92B8A}"/>
    <cellStyle name="Comma 2 2 3 4 4 3" xfId="12239" xr:uid="{00000000-0005-0000-0000-000069040000}"/>
    <cellStyle name="Comma 2 2 3 4 4 3 2" xfId="31453" xr:uid="{752FC585-7157-45B0-98E6-FAC680FD8D6A}"/>
    <cellStyle name="Comma 2 2 3 4 4 4" xfId="21846" xr:uid="{F917957B-4A67-4A3A-A138-90326F5DFB78}"/>
    <cellStyle name="Comma 2 2 3 4 5" xfId="5034" xr:uid="{00000000-0005-0000-0000-00006A040000}"/>
    <cellStyle name="Comma 2 2 3 4 5 2" xfId="14641" xr:uid="{00000000-0005-0000-0000-00006B040000}"/>
    <cellStyle name="Comma 2 2 3 4 5 2 2" xfId="33855" xr:uid="{6475E8D4-3D29-4439-ADBA-17B60405B1A7}"/>
    <cellStyle name="Comma 2 2 3 4 5 3" xfId="24248" xr:uid="{48EBEF31-6DDF-42BE-8DD0-808D490EB20C}"/>
    <cellStyle name="Comma 2 2 3 4 6" xfId="9837" xr:uid="{00000000-0005-0000-0000-00006C040000}"/>
    <cellStyle name="Comma 2 2 3 4 6 2" xfId="29051" xr:uid="{3173CCD0-A335-4EBC-AFE9-0DC917BE19BE}"/>
    <cellStyle name="Comma 2 2 3 4 7" xfId="19444" xr:uid="{AF7E7B92-48F7-4781-BD76-6457F3042F6C}"/>
    <cellStyle name="Comma 2 2 3 5" xfId="427" xr:uid="{00000000-0005-0000-0000-00006D040000}"/>
    <cellStyle name="Comma 2 2 3 5 2" xfId="1228" xr:uid="{00000000-0005-0000-0000-00006E040000}"/>
    <cellStyle name="Comma 2 2 3 5 2 2" xfId="3632" xr:uid="{00000000-0005-0000-0000-00006F040000}"/>
    <cellStyle name="Comma 2 2 3 5 2 2 2" xfId="8435" xr:uid="{00000000-0005-0000-0000-000070040000}"/>
    <cellStyle name="Comma 2 2 3 5 2 2 2 2" xfId="18042" xr:uid="{00000000-0005-0000-0000-000071040000}"/>
    <cellStyle name="Comma 2 2 3 5 2 2 2 2 2" xfId="37256" xr:uid="{3F3720C3-E655-4922-A0BD-2788C0AD5513}"/>
    <cellStyle name="Comma 2 2 3 5 2 2 2 3" xfId="27649" xr:uid="{717A092A-DF97-41FD-AD82-5179F63AD92D}"/>
    <cellStyle name="Comma 2 2 3 5 2 2 3" xfId="13239" xr:uid="{00000000-0005-0000-0000-000072040000}"/>
    <cellStyle name="Comma 2 2 3 5 2 2 3 2" xfId="32453" xr:uid="{0C668BE2-6F79-4979-8EEF-CC846153D960}"/>
    <cellStyle name="Comma 2 2 3 5 2 2 4" xfId="22846" xr:uid="{FF7AD85E-A85D-468F-B9FD-775D990E57B5}"/>
    <cellStyle name="Comma 2 2 3 5 2 3" xfId="6034" xr:uid="{00000000-0005-0000-0000-000073040000}"/>
    <cellStyle name="Comma 2 2 3 5 2 3 2" xfId="15641" xr:uid="{00000000-0005-0000-0000-000074040000}"/>
    <cellStyle name="Comma 2 2 3 5 2 3 2 2" xfId="34855" xr:uid="{AC6522C5-957F-4301-A9CA-B10BEE098B3C}"/>
    <cellStyle name="Comma 2 2 3 5 2 3 3" xfId="25248" xr:uid="{32BC37BC-B706-4D8D-AF4F-3AE3001A3AB4}"/>
    <cellStyle name="Comma 2 2 3 5 2 4" xfId="10837" xr:uid="{00000000-0005-0000-0000-000075040000}"/>
    <cellStyle name="Comma 2 2 3 5 2 4 2" xfId="30051" xr:uid="{000B6F6C-82B6-4287-B350-656F02D8C58A}"/>
    <cellStyle name="Comma 2 2 3 5 2 5" xfId="20444" xr:uid="{E5B26F15-6FD9-4F06-941A-0263607EB11B}"/>
    <cellStyle name="Comma 2 2 3 5 3" xfId="2028" xr:uid="{00000000-0005-0000-0000-000076040000}"/>
    <cellStyle name="Comma 2 2 3 5 3 2" xfId="4432" xr:uid="{00000000-0005-0000-0000-000077040000}"/>
    <cellStyle name="Comma 2 2 3 5 3 2 2" xfId="9235" xr:uid="{00000000-0005-0000-0000-000078040000}"/>
    <cellStyle name="Comma 2 2 3 5 3 2 2 2" xfId="18842" xr:uid="{00000000-0005-0000-0000-000079040000}"/>
    <cellStyle name="Comma 2 2 3 5 3 2 2 2 2" xfId="38056" xr:uid="{D2A7693F-3EA1-4C04-B940-FF7727D869F0}"/>
    <cellStyle name="Comma 2 2 3 5 3 2 2 3" xfId="28449" xr:uid="{CC2074BC-86CF-4F19-BAFF-A0FF4B0BDFF7}"/>
    <cellStyle name="Comma 2 2 3 5 3 2 3" xfId="14039" xr:uid="{00000000-0005-0000-0000-00007A040000}"/>
    <cellStyle name="Comma 2 2 3 5 3 2 3 2" xfId="33253" xr:uid="{E8111351-4458-459C-A884-E924B39F8D12}"/>
    <cellStyle name="Comma 2 2 3 5 3 2 4" xfId="23646" xr:uid="{CA73B5AC-91D0-4711-96DF-41D21FE982FB}"/>
    <cellStyle name="Comma 2 2 3 5 3 3" xfId="6834" xr:uid="{00000000-0005-0000-0000-00007B040000}"/>
    <cellStyle name="Comma 2 2 3 5 3 3 2" xfId="16441" xr:uid="{00000000-0005-0000-0000-00007C040000}"/>
    <cellStyle name="Comma 2 2 3 5 3 3 2 2" xfId="35655" xr:uid="{38D019F6-ECEF-43E1-B4A2-3D089883EC99}"/>
    <cellStyle name="Comma 2 2 3 5 3 3 3" xfId="26048" xr:uid="{47C06817-E8C0-43B5-AD8F-A71EA7854EEB}"/>
    <cellStyle name="Comma 2 2 3 5 3 4" xfId="11637" xr:uid="{00000000-0005-0000-0000-00007D040000}"/>
    <cellStyle name="Comma 2 2 3 5 3 4 2" xfId="30851" xr:uid="{0F997893-92C1-4D3F-9AA0-555222C2F3A8}"/>
    <cellStyle name="Comma 2 2 3 5 3 5" xfId="21244" xr:uid="{B2D053E3-286E-4736-9FCB-E5063D65D2BC}"/>
    <cellStyle name="Comma 2 2 3 5 4" xfId="2832" xr:uid="{00000000-0005-0000-0000-00007E040000}"/>
    <cellStyle name="Comma 2 2 3 5 4 2" xfId="7635" xr:uid="{00000000-0005-0000-0000-00007F040000}"/>
    <cellStyle name="Comma 2 2 3 5 4 2 2" xfId="17242" xr:uid="{00000000-0005-0000-0000-000080040000}"/>
    <cellStyle name="Comma 2 2 3 5 4 2 2 2" xfId="36456" xr:uid="{8BB76EEB-E57A-4E9D-BD70-65DA101DD1B3}"/>
    <cellStyle name="Comma 2 2 3 5 4 2 3" xfId="26849" xr:uid="{EE7E1152-42FC-4905-BE36-9D6D2F07BF73}"/>
    <cellStyle name="Comma 2 2 3 5 4 3" xfId="12439" xr:uid="{00000000-0005-0000-0000-000081040000}"/>
    <cellStyle name="Comma 2 2 3 5 4 3 2" xfId="31653" xr:uid="{5F25A957-EC2E-4D1F-B2B7-1F84662D35F2}"/>
    <cellStyle name="Comma 2 2 3 5 4 4" xfId="22046" xr:uid="{F787B9E0-C965-4482-AD16-7B6B0D608028}"/>
    <cellStyle name="Comma 2 2 3 5 5" xfId="5234" xr:uid="{00000000-0005-0000-0000-000082040000}"/>
    <cellStyle name="Comma 2 2 3 5 5 2" xfId="14841" xr:uid="{00000000-0005-0000-0000-000083040000}"/>
    <cellStyle name="Comma 2 2 3 5 5 2 2" xfId="34055" xr:uid="{27F70C54-4210-4226-8551-12D0FD58D618}"/>
    <cellStyle name="Comma 2 2 3 5 5 3" xfId="24448" xr:uid="{EDD780CA-9E87-46D9-A152-9CBA9C97483F}"/>
    <cellStyle name="Comma 2 2 3 5 6" xfId="10037" xr:uid="{00000000-0005-0000-0000-000084040000}"/>
    <cellStyle name="Comma 2 2 3 5 6 2" xfId="29251" xr:uid="{FFD8888E-63BE-45BF-8417-33D8A0946117}"/>
    <cellStyle name="Comma 2 2 3 5 7" xfId="19644" xr:uid="{86130742-7509-4BF2-8D5E-A605D63F1525}"/>
    <cellStyle name="Comma 2 2 3 6" xfId="627" xr:uid="{00000000-0005-0000-0000-000085040000}"/>
    <cellStyle name="Comma 2 2 3 6 2" xfId="1428" xr:uid="{00000000-0005-0000-0000-000086040000}"/>
    <cellStyle name="Comma 2 2 3 6 2 2" xfId="3832" xr:uid="{00000000-0005-0000-0000-000087040000}"/>
    <cellStyle name="Comma 2 2 3 6 2 2 2" xfId="8635" xr:uid="{00000000-0005-0000-0000-000088040000}"/>
    <cellStyle name="Comma 2 2 3 6 2 2 2 2" xfId="18242" xr:uid="{00000000-0005-0000-0000-000089040000}"/>
    <cellStyle name="Comma 2 2 3 6 2 2 2 2 2" xfId="37456" xr:uid="{7B90C64E-C73E-4B36-8CE4-CD42DE5C9324}"/>
    <cellStyle name="Comma 2 2 3 6 2 2 2 3" xfId="27849" xr:uid="{DB0F812E-93A1-469F-8E3D-ABAF7F9BB402}"/>
    <cellStyle name="Comma 2 2 3 6 2 2 3" xfId="13439" xr:uid="{00000000-0005-0000-0000-00008A040000}"/>
    <cellStyle name="Comma 2 2 3 6 2 2 3 2" xfId="32653" xr:uid="{8E89E47F-5735-4C03-95D5-B124AF0219D3}"/>
    <cellStyle name="Comma 2 2 3 6 2 2 4" xfId="23046" xr:uid="{0240060C-B697-45AE-9C4C-3B8280EEA702}"/>
    <cellStyle name="Comma 2 2 3 6 2 3" xfId="6234" xr:uid="{00000000-0005-0000-0000-00008B040000}"/>
    <cellStyle name="Comma 2 2 3 6 2 3 2" xfId="15841" xr:uid="{00000000-0005-0000-0000-00008C040000}"/>
    <cellStyle name="Comma 2 2 3 6 2 3 2 2" xfId="35055" xr:uid="{75CBDDBC-DD4E-4E1A-BA23-AF92A43C00CE}"/>
    <cellStyle name="Comma 2 2 3 6 2 3 3" xfId="25448" xr:uid="{207F6D09-8E21-401E-8F3B-C80F8186BB17}"/>
    <cellStyle name="Comma 2 2 3 6 2 4" xfId="11037" xr:uid="{00000000-0005-0000-0000-00008D040000}"/>
    <cellStyle name="Comma 2 2 3 6 2 4 2" xfId="30251" xr:uid="{4EBA637D-D63B-4A7E-BB3F-22BB9DA099A9}"/>
    <cellStyle name="Comma 2 2 3 6 2 5" xfId="20644" xr:uid="{589DD2A1-6FED-4789-A72B-E2CDAAE31432}"/>
    <cellStyle name="Comma 2 2 3 6 3" xfId="2228" xr:uid="{00000000-0005-0000-0000-00008E040000}"/>
    <cellStyle name="Comma 2 2 3 6 3 2" xfId="4632" xr:uid="{00000000-0005-0000-0000-00008F040000}"/>
    <cellStyle name="Comma 2 2 3 6 3 2 2" xfId="9435" xr:uid="{00000000-0005-0000-0000-000090040000}"/>
    <cellStyle name="Comma 2 2 3 6 3 2 2 2" xfId="19042" xr:uid="{00000000-0005-0000-0000-000091040000}"/>
    <cellStyle name="Comma 2 2 3 6 3 2 2 2 2" xfId="38256" xr:uid="{6AD2EFCD-AB23-4839-81F8-0E260D51476A}"/>
    <cellStyle name="Comma 2 2 3 6 3 2 2 3" xfId="28649" xr:uid="{98F9B3CF-FAC9-4607-92E4-FC5E26C1939B}"/>
    <cellStyle name="Comma 2 2 3 6 3 2 3" xfId="14239" xr:uid="{00000000-0005-0000-0000-000092040000}"/>
    <cellStyle name="Comma 2 2 3 6 3 2 3 2" xfId="33453" xr:uid="{CE33B982-4F70-4A23-93C6-0923F19CD75D}"/>
    <cellStyle name="Comma 2 2 3 6 3 2 4" xfId="23846" xr:uid="{96258967-DEAF-40D2-B644-40853CF76108}"/>
    <cellStyle name="Comma 2 2 3 6 3 3" xfId="7034" xr:uid="{00000000-0005-0000-0000-000093040000}"/>
    <cellStyle name="Comma 2 2 3 6 3 3 2" xfId="16641" xr:uid="{00000000-0005-0000-0000-000094040000}"/>
    <cellStyle name="Comma 2 2 3 6 3 3 2 2" xfId="35855" xr:uid="{3E51EB2E-1F81-46C7-8FB3-DAA3E8A704F8}"/>
    <cellStyle name="Comma 2 2 3 6 3 3 3" xfId="26248" xr:uid="{3522D346-5D15-4BE9-91E0-19A0C9D97D67}"/>
    <cellStyle name="Comma 2 2 3 6 3 4" xfId="11837" xr:uid="{00000000-0005-0000-0000-000095040000}"/>
    <cellStyle name="Comma 2 2 3 6 3 4 2" xfId="31051" xr:uid="{70A460EE-621E-440C-BD05-158DBB9D0C4D}"/>
    <cellStyle name="Comma 2 2 3 6 3 5" xfId="21444" xr:uid="{7AAFC8E1-55C5-4191-8339-A1D1DC023E4C}"/>
    <cellStyle name="Comma 2 2 3 6 4" xfId="3032" xr:uid="{00000000-0005-0000-0000-000096040000}"/>
    <cellStyle name="Comma 2 2 3 6 4 2" xfId="7835" xr:uid="{00000000-0005-0000-0000-000097040000}"/>
    <cellStyle name="Comma 2 2 3 6 4 2 2" xfId="17442" xr:uid="{00000000-0005-0000-0000-000098040000}"/>
    <cellStyle name="Comma 2 2 3 6 4 2 2 2" xfId="36656" xr:uid="{0D20E758-8E92-468C-A615-48BDF359C612}"/>
    <cellStyle name="Comma 2 2 3 6 4 2 3" xfId="27049" xr:uid="{987CAFFF-9AA1-4D32-BC22-B39E1BF47C1B}"/>
    <cellStyle name="Comma 2 2 3 6 4 3" xfId="12639" xr:uid="{00000000-0005-0000-0000-000099040000}"/>
    <cellStyle name="Comma 2 2 3 6 4 3 2" xfId="31853" xr:uid="{F04EEA0E-63E6-496A-95FE-069397CCD9B1}"/>
    <cellStyle name="Comma 2 2 3 6 4 4" xfId="22246" xr:uid="{7D5E1292-2057-4B19-AFC4-8A6F41E6B578}"/>
    <cellStyle name="Comma 2 2 3 6 5" xfId="5434" xr:uid="{00000000-0005-0000-0000-00009A040000}"/>
    <cellStyle name="Comma 2 2 3 6 5 2" xfId="15041" xr:uid="{00000000-0005-0000-0000-00009B040000}"/>
    <cellStyle name="Comma 2 2 3 6 5 2 2" xfId="34255" xr:uid="{68E4531D-00B1-4406-943A-72A4D3D367CE}"/>
    <cellStyle name="Comma 2 2 3 6 5 3" xfId="24648" xr:uid="{7B5A665D-0845-410A-BB6A-FF04A205F090}"/>
    <cellStyle name="Comma 2 2 3 6 6" xfId="10237" xr:uid="{00000000-0005-0000-0000-00009C040000}"/>
    <cellStyle name="Comma 2 2 3 6 6 2" xfId="29451" xr:uid="{CA8047DC-4B11-4499-A514-B5FA8598E1A8}"/>
    <cellStyle name="Comma 2 2 3 6 7" xfId="19844" xr:uid="{BC3997E0-0554-427D-A496-2D49E93EA803}"/>
    <cellStyle name="Comma 2 2 3 7" xfId="828" xr:uid="{00000000-0005-0000-0000-00009D040000}"/>
    <cellStyle name="Comma 2 2 3 7 2" xfId="3232" xr:uid="{00000000-0005-0000-0000-00009E040000}"/>
    <cellStyle name="Comma 2 2 3 7 2 2" xfId="8035" xr:uid="{00000000-0005-0000-0000-00009F040000}"/>
    <cellStyle name="Comma 2 2 3 7 2 2 2" xfId="17642" xr:uid="{00000000-0005-0000-0000-0000A0040000}"/>
    <cellStyle name="Comma 2 2 3 7 2 2 2 2" xfId="36856" xr:uid="{ABBE8864-9BE8-4519-A09F-82BDF268D326}"/>
    <cellStyle name="Comma 2 2 3 7 2 2 3" xfId="27249" xr:uid="{C6798C51-AE5E-45F4-852F-32628D38AA80}"/>
    <cellStyle name="Comma 2 2 3 7 2 3" xfId="12839" xr:uid="{00000000-0005-0000-0000-0000A1040000}"/>
    <cellStyle name="Comma 2 2 3 7 2 3 2" xfId="32053" xr:uid="{8418599C-0207-48CD-A280-62A88B9FBFEF}"/>
    <cellStyle name="Comma 2 2 3 7 2 4" xfId="22446" xr:uid="{9BEA13CE-A84F-48DC-A543-F58906C4D5C4}"/>
    <cellStyle name="Comma 2 2 3 7 3" xfId="5634" xr:uid="{00000000-0005-0000-0000-0000A2040000}"/>
    <cellStyle name="Comma 2 2 3 7 3 2" xfId="15241" xr:uid="{00000000-0005-0000-0000-0000A3040000}"/>
    <cellStyle name="Comma 2 2 3 7 3 2 2" xfId="34455" xr:uid="{19947587-EE37-45F6-91A6-89F7EE3ED552}"/>
    <cellStyle name="Comma 2 2 3 7 3 3" xfId="24848" xr:uid="{C1EE1B44-15BB-4D55-A8E7-2D4A0DC1FFA6}"/>
    <cellStyle name="Comma 2 2 3 7 4" xfId="10437" xr:uid="{00000000-0005-0000-0000-0000A4040000}"/>
    <cellStyle name="Comma 2 2 3 7 4 2" xfId="29651" xr:uid="{656D4D8E-6B3A-4DF1-8BF5-86544CAA5AFD}"/>
    <cellStyle name="Comma 2 2 3 7 5" xfId="20044" xr:uid="{8D31CD7B-ACC6-4772-A6C8-58E63F3A69AA}"/>
    <cellStyle name="Comma 2 2 3 8" xfId="1628" xr:uid="{00000000-0005-0000-0000-0000A5040000}"/>
    <cellStyle name="Comma 2 2 3 8 2" xfId="4032" xr:uid="{00000000-0005-0000-0000-0000A6040000}"/>
    <cellStyle name="Comma 2 2 3 8 2 2" xfId="8835" xr:uid="{00000000-0005-0000-0000-0000A7040000}"/>
    <cellStyle name="Comma 2 2 3 8 2 2 2" xfId="18442" xr:uid="{00000000-0005-0000-0000-0000A8040000}"/>
    <cellStyle name="Comma 2 2 3 8 2 2 2 2" xfId="37656" xr:uid="{C4668586-8AAC-4985-8A87-1CC6181E3D39}"/>
    <cellStyle name="Comma 2 2 3 8 2 2 3" xfId="28049" xr:uid="{AE1512A7-556B-450F-90AC-B0DAE2F65A3E}"/>
    <cellStyle name="Comma 2 2 3 8 2 3" xfId="13639" xr:uid="{00000000-0005-0000-0000-0000A9040000}"/>
    <cellStyle name="Comma 2 2 3 8 2 3 2" xfId="32853" xr:uid="{BC5B5D03-2736-42CF-A429-C81D7F60DBD7}"/>
    <cellStyle name="Comma 2 2 3 8 2 4" xfId="23246" xr:uid="{5C399334-0947-4A17-BAB4-33F727EA50DC}"/>
    <cellStyle name="Comma 2 2 3 8 3" xfId="6434" xr:uid="{00000000-0005-0000-0000-0000AA040000}"/>
    <cellStyle name="Comma 2 2 3 8 3 2" xfId="16041" xr:uid="{00000000-0005-0000-0000-0000AB040000}"/>
    <cellStyle name="Comma 2 2 3 8 3 2 2" xfId="35255" xr:uid="{CBA2D4DB-8EEF-4BA4-87F4-E2EFE637B398}"/>
    <cellStyle name="Comma 2 2 3 8 3 3" xfId="25648" xr:uid="{BA37A0C8-704A-40B0-9C17-0FD7E9D8A864}"/>
    <cellStyle name="Comma 2 2 3 8 4" xfId="11237" xr:uid="{00000000-0005-0000-0000-0000AC040000}"/>
    <cellStyle name="Comma 2 2 3 8 4 2" xfId="30451" xr:uid="{D1192800-F1E8-4D63-A0C0-849AA9DFE844}"/>
    <cellStyle name="Comma 2 2 3 8 5" xfId="20844" xr:uid="{6503204E-D264-4B6B-9E7D-0E95295174B7}"/>
    <cellStyle name="Comma 2 2 3 9" xfId="2432" xr:uid="{00000000-0005-0000-0000-0000AD040000}"/>
    <cellStyle name="Comma 2 2 3 9 2" xfId="7235" xr:uid="{00000000-0005-0000-0000-0000AE040000}"/>
    <cellStyle name="Comma 2 2 3 9 2 2" xfId="16842" xr:uid="{00000000-0005-0000-0000-0000AF040000}"/>
    <cellStyle name="Comma 2 2 3 9 2 2 2" xfId="36056" xr:uid="{3452A46B-5B07-443C-B490-BE337082400F}"/>
    <cellStyle name="Comma 2 2 3 9 2 3" xfId="26449" xr:uid="{3D96356C-37BB-48F7-BC64-8DBEE89C5CD1}"/>
    <cellStyle name="Comma 2 2 3 9 3" xfId="12039" xr:uid="{00000000-0005-0000-0000-0000B0040000}"/>
    <cellStyle name="Comma 2 2 3 9 3 2" xfId="31253" xr:uid="{6838715C-4CBB-461E-A049-6FCDAD7332EE}"/>
    <cellStyle name="Comma 2 2 3 9 4" xfId="21646" xr:uid="{45D354DB-FD1F-4B26-A973-3DE7DF3AFFDB}"/>
    <cellStyle name="Comma 2 2 4" xfId="37" xr:uid="{00000000-0005-0000-0000-0000B1040000}"/>
    <cellStyle name="Comma 2 2 4 10" xfId="4844" xr:uid="{00000000-0005-0000-0000-0000B2040000}"/>
    <cellStyle name="Comma 2 2 4 10 2" xfId="14451" xr:uid="{00000000-0005-0000-0000-0000B3040000}"/>
    <cellStyle name="Comma 2 2 4 10 2 2" xfId="33665" xr:uid="{9A0EDA95-2E03-4207-A39E-28882D845909}"/>
    <cellStyle name="Comma 2 2 4 10 3" xfId="24058" xr:uid="{B5D38686-D2D4-40C4-B2B3-457F63ABBEBD}"/>
    <cellStyle name="Comma 2 2 4 11" xfId="9647" xr:uid="{00000000-0005-0000-0000-0000B4040000}"/>
    <cellStyle name="Comma 2 2 4 11 2" xfId="28861" xr:uid="{8EB16B4A-E670-496E-8510-A37B53A95590}"/>
    <cellStyle name="Comma 2 2 4 12" xfId="19254" xr:uid="{548441C3-42FF-4873-B38F-EF857142EA09}"/>
    <cellStyle name="Comma 2 2 4 2" xfId="87" xr:uid="{00000000-0005-0000-0000-0000B5040000}"/>
    <cellStyle name="Comma 2 2 4 2 10" xfId="9697" xr:uid="{00000000-0005-0000-0000-0000B6040000}"/>
    <cellStyle name="Comma 2 2 4 2 10 2" xfId="28911" xr:uid="{35264D87-0E03-4259-9A0F-37DA82DA5902}"/>
    <cellStyle name="Comma 2 2 4 2 11" xfId="19304" xr:uid="{F3519D08-37CC-4315-A6F0-5C7E9F726794}"/>
    <cellStyle name="Comma 2 2 4 2 2" xfId="187" xr:uid="{00000000-0005-0000-0000-0000B7040000}"/>
    <cellStyle name="Comma 2 2 4 2 2 10" xfId="19404" xr:uid="{97EF0D1E-4FBD-4F7E-B9C6-DD1080C2759D}"/>
    <cellStyle name="Comma 2 2 4 2 2 2" xfId="387" xr:uid="{00000000-0005-0000-0000-0000B8040000}"/>
    <cellStyle name="Comma 2 2 4 2 2 2 2" xfId="1188" xr:uid="{00000000-0005-0000-0000-0000B9040000}"/>
    <cellStyle name="Comma 2 2 4 2 2 2 2 2" xfId="3592" xr:uid="{00000000-0005-0000-0000-0000BA040000}"/>
    <cellStyle name="Comma 2 2 4 2 2 2 2 2 2" xfId="8395" xr:uid="{00000000-0005-0000-0000-0000BB040000}"/>
    <cellStyle name="Comma 2 2 4 2 2 2 2 2 2 2" xfId="18002" xr:uid="{00000000-0005-0000-0000-0000BC040000}"/>
    <cellStyle name="Comma 2 2 4 2 2 2 2 2 2 2 2" xfId="37216" xr:uid="{4FEBE1AB-B7F0-4DCD-A001-E94CAE55305B}"/>
    <cellStyle name="Comma 2 2 4 2 2 2 2 2 2 3" xfId="27609" xr:uid="{E3FBBA83-4E8B-4E7A-9C55-EC5967792B2D}"/>
    <cellStyle name="Comma 2 2 4 2 2 2 2 2 3" xfId="13199" xr:uid="{00000000-0005-0000-0000-0000BD040000}"/>
    <cellStyle name="Comma 2 2 4 2 2 2 2 2 3 2" xfId="32413" xr:uid="{E2C42FA1-2E0F-42A7-8ACE-8508A4411BF4}"/>
    <cellStyle name="Comma 2 2 4 2 2 2 2 2 4" xfId="22806" xr:uid="{C4D03CE9-61FE-4E7F-BF0A-F8B51607EC03}"/>
    <cellStyle name="Comma 2 2 4 2 2 2 2 3" xfId="5994" xr:uid="{00000000-0005-0000-0000-0000BE040000}"/>
    <cellStyle name="Comma 2 2 4 2 2 2 2 3 2" xfId="15601" xr:uid="{00000000-0005-0000-0000-0000BF040000}"/>
    <cellStyle name="Comma 2 2 4 2 2 2 2 3 2 2" xfId="34815" xr:uid="{15717956-3FA0-4112-8250-128B136D51F2}"/>
    <cellStyle name="Comma 2 2 4 2 2 2 2 3 3" xfId="25208" xr:uid="{8D108FC0-74DC-474D-B782-FF00AF5C38D3}"/>
    <cellStyle name="Comma 2 2 4 2 2 2 2 4" xfId="10797" xr:uid="{00000000-0005-0000-0000-0000C0040000}"/>
    <cellStyle name="Comma 2 2 4 2 2 2 2 4 2" xfId="30011" xr:uid="{EF6E1A87-3D81-4118-95CA-3E8EECD27A49}"/>
    <cellStyle name="Comma 2 2 4 2 2 2 2 5" xfId="20404" xr:uid="{C4DF08FF-F0F5-4C78-8595-27A52E820078}"/>
    <cellStyle name="Comma 2 2 4 2 2 2 3" xfId="1988" xr:uid="{00000000-0005-0000-0000-0000C1040000}"/>
    <cellStyle name="Comma 2 2 4 2 2 2 3 2" xfId="4392" xr:uid="{00000000-0005-0000-0000-0000C2040000}"/>
    <cellStyle name="Comma 2 2 4 2 2 2 3 2 2" xfId="9195" xr:uid="{00000000-0005-0000-0000-0000C3040000}"/>
    <cellStyle name="Comma 2 2 4 2 2 2 3 2 2 2" xfId="18802" xr:uid="{00000000-0005-0000-0000-0000C4040000}"/>
    <cellStyle name="Comma 2 2 4 2 2 2 3 2 2 2 2" xfId="38016" xr:uid="{135C5F6F-06F4-4E42-B23C-8D9BCFD76D5D}"/>
    <cellStyle name="Comma 2 2 4 2 2 2 3 2 2 3" xfId="28409" xr:uid="{241D05A2-7DAE-4FCE-87EA-0BCB263226EA}"/>
    <cellStyle name="Comma 2 2 4 2 2 2 3 2 3" xfId="13999" xr:uid="{00000000-0005-0000-0000-0000C5040000}"/>
    <cellStyle name="Comma 2 2 4 2 2 2 3 2 3 2" xfId="33213" xr:uid="{A4A60B64-072E-4321-80D0-541EBD248F59}"/>
    <cellStyle name="Comma 2 2 4 2 2 2 3 2 4" xfId="23606" xr:uid="{C85F997E-F4CB-4FD9-B84F-AF5937F4A3E9}"/>
    <cellStyle name="Comma 2 2 4 2 2 2 3 3" xfId="6794" xr:uid="{00000000-0005-0000-0000-0000C6040000}"/>
    <cellStyle name="Comma 2 2 4 2 2 2 3 3 2" xfId="16401" xr:uid="{00000000-0005-0000-0000-0000C7040000}"/>
    <cellStyle name="Comma 2 2 4 2 2 2 3 3 2 2" xfId="35615" xr:uid="{82753BAF-FDC2-4AAD-B23D-B2E13D237C21}"/>
    <cellStyle name="Comma 2 2 4 2 2 2 3 3 3" xfId="26008" xr:uid="{B39B6221-AEB4-4B51-9DCA-6E7AD728688A}"/>
    <cellStyle name="Comma 2 2 4 2 2 2 3 4" xfId="11597" xr:uid="{00000000-0005-0000-0000-0000C8040000}"/>
    <cellStyle name="Comma 2 2 4 2 2 2 3 4 2" xfId="30811" xr:uid="{469FF53D-3B5A-407D-AAF4-A4EED1367F5E}"/>
    <cellStyle name="Comma 2 2 4 2 2 2 3 5" xfId="21204" xr:uid="{0451F254-7841-492C-8682-4265F6B41E9F}"/>
    <cellStyle name="Comma 2 2 4 2 2 2 4" xfId="2792" xr:uid="{00000000-0005-0000-0000-0000C9040000}"/>
    <cellStyle name="Comma 2 2 4 2 2 2 4 2" xfId="7595" xr:uid="{00000000-0005-0000-0000-0000CA040000}"/>
    <cellStyle name="Comma 2 2 4 2 2 2 4 2 2" xfId="17202" xr:uid="{00000000-0005-0000-0000-0000CB040000}"/>
    <cellStyle name="Comma 2 2 4 2 2 2 4 2 2 2" xfId="36416" xr:uid="{191134BC-895A-4E62-9831-441862664AEF}"/>
    <cellStyle name="Comma 2 2 4 2 2 2 4 2 3" xfId="26809" xr:uid="{D2685760-3F83-4003-B219-5D29BB485F18}"/>
    <cellStyle name="Comma 2 2 4 2 2 2 4 3" xfId="12399" xr:uid="{00000000-0005-0000-0000-0000CC040000}"/>
    <cellStyle name="Comma 2 2 4 2 2 2 4 3 2" xfId="31613" xr:uid="{C391518C-C525-45DC-A48F-23E07670AB0B}"/>
    <cellStyle name="Comma 2 2 4 2 2 2 4 4" xfId="22006" xr:uid="{800D4F05-7E09-4E35-8F34-B9968746F8BE}"/>
    <cellStyle name="Comma 2 2 4 2 2 2 5" xfId="5194" xr:uid="{00000000-0005-0000-0000-0000CD040000}"/>
    <cellStyle name="Comma 2 2 4 2 2 2 5 2" xfId="14801" xr:uid="{00000000-0005-0000-0000-0000CE040000}"/>
    <cellStyle name="Comma 2 2 4 2 2 2 5 2 2" xfId="34015" xr:uid="{76BADB37-1FEE-486C-9411-17F7E20D6163}"/>
    <cellStyle name="Comma 2 2 4 2 2 2 5 3" xfId="24408" xr:uid="{0BB8DD94-8850-4BBE-A5CC-90492A5B523C}"/>
    <cellStyle name="Comma 2 2 4 2 2 2 6" xfId="9997" xr:uid="{00000000-0005-0000-0000-0000CF040000}"/>
    <cellStyle name="Comma 2 2 4 2 2 2 6 2" xfId="29211" xr:uid="{44C03C5B-A248-4412-B9EB-EE218EDDA8A9}"/>
    <cellStyle name="Comma 2 2 4 2 2 2 7" xfId="19604" xr:uid="{C2AA6B0A-AF07-49E9-B654-0EE4CE817E61}"/>
    <cellStyle name="Comma 2 2 4 2 2 3" xfId="587" xr:uid="{00000000-0005-0000-0000-0000D0040000}"/>
    <cellStyle name="Comma 2 2 4 2 2 3 2" xfId="1388" xr:uid="{00000000-0005-0000-0000-0000D1040000}"/>
    <cellStyle name="Comma 2 2 4 2 2 3 2 2" xfId="3792" xr:uid="{00000000-0005-0000-0000-0000D2040000}"/>
    <cellStyle name="Comma 2 2 4 2 2 3 2 2 2" xfId="8595" xr:uid="{00000000-0005-0000-0000-0000D3040000}"/>
    <cellStyle name="Comma 2 2 4 2 2 3 2 2 2 2" xfId="18202" xr:uid="{00000000-0005-0000-0000-0000D4040000}"/>
    <cellStyle name="Comma 2 2 4 2 2 3 2 2 2 2 2" xfId="37416" xr:uid="{FDCD9D9D-415C-4A56-82D1-E6BFCCFE6FAB}"/>
    <cellStyle name="Comma 2 2 4 2 2 3 2 2 2 3" xfId="27809" xr:uid="{1B45AF74-2ACC-4D91-8E9D-C6CD2B4CF73A}"/>
    <cellStyle name="Comma 2 2 4 2 2 3 2 2 3" xfId="13399" xr:uid="{00000000-0005-0000-0000-0000D5040000}"/>
    <cellStyle name="Comma 2 2 4 2 2 3 2 2 3 2" xfId="32613" xr:uid="{CD47A8B1-4C54-4997-9B6D-F2418BD7B7ED}"/>
    <cellStyle name="Comma 2 2 4 2 2 3 2 2 4" xfId="23006" xr:uid="{CB5C2980-C5FA-4467-8622-EE49A9DB34BB}"/>
    <cellStyle name="Comma 2 2 4 2 2 3 2 3" xfId="6194" xr:uid="{00000000-0005-0000-0000-0000D6040000}"/>
    <cellStyle name="Comma 2 2 4 2 2 3 2 3 2" xfId="15801" xr:uid="{00000000-0005-0000-0000-0000D7040000}"/>
    <cellStyle name="Comma 2 2 4 2 2 3 2 3 2 2" xfId="35015" xr:uid="{96EC14F3-8D75-4CC6-9341-64ADFBF7C128}"/>
    <cellStyle name="Comma 2 2 4 2 2 3 2 3 3" xfId="25408" xr:uid="{C5D74D3A-03A0-441D-A4AE-B1205D13704B}"/>
    <cellStyle name="Comma 2 2 4 2 2 3 2 4" xfId="10997" xr:uid="{00000000-0005-0000-0000-0000D8040000}"/>
    <cellStyle name="Comma 2 2 4 2 2 3 2 4 2" xfId="30211" xr:uid="{E5A06258-9456-48BC-951F-EF534F781812}"/>
    <cellStyle name="Comma 2 2 4 2 2 3 2 5" xfId="20604" xr:uid="{46DDF877-9583-44E0-9B16-BD570E50B217}"/>
    <cellStyle name="Comma 2 2 4 2 2 3 3" xfId="2188" xr:uid="{00000000-0005-0000-0000-0000D9040000}"/>
    <cellStyle name="Comma 2 2 4 2 2 3 3 2" xfId="4592" xr:uid="{00000000-0005-0000-0000-0000DA040000}"/>
    <cellStyle name="Comma 2 2 4 2 2 3 3 2 2" xfId="9395" xr:uid="{00000000-0005-0000-0000-0000DB040000}"/>
    <cellStyle name="Comma 2 2 4 2 2 3 3 2 2 2" xfId="19002" xr:uid="{00000000-0005-0000-0000-0000DC040000}"/>
    <cellStyle name="Comma 2 2 4 2 2 3 3 2 2 2 2" xfId="38216" xr:uid="{2BB56137-8C0C-4136-A405-085AAB14E411}"/>
    <cellStyle name="Comma 2 2 4 2 2 3 3 2 2 3" xfId="28609" xr:uid="{0DF2E600-E535-4C17-AD54-0176087920D0}"/>
    <cellStyle name="Comma 2 2 4 2 2 3 3 2 3" xfId="14199" xr:uid="{00000000-0005-0000-0000-0000DD040000}"/>
    <cellStyle name="Comma 2 2 4 2 2 3 3 2 3 2" xfId="33413" xr:uid="{CB78F3B7-460A-4567-A285-B9CA59AEEBB2}"/>
    <cellStyle name="Comma 2 2 4 2 2 3 3 2 4" xfId="23806" xr:uid="{25564E9B-B529-497C-8674-B5352FC4CC1C}"/>
    <cellStyle name="Comma 2 2 4 2 2 3 3 3" xfId="6994" xr:uid="{00000000-0005-0000-0000-0000DE040000}"/>
    <cellStyle name="Comma 2 2 4 2 2 3 3 3 2" xfId="16601" xr:uid="{00000000-0005-0000-0000-0000DF040000}"/>
    <cellStyle name="Comma 2 2 4 2 2 3 3 3 2 2" xfId="35815" xr:uid="{F3A3B356-926A-4177-851C-604A0D21FF88}"/>
    <cellStyle name="Comma 2 2 4 2 2 3 3 3 3" xfId="26208" xr:uid="{EE71A348-390F-4372-A199-3E38EF521D18}"/>
    <cellStyle name="Comma 2 2 4 2 2 3 3 4" xfId="11797" xr:uid="{00000000-0005-0000-0000-0000E0040000}"/>
    <cellStyle name="Comma 2 2 4 2 2 3 3 4 2" xfId="31011" xr:uid="{6BBB5E85-029C-4B35-AD05-49D1D82C8920}"/>
    <cellStyle name="Comma 2 2 4 2 2 3 3 5" xfId="21404" xr:uid="{977A73A2-F883-47E8-BE82-E571A13FDF9B}"/>
    <cellStyle name="Comma 2 2 4 2 2 3 4" xfId="2992" xr:uid="{00000000-0005-0000-0000-0000E1040000}"/>
    <cellStyle name="Comma 2 2 4 2 2 3 4 2" xfId="7795" xr:uid="{00000000-0005-0000-0000-0000E2040000}"/>
    <cellStyle name="Comma 2 2 4 2 2 3 4 2 2" xfId="17402" xr:uid="{00000000-0005-0000-0000-0000E3040000}"/>
    <cellStyle name="Comma 2 2 4 2 2 3 4 2 2 2" xfId="36616" xr:uid="{D0371FC8-366B-4C77-8CF0-F9452B7FEFB7}"/>
    <cellStyle name="Comma 2 2 4 2 2 3 4 2 3" xfId="27009" xr:uid="{937F7A70-6FD7-4086-BEBB-5EFC0843935F}"/>
    <cellStyle name="Comma 2 2 4 2 2 3 4 3" xfId="12599" xr:uid="{00000000-0005-0000-0000-0000E4040000}"/>
    <cellStyle name="Comma 2 2 4 2 2 3 4 3 2" xfId="31813" xr:uid="{50AAB1A1-E3F3-4267-8AB1-83FC388F3F17}"/>
    <cellStyle name="Comma 2 2 4 2 2 3 4 4" xfId="22206" xr:uid="{F6DC0331-855A-4733-8687-8CF1197A533E}"/>
    <cellStyle name="Comma 2 2 4 2 2 3 5" xfId="5394" xr:uid="{00000000-0005-0000-0000-0000E5040000}"/>
    <cellStyle name="Comma 2 2 4 2 2 3 5 2" xfId="15001" xr:uid="{00000000-0005-0000-0000-0000E6040000}"/>
    <cellStyle name="Comma 2 2 4 2 2 3 5 2 2" xfId="34215" xr:uid="{0AB4B7C7-DE3F-490B-8219-510686B419FF}"/>
    <cellStyle name="Comma 2 2 4 2 2 3 5 3" xfId="24608" xr:uid="{4AF32DC0-A24B-4228-885A-5EA9A4758BB4}"/>
    <cellStyle name="Comma 2 2 4 2 2 3 6" xfId="10197" xr:uid="{00000000-0005-0000-0000-0000E7040000}"/>
    <cellStyle name="Comma 2 2 4 2 2 3 6 2" xfId="29411" xr:uid="{B4F540E9-67CC-40E0-A0D3-3F9F4484BE69}"/>
    <cellStyle name="Comma 2 2 4 2 2 3 7" xfId="19804" xr:uid="{0F7119DE-A2B8-42D8-BCEA-34C445E39BC0}"/>
    <cellStyle name="Comma 2 2 4 2 2 4" xfId="787" xr:uid="{00000000-0005-0000-0000-0000E8040000}"/>
    <cellStyle name="Comma 2 2 4 2 2 4 2" xfId="1588" xr:uid="{00000000-0005-0000-0000-0000E9040000}"/>
    <cellStyle name="Comma 2 2 4 2 2 4 2 2" xfId="3992" xr:uid="{00000000-0005-0000-0000-0000EA040000}"/>
    <cellStyle name="Comma 2 2 4 2 2 4 2 2 2" xfId="8795" xr:uid="{00000000-0005-0000-0000-0000EB040000}"/>
    <cellStyle name="Comma 2 2 4 2 2 4 2 2 2 2" xfId="18402" xr:uid="{00000000-0005-0000-0000-0000EC040000}"/>
    <cellStyle name="Comma 2 2 4 2 2 4 2 2 2 2 2" xfId="37616" xr:uid="{372E8A1A-2DC2-4109-B2DE-FB7900C16C7A}"/>
    <cellStyle name="Comma 2 2 4 2 2 4 2 2 2 3" xfId="28009" xr:uid="{D2396293-EEB7-4981-8D3A-ABF3AE2D1B55}"/>
    <cellStyle name="Comma 2 2 4 2 2 4 2 2 3" xfId="13599" xr:uid="{00000000-0005-0000-0000-0000ED040000}"/>
    <cellStyle name="Comma 2 2 4 2 2 4 2 2 3 2" xfId="32813" xr:uid="{BDBCFA90-BD6F-4FEC-A9EA-457267C53401}"/>
    <cellStyle name="Comma 2 2 4 2 2 4 2 2 4" xfId="23206" xr:uid="{FC3F865D-C351-4483-B9C8-FDE1F23F6375}"/>
    <cellStyle name="Comma 2 2 4 2 2 4 2 3" xfId="6394" xr:uid="{00000000-0005-0000-0000-0000EE040000}"/>
    <cellStyle name="Comma 2 2 4 2 2 4 2 3 2" xfId="16001" xr:uid="{00000000-0005-0000-0000-0000EF040000}"/>
    <cellStyle name="Comma 2 2 4 2 2 4 2 3 2 2" xfId="35215" xr:uid="{6DEBEAB2-FBC8-4A7A-8AEF-88B3F426059E}"/>
    <cellStyle name="Comma 2 2 4 2 2 4 2 3 3" xfId="25608" xr:uid="{084A566B-664E-4187-AB27-04C3E90381B1}"/>
    <cellStyle name="Comma 2 2 4 2 2 4 2 4" xfId="11197" xr:uid="{00000000-0005-0000-0000-0000F0040000}"/>
    <cellStyle name="Comma 2 2 4 2 2 4 2 4 2" xfId="30411" xr:uid="{4DCDB668-7E80-4961-A976-7D3AF5C83644}"/>
    <cellStyle name="Comma 2 2 4 2 2 4 2 5" xfId="20804" xr:uid="{93535C48-BBD4-4A99-B3C0-291370EF791D}"/>
    <cellStyle name="Comma 2 2 4 2 2 4 3" xfId="2388" xr:uid="{00000000-0005-0000-0000-0000F1040000}"/>
    <cellStyle name="Comma 2 2 4 2 2 4 3 2" xfId="4792" xr:uid="{00000000-0005-0000-0000-0000F2040000}"/>
    <cellStyle name="Comma 2 2 4 2 2 4 3 2 2" xfId="9595" xr:uid="{00000000-0005-0000-0000-0000F3040000}"/>
    <cellStyle name="Comma 2 2 4 2 2 4 3 2 2 2" xfId="19202" xr:uid="{00000000-0005-0000-0000-0000F4040000}"/>
    <cellStyle name="Comma 2 2 4 2 2 4 3 2 2 2 2" xfId="38416" xr:uid="{F02EE30F-E45A-41ED-B272-13AF5E876B21}"/>
    <cellStyle name="Comma 2 2 4 2 2 4 3 2 2 3" xfId="28809" xr:uid="{6AC37FF4-AEE0-4062-A507-A2137AFD3879}"/>
    <cellStyle name="Comma 2 2 4 2 2 4 3 2 3" xfId="14399" xr:uid="{00000000-0005-0000-0000-0000F5040000}"/>
    <cellStyle name="Comma 2 2 4 2 2 4 3 2 3 2" xfId="33613" xr:uid="{28320D29-70EB-4F77-800F-4159A9C5481F}"/>
    <cellStyle name="Comma 2 2 4 2 2 4 3 2 4" xfId="24006" xr:uid="{A472F900-79E8-463B-A52F-ED456CF2AF30}"/>
    <cellStyle name="Comma 2 2 4 2 2 4 3 3" xfId="7194" xr:uid="{00000000-0005-0000-0000-0000F6040000}"/>
    <cellStyle name="Comma 2 2 4 2 2 4 3 3 2" xfId="16801" xr:uid="{00000000-0005-0000-0000-0000F7040000}"/>
    <cellStyle name="Comma 2 2 4 2 2 4 3 3 2 2" xfId="36015" xr:uid="{6C5D0C0E-6083-408C-BF5C-69138F24A2A1}"/>
    <cellStyle name="Comma 2 2 4 2 2 4 3 3 3" xfId="26408" xr:uid="{1A9619D7-B52A-48AB-AE3C-C0D3C1B0C28C}"/>
    <cellStyle name="Comma 2 2 4 2 2 4 3 4" xfId="11997" xr:uid="{00000000-0005-0000-0000-0000F8040000}"/>
    <cellStyle name="Comma 2 2 4 2 2 4 3 4 2" xfId="31211" xr:uid="{78249D67-6278-46C7-9D03-766914507FD8}"/>
    <cellStyle name="Comma 2 2 4 2 2 4 3 5" xfId="21604" xr:uid="{46F281AF-E39A-4E2E-94D5-C54E88EFBF49}"/>
    <cellStyle name="Comma 2 2 4 2 2 4 4" xfId="3192" xr:uid="{00000000-0005-0000-0000-0000F9040000}"/>
    <cellStyle name="Comma 2 2 4 2 2 4 4 2" xfId="7995" xr:uid="{00000000-0005-0000-0000-0000FA040000}"/>
    <cellStyle name="Comma 2 2 4 2 2 4 4 2 2" xfId="17602" xr:uid="{00000000-0005-0000-0000-0000FB040000}"/>
    <cellStyle name="Comma 2 2 4 2 2 4 4 2 2 2" xfId="36816" xr:uid="{52E4A9CF-EA25-43D3-8780-E2A9363EEB33}"/>
    <cellStyle name="Comma 2 2 4 2 2 4 4 2 3" xfId="27209" xr:uid="{6AF97718-A8C2-475C-A84B-49F71BC5C294}"/>
    <cellStyle name="Comma 2 2 4 2 2 4 4 3" xfId="12799" xr:uid="{00000000-0005-0000-0000-0000FC040000}"/>
    <cellStyle name="Comma 2 2 4 2 2 4 4 3 2" xfId="32013" xr:uid="{8E9DEACA-5F3D-48EA-A8DD-A9E14DF4D2FA}"/>
    <cellStyle name="Comma 2 2 4 2 2 4 4 4" xfId="22406" xr:uid="{088F452A-DEC9-479F-842C-C50397ECC710}"/>
    <cellStyle name="Comma 2 2 4 2 2 4 5" xfId="5594" xr:uid="{00000000-0005-0000-0000-0000FD040000}"/>
    <cellStyle name="Comma 2 2 4 2 2 4 5 2" xfId="15201" xr:uid="{00000000-0005-0000-0000-0000FE040000}"/>
    <cellStyle name="Comma 2 2 4 2 2 4 5 2 2" xfId="34415" xr:uid="{2FD4DF8F-429B-40C4-A0DC-F07B0A4CCC51}"/>
    <cellStyle name="Comma 2 2 4 2 2 4 5 3" xfId="24808" xr:uid="{40B67016-EBE6-48F1-863B-5FF756A35CF5}"/>
    <cellStyle name="Comma 2 2 4 2 2 4 6" xfId="10397" xr:uid="{00000000-0005-0000-0000-0000FF040000}"/>
    <cellStyle name="Comma 2 2 4 2 2 4 6 2" xfId="29611" xr:uid="{3EBA925D-EC31-4441-B78F-2F43DBD5F51C}"/>
    <cellStyle name="Comma 2 2 4 2 2 4 7" xfId="20004" xr:uid="{0DEDC08C-B097-4E20-8816-5DA9DC01FA77}"/>
    <cellStyle name="Comma 2 2 4 2 2 5" xfId="988" xr:uid="{00000000-0005-0000-0000-000000050000}"/>
    <cellStyle name="Comma 2 2 4 2 2 5 2" xfId="3392" xr:uid="{00000000-0005-0000-0000-000001050000}"/>
    <cellStyle name="Comma 2 2 4 2 2 5 2 2" xfId="8195" xr:uid="{00000000-0005-0000-0000-000002050000}"/>
    <cellStyle name="Comma 2 2 4 2 2 5 2 2 2" xfId="17802" xr:uid="{00000000-0005-0000-0000-000003050000}"/>
    <cellStyle name="Comma 2 2 4 2 2 5 2 2 2 2" xfId="37016" xr:uid="{358168EB-369B-4DB7-ACF9-C75A50164E10}"/>
    <cellStyle name="Comma 2 2 4 2 2 5 2 2 3" xfId="27409" xr:uid="{E6F2823A-76C6-4549-8559-9C99A83F97B2}"/>
    <cellStyle name="Comma 2 2 4 2 2 5 2 3" xfId="12999" xr:uid="{00000000-0005-0000-0000-000004050000}"/>
    <cellStyle name="Comma 2 2 4 2 2 5 2 3 2" xfId="32213" xr:uid="{3640A168-556C-4784-9491-2D7CF2E51108}"/>
    <cellStyle name="Comma 2 2 4 2 2 5 2 4" xfId="22606" xr:uid="{F88494B0-4EF4-4C51-BFC1-D9C51305B5C3}"/>
    <cellStyle name="Comma 2 2 4 2 2 5 3" xfId="5794" xr:uid="{00000000-0005-0000-0000-000005050000}"/>
    <cellStyle name="Comma 2 2 4 2 2 5 3 2" xfId="15401" xr:uid="{00000000-0005-0000-0000-000006050000}"/>
    <cellStyle name="Comma 2 2 4 2 2 5 3 2 2" xfId="34615" xr:uid="{2A20F0BA-5236-4D54-A3FF-C03FB1899057}"/>
    <cellStyle name="Comma 2 2 4 2 2 5 3 3" xfId="25008" xr:uid="{5825B47D-5992-485C-ACCC-7A1AE375DBC2}"/>
    <cellStyle name="Comma 2 2 4 2 2 5 4" xfId="10597" xr:uid="{00000000-0005-0000-0000-000007050000}"/>
    <cellStyle name="Comma 2 2 4 2 2 5 4 2" xfId="29811" xr:uid="{047D455F-5A01-4D00-8E5D-30AA56B10A13}"/>
    <cellStyle name="Comma 2 2 4 2 2 5 5" xfId="20204" xr:uid="{12554D79-F4B9-478F-9012-0BB5B9D44B2E}"/>
    <cellStyle name="Comma 2 2 4 2 2 6" xfId="1788" xr:uid="{00000000-0005-0000-0000-000008050000}"/>
    <cellStyle name="Comma 2 2 4 2 2 6 2" xfId="4192" xr:uid="{00000000-0005-0000-0000-000009050000}"/>
    <cellStyle name="Comma 2 2 4 2 2 6 2 2" xfId="8995" xr:uid="{00000000-0005-0000-0000-00000A050000}"/>
    <cellStyle name="Comma 2 2 4 2 2 6 2 2 2" xfId="18602" xr:uid="{00000000-0005-0000-0000-00000B050000}"/>
    <cellStyle name="Comma 2 2 4 2 2 6 2 2 2 2" xfId="37816" xr:uid="{256D091A-3F09-49B6-8916-C5BEF1BAB943}"/>
    <cellStyle name="Comma 2 2 4 2 2 6 2 2 3" xfId="28209" xr:uid="{8A4FF1ED-022B-4523-9832-1090091DDAE7}"/>
    <cellStyle name="Comma 2 2 4 2 2 6 2 3" xfId="13799" xr:uid="{00000000-0005-0000-0000-00000C050000}"/>
    <cellStyle name="Comma 2 2 4 2 2 6 2 3 2" xfId="33013" xr:uid="{C1D11FFE-5C63-4C44-9322-4EB203D8F7D4}"/>
    <cellStyle name="Comma 2 2 4 2 2 6 2 4" xfId="23406" xr:uid="{DD78DAFA-5C2A-43A6-A729-52665FC1E699}"/>
    <cellStyle name="Comma 2 2 4 2 2 6 3" xfId="6594" xr:uid="{00000000-0005-0000-0000-00000D050000}"/>
    <cellStyle name="Comma 2 2 4 2 2 6 3 2" xfId="16201" xr:uid="{00000000-0005-0000-0000-00000E050000}"/>
    <cellStyle name="Comma 2 2 4 2 2 6 3 2 2" xfId="35415" xr:uid="{55EA6C24-04BF-4456-AB40-8140CD3FF9E2}"/>
    <cellStyle name="Comma 2 2 4 2 2 6 3 3" xfId="25808" xr:uid="{A6AA054D-4004-425A-995F-F0622B9482D6}"/>
    <cellStyle name="Comma 2 2 4 2 2 6 4" xfId="11397" xr:uid="{00000000-0005-0000-0000-00000F050000}"/>
    <cellStyle name="Comma 2 2 4 2 2 6 4 2" xfId="30611" xr:uid="{598F6F20-ECA1-4923-8E4E-75F730CDAB90}"/>
    <cellStyle name="Comma 2 2 4 2 2 6 5" xfId="21004" xr:uid="{8F40F736-88CB-41A0-B732-8B84A56F8A9F}"/>
    <cellStyle name="Comma 2 2 4 2 2 7" xfId="2592" xr:uid="{00000000-0005-0000-0000-000010050000}"/>
    <cellStyle name="Comma 2 2 4 2 2 7 2" xfId="7395" xr:uid="{00000000-0005-0000-0000-000011050000}"/>
    <cellStyle name="Comma 2 2 4 2 2 7 2 2" xfId="17002" xr:uid="{00000000-0005-0000-0000-000012050000}"/>
    <cellStyle name="Comma 2 2 4 2 2 7 2 2 2" xfId="36216" xr:uid="{44909DF6-E80D-400C-9851-E6EC70D6F75A}"/>
    <cellStyle name="Comma 2 2 4 2 2 7 2 3" xfId="26609" xr:uid="{3BDDFAAA-5FB0-4E84-98CD-B2863EA8EDB4}"/>
    <cellStyle name="Comma 2 2 4 2 2 7 3" xfId="12199" xr:uid="{00000000-0005-0000-0000-000013050000}"/>
    <cellStyle name="Comma 2 2 4 2 2 7 3 2" xfId="31413" xr:uid="{8DE69BFD-7074-4AAE-A87A-6DE1D9337433}"/>
    <cellStyle name="Comma 2 2 4 2 2 7 4" xfId="21806" xr:uid="{F82FDA0B-B108-40CF-ADE4-FB71CD057CD4}"/>
    <cellStyle name="Comma 2 2 4 2 2 8" xfId="4994" xr:uid="{00000000-0005-0000-0000-000014050000}"/>
    <cellStyle name="Comma 2 2 4 2 2 8 2" xfId="14601" xr:uid="{00000000-0005-0000-0000-000015050000}"/>
    <cellStyle name="Comma 2 2 4 2 2 8 2 2" xfId="33815" xr:uid="{49DB279C-D27F-42AC-BCCA-FC78682739D6}"/>
    <cellStyle name="Comma 2 2 4 2 2 8 3" xfId="24208" xr:uid="{972092A8-92D0-4E5E-96A2-674B187C5BA3}"/>
    <cellStyle name="Comma 2 2 4 2 2 9" xfId="9797" xr:uid="{00000000-0005-0000-0000-000016050000}"/>
    <cellStyle name="Comma 2 2 4 2 2 9 2" xfId="29011" xr:uid="{303F925C-F1D9-464A-AA23-5DEF6F49CA18}"/>
    <cellStyle name="Comma 2 2 4 2 3" xfId="287" xr:uid="{00000000-0005-0000-0000-000017050000}"/>
    <cellStyle name="Comma 2 2 4 2 3 2" xfId="1088" xr:uid="{00000000-0005-0000-0000-000018050000}"/>
    <cellStyle name="Comma 2 2 4 2 3 2 2" xfId="3492" xr:uid="{00000000-0005-0000-0000-000019050000}"/>
    <cellStyle name="Comma 2 2 4 2 3 2 2 2" xfId="8295" xr:uid="{00000000-0005-0000-0000-00001A050000}"/>
    <cellStyle name="Comma 2 2 4 2 3 2 2 2 2" xfId="17902" xr:uid="{00000000-0005-0000-0000-00001B050000}"/>
    <cellStyle name="Comma 2 2 4 2 3 2 2 2 2 2" xfId="37116" xr:uid="{5FCE5267-C689-4D0B-9563-847BBF817293}"/>
    <cellStyle name="Comma 2 2 4 2 3 2 2 2 3" xfId="27509" xr:uid="{FCFEED3A-140F-4522-84F8-809D3E086B4F}"/>
    <cellStyle name="Comma 2 2 4 2 3 2 2 3" xfId="13099" xr:uid="{00000000-0005-0000-0000-00001C050000}"/>
    <cellStyle name="Comma 2 2 4 2 3 2 2 3 2" xfId="32313" xr:uid="{DFBC2FB1-9028-48B5-9280-A1451C3F5297}"/>
    <cellStyle name="Comma 2 2 4 2 3 2 2 4" xfId="22706" xr:uid="{D2D77CB8-BB94-493B-80D9-AE3566C92D94}"/>
    <cellStyle name="Comma 2 2 4 2 3 2 3" xfId="5894" xr:uid="{00000000-0005-0000-0000-00001D050000}"/>
    <cellStyle name="Comma 2 2 4 2 3 2 3 2" xfId="15501" xr:uid="{00000000-0005-0000-0000-00001E050000}"/>
    <cellStyle name="Comma 2 2 4 2 3 2 3 2 2" xfId="34715" xr:uid="{4D4E96A5-D06B-4EBB-A371-6C4002B5E984}"/>
    <cellStyle name="Comma 2 2 4 2 3 2 3 3" xfId="25108" xr:uid="{E30F2CC0-9414-44C0-B55A-36F79E3BCCF5}"/>
    <cellStyle name="Comma 2 2 4 2 3 2 4" xfId="10697" xr:uid="{00000000-0005-0000-0000-00001F050000}"/>
    <cellStyle name="Comma 2 2 4 2 3 2 4 2" xfId="29911" xr:uid="{C798A819-4CC6-4591-B04A-9884F65383C1}"/>
    <cellStyle name="Comma 2 2 4 2 3 2 5" xfId="20304" xr:uid="{C06FE21D-0617-40DB-B024-42BB71DA7656}"/>
    <cellStyle name="Comma 2 2 4 2 3 3" xfId="1888" xr:uid="{00000000-0005-0000-0000-000020050000}"/>
    <cellStyle name="Comma 2 2 4 2 3 3 2" xfId="4292" xr:uid="{00000000-0005-0000-0000-000021050000}"/>
    <cellStyle name="Comma 2 2 4 2 3 3 2 2" xfId="9095" xr:uid="{00000000-0005-0000-0000-000022050000}"/>
    <cellStyle name="Comma 2 2 4 2 3 3 2 2 2" xfId="18702" xr:uid="{00000000-0005-0000-0000-000023050000}"/>
    <cellStyle name="Comma 2 2 4 2 3 3 2 2 2 2" xfId="37916" xr:uid="{11845946-3AFC-40E1-8619-FF257A3E15DF}"/>
    <cellStyle name="Comma 2 2 4 2 3 3 2 2 3" xfId="28309" xr:uid="{FACFB0E9-D826-4149-B637-3D7D9FD73214}"/>
    <cellStyle name="Comma 2 2 4 2 3 3 2 3" xfId="13899" xr:uid="{00000000-0005-0000-0000-000024050000}"/>
    <cellStyle name="Comma 2 2 4 2 3 3 2 3 2" xfId="33113" xr:uid="{34FA992A-EAFE-4D89-A13D-AD6177EFFCDA}"/>
    <cellStyle name="Comma 2 2 4 2 3 3 2 4" xfId="23506" xr:uid="{95EF7F84-4E96-45B4-A7A9-9F8DAF1AA528}"/>
    <cellStyle name="Comma 2 2 4 2 3 3 3" xfId="6694" xr:uid="{00000000-0005-0000-0000-000025050000}"/>
    <cellStyle name="Comma 2 2 4 2 3 3 3 2" xfId="16301" xr:uid="{00000000-0005-0000-0000-000026050000}"/>
    <cellStyle name="Comma 2 2 4 2 3 3 3 2 2" xfId="35515" xr:uid="{4795D1E0-91BF-4FDF-8162-D3AAD5BA0E9C}"/>
    <cellStyle name="Comma 2 2 4 2 3 3 3 3" xfId="25908" xr:uid="{BE43D85B-7EBA-4D6E-99BE-BF09D23BF020}"/>
    <cellStyle name="Comma 2 2 4 2 3 3 4" xfId="11497" xr:uid="{00000000-0005-0000-0000-000027050000}"/>
    <cellStyle name="Comma 2 2 4 2 3 3 4 2" xfId="30711" xr:uid="{5A3B984C-DF12-4FA8-B2EC-F380CF27691F}"/>
    <cellStyle name="Comma 2 2 4 2 3 3 5" xfId="21104" xr:uid="{FADC7927-ECDC-4FB5-B068-F937AB512045}"/>
    <cellStyle name="Comma 2 2 4 2 3 4" xfId="2692" xr:uid="{00000000-0005-0000-0000-000028050000}"/>
    <cellStyle name="Comma 2 2 4 2 3 4 2" xfId="7495" xr:uid="{00000000-0005-0000-0000-000029050000}"/>
    <cellStyle name="Comma 2 2 4 2 3 4 2 2" xfId="17102" xr:uid="{00000000-0005-0000-0000-00002A050000}"/>
    <cellStyle name="Comma 2 2 4 2 3 4 2 2 2" xfId="36316" xr:uid="{A7FF420A-6109-4D2E-8029-8CB68FB5AE02}"/>
    <cellStyle name="Comma 2 2 4 2 3 4 2 3" xfId="26709" xr:uid="{A390FD83-6B51-4F61-9172-42BC0237BCD2}"/>
    <cellStyle name="Comma 2 2 4 2 3 4 3" xfId="12299" xr:uid="{00000000-0005-0000-0000-00002B050000}"/>
    <cellStyle name="Comma 2 2 4 2 3 4 3 2" xfId="31513" xr:uid="{4DF145AA-8847-45CD-A75E-C6B76BC22739}"/>
    <cellStyle name="Comma 2 2 4 2 3 4 4" xfId="21906" xr:uid="{A3016D57-BC7E-4EE6-8FCB-FBB77569F4EE}"/>
    <cellStyle name="Comma 2 2 4 2 3 5" xfId="5094" xr:uid="{00000000-0005-0000-0000-00002C050000}"/>
    <cellStyle name="Comma 2 2 4 2 3 5 2" xfId="14701" xr:uid="{00000000-0005-0000-0000-00002D050000}"/>
    <cellStyle name="Comma 2 2 4 2 3 5 2 2" xfId="33915" xr:uid="{733FDBF1-216F-411A-8513-C4B963F7AB36}"/>
    <cellStyle name="Comma 2 2 4 2 3 5 3" xfId="24308" xr:uid="{34AD5858-D9E2-4AD8-B39E-7ED0ABD598CA}"/>
    <cellStyle name="Comma 2 2 4 2 3 6" xfId="9897" xr:uid="{00000000-0005-0000-0000-00002E050000}"/>
    <cellStyle name="Comma 2 2 4 2 3 6 2" xfId="29111" xr:uid="{0EAE5E47-3403-4B08-A21D-8A5D6CC216A4}"/>
    <cellStyle name="Comma 2 2 4 2 3 7" xfId="19504" xr:uid="{4F28FA6C-39F8-4DB2-ADDF-10972DA65A24}"/>
    <cellStyle name="Comma 2 2 4 2 4" xfId="487" xr:uid="{00000000-0005-0000-0000-00002F050000}"/>
    <cellStyle name="Comma 2 2 4 2 4 2" xfId="1288" xr:uid="{00000000-0005-0000-0000-000030050000}"/>
    <cellStyle name="Comma 2 2 4 2 4 2 2" xfId="3692" xr:uid="{00000000-0005-0000-0000-000031050000}"/>
    <cellStyle name="Comma 2 2 4 2 4 2 2 2" xfId="8495" xr:uid="{00000000-0005-0000-0000-000032050000}"/>
    <cellStyle name="Comma 2 2 4 2 4 2 2 2 2" xfId="18102" xr:uid="{00000000-0005-0000-0000-000033050000}"/>
    <cellStyle name="Comma 2 2 4 2 4 2 2 2 2 2" xfId="37316" xr:uid="{D7B45740-CB48-4AC3-AE81-9B9BF0F00493}"/>
    <cellStyle name="Comma 2 2 4 2 4 2 2 2 3" xfId="27709" xr:uid="{EE897721-68B0-44DE-BCA8-2A155D950D20}"/>
    <cellStyle name="Comma 2 2 4 2 4 2 2 3" xfId="13299" xr:uid="{00000000-0005-0000-0000-000034050000}"/>
    <cellStyle name="Comma 2 2 4 2 4 2 2 3 2" xfId="32513" xr:uid="{4A026E8F-1CD4-48AB-AB1B-B17A41E5418A}"/>
    <cellStyle name="Comma 2 2 4 2 4 2 2 4" xfId="22906" xr:uid="{211FB0F6-6338-423F-9BBD-861940AF0D28}"/>
    <cellStyle name="Comma 2 2 4 2 4 2 3" xfId="6094" xr:uid="{00000000-0005-0000-0000-000035050000}"/>
    <cellStyle name="Comma 2 2 4 2 4 2 3 2" xfId="15701" xr:uid="{00000000-0005-0000-0000-000036050000}"/>
    <cellStyle name="Comma 2 2 4 2 4 2 3 2 2" xfId="34915" xr:uid="{3C18C5D1-94EB-471C-94C2-1A4627F941F8}"/>
    <cellStyle name="Comma 2 2 4 2 4 2 3 3" xfId="25308" xr:uid="{BED3200E-3300-4724-9FE7-493A1AAB7743}"/>
    <cellStyle name="Comma 2 2 4 2 4 2 4" xfId="10897" xr:uid="{00000000-0005-0000-0000-000037050000}"/>
    <cellStyle name="Comma 2 2 4 2 4 2 4 2" xfId="30111" xr:uid="{11216D69-E62D-405D-91ED-F059F5C12ECA}"/>
    <cellStyle name="Comma 2 2 4 2 4 2 5" xfId="20504" xr:uid="{1069FDDB-89F0-4465-90DD-DDEAE6C049E7}"/>
    <cellStyle name="Comma 2 2 4 2 4 3" xfId="2088" xr:uid="{00000000-0005-0000-0000-000038050000}"/>
    <cellStyle name="Comma 2 2 4 2 4 3 2" xfId="4492" xr:uid="{00000000-0005-0000-0000-000039050000}"/>
    <cellStyle name="Comma 2 2 4 2 4 3 2 2" xfId="9295" xr:uid="{00000000-0005-0000-0000-00003A050000}"/>
    <cellStyle name="Comma 2 2 4 2 4 3 2 2 2" xfId="18902" xr:uid="{00000000-0005-0000-0000-00003B050000}"/>
    <cellStyle name="Comma 2 2 4 2 4 3 2 2 2 2" xfId="38116" xr:uid="{9740BED9-D1D1-43CD-9E09-F42C9C113A28}"/>
    <cellStyle name="Comma 2 2 4 2 4 3 2 2 3" xfId="28509" xr:uid="{2245C846-E8D9-4CB3-84CE-B9C969482D05}"/>
    <cellStyle name="Comma 2 2 4 2 4 3 2 3" xfId="14099" xr:uid="{00000000-0005-0000-0000-00003C050000}"/>
    <cellStyle name="Comma 2 2 4 2 4 3 2 3 2" xfId="33313" xr:uid="{E14C7475-C9ED-4C2D-887C-F6B51FACD0BF}"/>
    <cellStyle name="Comma 2 2 4 2 4 3 2 4" xfId="23706" xr:uid="{79F2B5A9-8445-4B08-BCF4-7DA4B0A4EDC9}"/>
    <cellStyle name="Comma 2 2 4 2 4 3 3" xfId="6894" xr:uid="{00000000-0005-0000-0000-00003D050000}"/>
    <cellStyle name="Comma 2 2 4 2 4 3 3 2" xfId="16501" xr:uid="{00000000-0005-0000-0000-00003E050000}"/>
    <cellStyle name="Comma 2 2 4 2 4 3 3 2 2" xfId="35715" xr:uid="{D5B42B64-5183-4323-A1E7-CC29E87BB2FB}"/>
    <cellStyle name="Comma 2 2 4 2 4 3 3 3" xfId="26108" xr:uid="{BE8F05E2-16C5-4530-94D9-8F7FACA48FC2}"/>
    <cellStyle name="Comma 2 2 4 2 4 3 4" xfId="11697" xr:uid="{00000000-0005-0000-0000-00003F050000}"/>
    <cellStyle name="Comma 2 2 4 2 4 3 4 2" xfId="30911" xr:uid="{B6B0E6A2-693E-4FDA-9448-ECC95F3FC313}"/>
    <cellStyle name="Comma 2 2 4 2 4 3 5" xfId="21304" xr:uid="{71E379D7-7E25-4B4E-9030-5B5785B5917D}"/>
    <cellStyle name="Comma 2 2 4 2 4 4" xfId="2892" xr:uid="{00000000-0005-0000-0000-000040050000}"/>
    <cellStyle name="Comma 2 2 4 2 4 4 2" xfId="7695" xr:uid="{00000000-0005-0000-0000-000041050000}"/>
    <cellStyle name="Comma 2 2 4 2 4 4 2 2" xfId="17302" xr:uid="{00000000-0005-0000-0000-000042050000}"/>
    <cellStyle name="Comma 2 2 4 2 4 4 2 2 2" xfId="36516" xr:uid="{6FCFA2BB-AAAB-4FD6-8DDE-651A0B00D2FC}"/>
    <cellStyle name="Comma 2 2 4 2 4 4 2 3" xfId="26909" xr:uid="{34C42EB9-7DB9-4814-BAEF-E3F42CFF3F75}"/>
    <cellStyle name="Comma 2 2 4 2 4 4 3" xfId="12499" xr:uid="{00000000-0005-0000-0000-000043050000}"/>
    <cellStyle name="Comma 2 2 4 2 4 4 3 2" xfId="31713" xr:uid="{D19A4224-5E66-46BB-8C98-598FA47027F6}"/>
    <cellStyle name="Comma 2 2 4 2 4 4 4" xfId="22106" xr:uid="{C4415AE7-B4A2-4D5B-BAFC-1DC17C95CA00}"/>
    <cellStyle name="Comma 2 2 4 2 4 5" xfId="5294" xr:uid="{00000000-0005-0000-0000-000044050000}"/>
    <cellStyle name="Comma 2 2 4 2 4 5 2" xfId="14901" xr:uid="{00000000-0005-0000-0000-000045050000}"/>
    <cellStyle name="Comma 2 2 4 2 4 5 2 2" xfId="34115" xr:uid="{1F10BE01-3E32-4C53-A3BF-C109BE5FE6CD}"/>
    <cellStyle name="Comma 2 2 4 2 4 5 3" xfId="24508" xr:uid="{FA57CB40-F8DE-4286-B2C3-5646EA71A6F3}"/>
    <cellStyle name="Comma 2 2 4 2 4 6" xfId="10097" xr:uid="{00000000-0005-0000-0000-000046050000}"/>
    <cellStyle name="Comma 2 2 4 2 4 6 2" xfId="29311" xr:uid="{E5A96FFD-4588-471D-ADD7-65DEC2326590}"/>
    <cellStyle name="Comma 2 2 4 2 4 7" xfId="19704" xr:uid="{BA557318-32B5-400B-B30C-6BEA44B26740}"/>
    <cellStyle name="Comma 2 2 4 2 5" xfId="687" xr:uid="{00000000-0005-0000-0000-000047050000}"/>
    <cellStyle name="Comma 2 2 4 2 5 2" xfId="1488" xr:uid="{00000000-0005-0000-0000-000048050000}"/>
    <cellStyle name="Comma 2 2 4 2 5 2 2" xfId="3892" xr:uid="{00000000-0005-0000-0000-000049050000}"/>
    <cellStyle name="Comma 2 2 4 2 5 2 2 2" xfId="8695" xr:uid="{00000000-0005-0000-0000-00004A050000}"/>
    <cellStyle name="Comma 2 2 4 2 5 2 2 2 2" xfId="18302" xr:uid="{00000000-0005-0000-0000-00004B050000}"/>
    <cellStyle name="Comma 2 2 4 2 5 2 2 2 2 2" xfId="37516" xr:uid="{912BF285-2CB3-4EE3-BF75-9C145E8DDA49}"/>
    <cellStyle name="Comma 2 2 4 2 5 2 2 2 3" xfId="27909" xr:uid="{E87C274D-07E2-410C-B20C-B5EA8B051A27}"/>
    <cellStyle name="Comma 2 2 4 2 5 2 2 3" xfId="13499" xr:uid="{00000000-0005-0000-0000-00004C050000}"/>
    <cellStyle name="Comma 2 2 4 2 5 2 2 3 2" xfId="32713" xr:uid="{7986939D-F68E-4086-AB39-E34A47E321EE}"/>
    <cellStyle name="Comma 2 2 4 2 5 2 2 4" xfId="23106" xr:uid="{5D003C88-1E98-4662-AE7D-9BB6CB931289}"/>
    <cellStyle name="Comma 2 2 4 2 5 2 3" xfId="6294" xr:uid="{00000000-0005-0000-0000-00004D050000}"/>
    <cellStyle name="Comma 2 2 4 2 5 2 3 2" xfId="15901" xr:uid="{00000000-0005-0000-0000-00004E050000}"/>
    <cellStyle name="Comma 2 2 4 2 5 2 3 2 2" xfId="35115" xr:uid="{00465263-D128-4E96-BF24-1DE81191B2A2}"/>
    <cellStyle name="Comma 2 2 4 2 5 2 3 3" xfId="25508" xr:uid="{24E66EA0-A17A-4845-B7E6-A450384B41A9}"/>
    <cellStyle name="Comma 2 2 4 2 5 2 4" xfId="11097" xr:uid="{00000000-0005-0000-0000-00004F050000}"/>
    <cellStyle name="Comma 2 2 4 2 5 2 4 2" xfId="30311" xr:uid="{6DD6688B-4069-4A2D-84B9-7BB986797FC8}"/>
    <cellStyle name="Comma 2 2 4 2 5 2 5" xfId="20704" xr:uid="{72B4B9A3-2AD7-42ED-9E0A-3C3135E648F9}"/>
    <cellStyle name="Comma 2 2 4 2 5 3" xfId="2288" xr:uid="{00000000-0005-0000-0000-000050050000}"/>
    <cellStyle name="Comma 2 2 4 2 5 3 2" xfId="4692" xr:uid="{00000000-0005-0000-0000-000051050000}"/>
    <cellStyle name="Comma 2 2 4 2 5 3 2 2" xfId="9495" xr:uid="{00000000-0005-0000-0000-000052050000}"/>
    <cellStyle name="Comma 2 2 4 2 5 3 2 2 2" xfId="19102" xr:uid="{00000000-0005-0000-0000-000053050000}"/>
    <cellStyle name="Comma 2 2 4 2 5 3 2 2 2 2" xfId="38316" xr:uid="{64155556-D8C1-4208-B455-2A351CF6539E}"/>
    <cellStyle name="Comma 2 2 4 2 5 3 2 2 3" xfId="28709" xr:uid="{C83F2D1E-4C90-418A-8C33-783BCEDD9D65}"/>
    <cellStyle name="Comma 2 2 4 2 5 3 2 3" xfId="14299" xr:uid="{00000000-0005-0000-0000-000054050000}"/>
    <cellStyle name="Comma 2 2 4 2 5 3 2 3 2" xfId="33513" xr:uid="{F142B7FD-7407-4326-B78B-48A4594332BC}"/>
    <cellStyle name="Comma 2 2 4 2 5 3 2 4" xfId="23906" xr:uid="{6B72EAFA-6AB1-49FF-90AA-DB224A30834B}"/>
    <cellStyle name="Comma 2 2 4 2 5 3 3" xfId="7094" xr:uid="{00000000-0005-0000-0000-000055050000}"/>
    <cellStyle name="Comma 2 2 4 2 5 3 3 2" xfId="16701" xr:uid="{00000000-0005-0000-0000-000056050000}"/>
    <cellStyle name="Comma 2 2 4 2 5 3 3 2 2" xfId="35915" xr:uid="{9CE184C1-7891-47BF-B491-DCBBB28371E4}"/>
    <cellStyle name="Comma 2 2 4 2 5 3 3 3" xfId="26308" xr:uid="{FCE3C99F-5BF2-4F26-9168-FB2E50762169}"/>
    <cellStyle name="Comma 2 2 4 2 5 3 4" xfId="11897" xr:uid="{00000000-0005-0000-0000-000057050000}"/>
    <cellStyle name="Comma 2 2 4 2 5 3 4 2" xfId="31111" xr:uid="{B4120B44-DB55-439F-A7CA-2C54EE233CBF}"/>
    <cellStyle name="Comma 2 2 4 2 5 3 5" xfId="21504" xr:uid="{CFF5CE84-5E81-49C3-B556-B93418063325}"/>
    <cellStyle name="Comma 2 2 4 2 5 4" xfId="3092" xr:uid="{00000000-0005-0000-0000-000058050000}"/>
    <cellStyle name="Comma 2 2 4 2 5 4 2" xfId="7895" xr:uid="{00000000-0005-0000-0000-000059050000}"/>
    <cellStyle name="Comma 2 2 4 2 5 4 2 2" xfId="17502" xr:uid="{00000000-0005-0000-0000-00005A050000}"/>
    <cellStyle name="Comma 2 2 4 2 5 4 2 2 2" xfId="36716" xr:uid="{9D4A68AD-0787-40C0-B613-C6DBD78EF3D8}"/>
    <cellStyle name="Comma 2 2 4 2 5 4 2 3" xfId="27109" xr:uid="{E3E6CF15-74DA-438F-9926-B2A13E0BC966}"/>
    <cellStyle name="Comma 2 2 4 2 5 4 3" xfId="12699" xr:uid="{00000000-0005-0000-0000-00005B050000}"/>
    <cellStyle name="Comma 2 2 4 2 5 4 3 2" xfId="31913" xr:uid="{A86C2A4F-3D06-4403-A485-E429198DA748}"/>
    <cellStyle name="Comma 2 2 4 2 5 4 4" xfId="22306" xr:uid="{2F6F8903-3B18-450A-B860-21560B4E4EC9}"/>
    <cellStyle name="Comma 2 2 4 2 5 5" xfId="5494" xr:uid="{00000000-0005-0000-0000-00005C050000}"/>
    <cellStyle name="Comma 2 2 4 2 5 5 2" xfId="15101" xr:uid="{00000000-0005-0000-0000-00005D050000}"/>
    <cellStyle name="Comma 2 2 4 2 5 5 2 2" xfId="34315" xr:uid="{7964EC54-6303-4716-848E-1E17BEB3F1C9}"/>
    <cellStyle name="Comma 2 2 4 2 5 5 3" xfId="24708" xr:uid="{34D2F037-1ECF-42C2-9D4E-C54E8838C491}"/>
    <cellStyle name="Comma 2 2 4 2 5 6" xfId="10297" xr:uid="{00000000-0005-0000-0000-00005E050000}"/>
    <cellStyle name="Comma 2 2 4 2 5 6 2" xfId="29511" xr:uid="{4CCA2EEA-08B9-4EB4-8E92-31D22E2F8F62}"/>
    <cellStyle name="Comma 2 2 4 2 5 7" xfId="19904" xr:uid="{860CECBC-C24C-4BC7-9162-29358A7C4EE4}"/>
    <cellStyle name="Comma 2 2 4 2 6" xfId="888" xr:uid="{00000000-0005-0000-0000-00005F050000}"/>
    <cellStyle name="Comma 2 2 4 2 6 2" xfId="3292" xr:uid="{00000000-0005-0000-0000-000060050000}"/>
    <cellStyle name="Comma 2 2 4 2 6 2 2" xfId="8095" xr:uid="{00000000-0005-0000-0000-000061050000}"/>
    <cellStyle name="Comma 2 2 4 2 6 2 2 2" xfId="17702" xr:uid="{00000000-0005-0000-0000-000062050000}"/>
    <cellStyle name="Comma 2 2 4 2 6 2 2 2 2" xfId="36916" xr:uid="{96615182-69B5-4F84-BDA8-01DBC1F0131F}"/>
    <cellStyle name="Comma 2 2 4 2 6 2 2 3" xfId="27309" xr:uid="{9C6C5BF7-56B6-4FCF-96B5-5D4586CC3179}"/>
    <cellStyle name="Comma 2 2 4 2 6 2 3" xfId="12899" xr:uid="{00000000-0005-0000-0000-000063050000}"/>
    <cellStyle name="Comma 2 2 4 2 6 2 3 2" xfId="32113" xr:uid="{A76C46F9-C09E-47BF-B097-8607408C19A9}"/>
    <cellStyle name="Comma 2 2 4 2 6 2 4" xfId="22506" xr:uid="{D545A1A1-8424-4F0B-A6AC-78F3163E527E}"/>
    <cellStyle name="Comma 2 2 4 2 6 3" xfId="5694" xr:uid="{00000000-0005-0000-0000-000064050000}"/>
    <cellStyle name="Comma 2 2 4 2 6 3 2" xfId="15301" xr:uid="{00000000-0005-0000-0000-000065050000}"/>
    <cellStyle name="Comma 2 2 4 2 6 3 2 2" xfId="34515" xr:uid="{DB188B3A-1B42-44BD-AF37-ABB1CF0D5BCE}"/>
    <cellStyle name="Comma 2 2 4 2 6 3 3" xfId="24908" xr:uid="{A1A25CA8-A970-447E-A6DC-683A459E00DA}"/>
    <cellStyle name="Comma 2 2 4 2 6 4" xfId="10497" xr:uid="{00000000-0005-0000-0000-000066050000}"/>
    <cellStyle name="Comma 2 2 4 2 6 4 2" xfId="29711" xr:uid="{C5810F8B-E330-4A2C-AD06-A10EDC762226}"/>
    <cellStyle name="Comma 2 2 4 2 6 5" xfId="20104" xr:uid="{8B7C9F59-F3C2-44E7-87B9-07B766318EFA}"/>
    <cellStyle name="Comma 2 2 4 2 7" xfId="1688" xr:uid="{00000000-0005-0000-0000-000067050000}"/>
    <cellStyle name="Comma 2 2 4 2 7 2" xfId="4092" xr:uid="{00000000-0005-0000-0000-000068050000}"/>
    <cellStyle name="Comma 2 2 4 2 7 2 2" xfId="8895" xr:uid="{00000000-0005-0000-0000-000069050000}"/>
    <cellStyle name="Comma 2 2 4 2 7 2 2 2" xfId="18502" xr:uid="{00000000-0005-0000-0000-00006A050000}"/>
    <cellStyle name="Comma 2 2 4 2 7 2 2 2 2" xfId="37716" xr:uid="{C6B2324A-A796-43E0-9EF2-1CF548DC0266}"/>
    <cellStyle name="Comma 2 2 4 2 7 2 2 3" xfId="28109" xr:uid="{B682274B-A358-458B-BCE0-C342A2F124F8}"/>
    <cellStyle name="Comma 2 2 4 2 7 2 3" xfId="13699" xr:uid="{00000000-0005-0000-0000-00006B050000}"/>
    <cellStyle name="Comma 2 2 4 2 7 2 3 2" xfId="32913" xr:uid="{0AC55EE0-F2D8-46B6-89DA-9E8905A286CA}"/>
    <cellStyle name="Comma 2 2 4 2 7 2 4" xfId="23306" xr:uid="{208A164C-FD89-4E14-933B-BBC4757D6482}"/>
    <cellStyle name="Comma 2 2 4 2 7 3" xfId="6494" xr:uid="{00000000-0005-0000-0000-00006C050000}"/>
    <cellStyle name="Comma 2 2 4 2 7 3 2" xfId="16101" xr:uid="{00000000-0005-0000-0000-00006D050000}"/>
    <cellStyle name="Comma 2 2 4 2 7 3 2 2" xfId="35315" xr:uid="{8228A1D5-C78F-4E78-A739-476469459293}"/>
    <cellStyle name="Comma 2 2 4 2 7 3 3" xfId="25708" xr:uid="{DBD18FF4-79B6-4292-A25A-730AE499958A}"/>
    <cellStyle name="Comma 2 2 4 2 7 4" xfId="11297" xr:uid="{00000000-0005-0000-0000-00006E050000}"/>
    <cellStyle name="Comma 2 2 4 2 7 4 2" xfId="30511" xr:uid="{6FBEFD9B-6520-45C3-8397-21837D56C9B7}"/>
    <cellStyle name="Comma 2 2 4 2 7 5" xfId="20904" xr:uid="{1A35DFDD-FBA2-40B6-96F8-62D7E01950C0}"/>
    <cellStyle name="Comma 2 2 4 2 8" xfId="2492" xr:uid="{00000000-0005-0000-0000-00006F050000}"/>
    <cellStyle name="Comma 2 2 4 2 8 2" xfId="7295" xr:uid="{00000000-0005-0000-0000-000070050000}"/>
    <cellStyle name="Comma 2 2 4 2 8 2 2" xfId="16902" xr:uid="{00000000-0005-0000-0000-000071050000}"/>
    <cellStyle name="Comma 2 2 4 2 8 2 2 2" xfId="36116" xr:uid="{70C2271A-23AB-4A40-BED4-6B0C8B52EF8C}"/>
    <cellStyle name="Comma 2 2 4 2 8 2 3" xfId="26509" xr:uid="{2086673D-B260-4F3D-B22B-4B2AF2FC9098}"/>
    <cellStyle name="Comma 2 2 4 2 8 3" xfId="12099" xr:uid="{00000000-0005-0000-0000-000072050000}"/>
    <cellStyle name="Comma 2 2 4 2 8 3 2" xfId="31313" xr:uid="{3617EA4C-7F68-4663-8630-A0E5481660B2}"/>
    <cellStyle name="Comma 2 2 4 2 8 4" xfId="21706" xr:uid="{D66E8E94-E457-4B7E-956E-4D43406D0A78}"/>
    <cellStyle name="Comma 2 2 4 2 9" xfId="4894" xr:uid="{00000000-0005-0000-0000-000073050000}"/>
    <cellStyle name="Comma 2 2 4 2 9 2" xfId="14501" xr:uid="{00000000-0005-0000-0000-000074050000}"/>
    <cellStyle name="Comma 2 2 4 2 9 2 2" xfId="33715" xr:uid="{53AC2ADB-2F46-4077-82EB-0AA738CDB58D}"/>
    <cellStyle name="Comma 2 2 4 2 9 3" xfId="24108" xr:uid="{31360235-0A0F-4C18-BDBF-87532C3D1158}"/>
    <cellStyle name="Comma 2 2 4 3" xfId="137" xr:uid="{00000000-0005-0000-0000-000075050000}"/>
    <cellStyle name="Comma 2 2 4 3 10" xfId="19354" xr:uid="{C53B74A7-B30D-402C-88DD-DF2C41EEF9B9}"/>
    <cellStyle name="Comma 2 2 4 3 2" xfId="337" xr:uid="{00000000-0005-0000-0000-000076050000}"/>
    <cellStyle name="Comma 2 2 4 3 2 2" xfId="1138" xr:uid="{00000000-0005-0000-0000-000077050000}"/>
    <cellStyle name="Comma 2 2 4 3 2 2 2" xfId="3542" xr:uid="{00000000-0005-0000-0000-000078050000}"/>
    <cellStyle name="Comma 2 2 4 3 2 2 2 2" xfId="8345" xr:uid="{00000000-0005-0000-0000-000079050000}"/>
    <cellStyle name="Comma 2 2 4 3 2 2 2 2 2" xfId="17952" xr:uid="{00000000-0005-0000-0000-00007A050000}"/>
    <cellStyle name="Comma 2 2 4 3 2 2 2 2 2 2" xfId="37166" xr:uid="{D5FB839B-2DAE-475E-94FF-C72C8D374224}"/>
    <cellStyle name="Comma 2 2 4 3 2 2 2 2 3" xfId="27559" xr:uid="{78B75570-FF1F-42A4-8853-1E4079B1EF72}"/>
    <cellStyle name="Comma 2 2 4 3 2 2 2 3" xfId="13149" xr:uid="{00000000-0005-0000-0000-00007B050000}"/>
    <cellStyle name="Comma 2 2 4 3 2 2 2 3 2" xfId="32363" xr:uid="{A1FD1527-F343-47F8-94E8-A2F182ABEE5E}"/>
    <cellStyle name="Comma 2 2 4 3 2 2 2 4" xfId="22756" xr:uid="{5D30CDDC-29A9-4604-81BE-2BE6B376D9A5}"/>
    <cellStyle name="Comma 2 2 4 3 2 2 3" xfId="5944" xr:uid="{00000000-0005-0000-0000-00007C050000}"/>
    <cellStyle name="Comma 2 2 4 3 2 2 3 2" xfId="15551" xr:uid="{00000000-0005-0000-0000-00007D050000}"/>
    <cellStyle name="Comma 2 2 4 3 2 2 3 2 2" xfId="34765" xr:uid="{11DD5D7E-FD4B-4195-BE5F-B34F7FDF7772}"/>
    <cellStyle name="Comma 2 2 4 3 2 2 3 3" xfId="25158" xr:uid="{F5ABA8C6-32A0-4C8E-9A52-76ECC0A25398}"/>
    <cellStyle name="Comma 2 2 4 3 2 2 4" xfId="10747" xr:uid="{00000000-0005-0000-0000-00007E050000}"/>
    <cellStyle name="Comma 2 2 4 3 2 2 4 2" xfId="29961" xr:uid="{3C5BAD70-FF35-4A4C-B813-3F5AB7993BEE}"/>
    <cellStyle name="Comma 2 2 4 3 2 2 5" xfId="20354" xr:uid="{80F6487F-0F49-496A-8498-D0C291FA1144}"/>
    <cellStyle name="Comma 2 2 4 3 2 3" xfId="1938" xr:uid="{00000000-0005-0000-0000-00007F050000}"/>
    <cellStyle name="Comma 2 2 4 3 2 3 2" xfId="4342" xr:uid="{00000000-0005-0000-0000-000080050000}"/>
    <cellStyle name="Comma 2 2 4 3 2 3 2 2" xfId="9145" xr:uid="{00000000-0005-0000-0000-000081050000}"/>
    <cellStyle name="Comma 2 2 4 3 2 3 2 2 2" xfId="18752" xr:uid="{00000000-0005-0000-0000-000082050000}"/>
    <cellStyle name="Comma 2 2 4 3 2 3 2 2 2 2" xfId="37966" xr:uid="{DAA6BBAD-2C44-4957-BE6D-D0CD57E50E40}"/>
    <cellStyle name="Comma 2 2 4 3 2 3 2 2 3" xfId="28359" xr:uid="{5AC81412-A894-4030-8058-8FD00C67F4F9}"/>
    <cellStyle name="Comma 2 2 4 3 2 3 2 3" xfId="13949" xr:uid="{00000000-0005-0000-0000-000083050000}"/>
    <cellStyle name="Comma 2 2 4 3 2 3 2 3 2" xfId="33163" xr:uid="{345FA28C-DE11-48C4-8317-34041499A3FE}"/>
    <cellStyle name="Comma 2 2 4 3 2 3 2 4" xfId="23556" xr:uid="{B6D6313A-6963-417D-9461-682B200BD68A}"/>
    <cellStyle name="Comma 2 2 4 3 2 3 3" xfId="6744" xr:uid="{00000000-0005-0000-0000-000084050000}"/>
    <cellStyle name="Comma 2 2 4 3 2 3 3 2" xfId="16351" xr:uid="{00000000-0005-0000-0000-000085050000}"/>
    <cellStyle name="Comma 2 2 4 3 2 3 3 2 2" xfId="35565" xr:uid="{9FE63084-91E6-4FBD-8246-7CAE218470B1}"/>
    <cellStyle name="Comma 2 2 4 3 2 3 3 3" xfId="25958" xr:uid="{DE32AB54-60F4-48DA-BDFD-0D741B4A38C5}"/>
    <cellStyle name="Comma 2 2 4 3 2 3 4" xfId="11547" xr:uid="{00000000-0005-0000-0000-000086050000}"/>
    <cellStyle name="Comma 2 2 4 3 2 3 4 2" xfId="30761" xr:uid="{2F3FB76D-B2F9-451E-9DFC-85117FFD4416}"/>
    <cellStyle name="Comma 2 2 4 3 2 3 5" xfId="21154" xr:uid="{4177B2DB-DC79-4113-AA0B-00AEA622D9E4}"/>
    <cellStyle name="Comma 2 2 4 3 2 4" xfId="2742" xr:uid="{00000000-0005-0000-0000-000087050000}"/>
    <cellStyle name="Comma 2 2 4 3 2 4 2" xfId="7545" xr:uid="{00000000-0005-0000-0000-000088050000}"/>
    <cellStyle name="Comma 2 2 4 3 2 4 2 2" xfId="17152" xr:uid="{00000000-0005-0000-0000-000089050000}"/>
    <cellStyle name="Comma 2 2 4 3 2 4 2 2 2" xfId="36366" xr:uid="{917BC751-B4BB-4A09-8DB8-9F37FA93F35F}"/>
    <cellStyle name="Comma 2 2 4 3 2 4 2 3" xfId="26759" xr:uid="{8C8BC105-4D1C-4531-A5D8-229F17FB480B}"/>
    <cellStyle name="Comma 2 2 4 3 2 4 3" xfId="12349" xr:uid="{00000000-0005-0000-0000-00008A050000}"/>
    <cellStyle name="Comma 2 2 4 3 2 4 3 2" xfId="31563" xr:uid="{CC8C28E6-5E64-4E1F-8338-F247277D6DEB}"/>
    <cellStyle name="Comma 2 2 4 3 2 4 4" xfId="21956" xr:uid="{1DDADC2F-1767-4CA4-986D-F484CDF89B0A}"/>
    <cellStyle name="Comma 2 2 4 3 2 5" xfId="5144" xr:uid="{00000000-0005-0000-0000-00008B050000}"/>
    <cellStyle name="Comma 2 2 4 3 2 5 2" xfId="14751" xr:uid="{00000000-0005-0000-0000-00008C050000}"/>
    <cellStyle name="Comma 2 2 4 3 2 5 2 2" xfId="33965" xr:uid="{74F5D75B-8FF8-433A-BE2C-515ECD902034}"/>
    <cellStyle name="Comma 2 2 4 3 2 5 3" xfId="24358" xr:uid="{E1EF9034-2FD8-4C53-8E6E-32ADEA8308C3}"/>
    <cellStyle name="Comma 2 2 4 3 2 6" xfId="9947" xr:uid="{00000000-0005-0000-0000-00008D050000}"/>
    <cellStyle name="Comma 2 2 4 3 2 6 2" xfId="29161" xr:uid="{8E106195-3B0E-4229-9CEE-88B4C5F383CF}"/>
    <cellStyle name="Comma 2 2 4 3 2 7" xfId="19554" xr:uid="{FF30B360-2344-46C1-A24A-DBA59506F5BF}"/>
    <cellStyle name="Comma 2 2 4 3 3" xfId="537" xr:uid="{00000000-0005-0000-0000-00008E050000}"/>
    <cellStyle name="Comma 2 2 4 3 3 2" xfId="1338" xr:uid="{00000000-0005-0000-0000-00008F050000}"/>
    <cellStyle name="Comma 2 2 4 3 3 2 2" xfId="3742" xr:uid="{00000000-0005-0000-0000-000090050000}"/>
    <cellStyle name="Comma 2 2 4 3 3 2 2 2" xfId="8545" xr:uid="{00000000-0005-0000-0000-000091050000}"/>
    <cellStyle name="Comma 2 2 4 3 3 2 2 2 2" xfId="18152" xr:uid="{00000000-0005-0000-0000-000092050000}"/>
    <cellStyle name="Comma 2 2 4 3 3 2 2 2 2 2" xfId="37366" xr:uid="{5529D698-8027-48D6-BF04-1112D3CD34B5}"/>
    <cellStyle name="Comma 2 2 4 3 3 2 2 2 3" xfId="27759" xr:uid="{C42D113E-961F-4328-84F7-C5EAC00EC97B}"/>
    <cellStyle name="Comma 2 2 4 3 3 2 2 3" xfId="13349" xr:uid="{00000000-0005-0000-0000-000093050000}"/>
    <cellStyle name="Comma 2 2 4 3 3 2 2 3 2" xfId="32563" xr:uid="{F719E8E3-B0D1-43D3-9FCA-30D1C679281F}"/>
    <cellStyle name="Comma 2 2 4 3 3 2 2 4" xfId="22956" xr:uid="{378394C8-58F4-423B-AE71-19E868C17697}"/>
    <cellStyle name="Comma 2 2 4 3 3 2 3" xfId="6144" xr:uid="{00000000-0005-0000-0000-000094050000}"/>
    <cellStyle name="Comma 2 2 4 3 3 2 3 2" xfId="15751" xr:uid="{00000000-0005-0000-0000-000095050000}"/>
    <cellStyle name="Comma 2 2 4 3 3 2 3 2 2" xfId="34965" xr:uid="{7F94F70F-0BBE-4B84-BB55-783631F35EC6}"/>
    <cellStyle name="Comma 2 2 4 3 3 2 3 3" xfId="25358" xr:uid="{CBCEA650-FBA0-4C02-9522-C5B9F0679C76}"/>
    <cellStyle name="Comma 2 2 4 3 3 2 4" xfId="10947" xr:uid="{00000000-0005-0000-0000-000096050000}"/>
    <cellStyle name="Comma 2 2 4 3 3 2 4 2" xfId="30161" xr:uid="{1D8A6573-684C-4385-9022-B3773FDBA702}"/>
    <cellStyle name="Comma 2 2 4 3 3 2 5" xfId="20554" xr:uid="{9CC4AEC6-0344-4CDE-A85C-602B8B85229C}"/>
    <cellStyle name="Comma 2 2 4 3 3 3" xfId="2138" xr:uid="{00000000-0005-0000-0000-000097050000}"/>
    <cellStyle name="Comma 2 2 4 3 3 3 2" xfId="4542" xr:uid="{00000000-0005-0000-0000-000098050000}"/>
    <cellStyle name="Comma 2 2 4 3 3 3 2 2" xfId="9345" xr:uid="{00000000-0005-0000-0000-000099050000}"/>
    <cellStyle name="Comma 2 2 4 3 3 3 2 2 2" xfId="18952" xr:uid="{00000000-0005-0000-0000-00009A050000}"/>
    <cellStyle name="Comma 2 2 4 3 3 3 2 2 2 2" xfId="38166" xr:uid="{183C1A55-8729-44D5-B8F3-7D2C6F7A4095}"/>
    <cellStyle name="Comma 2 2 4 3 3 3 2 2 3" xfId="28559" xr:uid="{E2625400-0A1B-43EB-BA6B-5DE8183A89C1}"/>
    <cellStyle name="Comma 2 2 4 3 3 3 2 3" xfId="14149" xr:uid="{00000000-0005-0000-0000-00009B050000}"/>
    <cellStyle name="Comma 2 2 4 3 3 3 2 3 2" xfId="33363" xr:uid="{C5B8572D-B872-450B-A53C-BD51D50711DD}"/>
    <cellStyle name="Comma 2 2 4 3 3 3 2 4" xfId="23756" xr:uid="{F32EE31E-0414-412A-A826-7DFC50183B43}"/>
    <cellStyle name="Comma 2 2 4 3 3 3 3" xfId="6944" xr:uid="{00000000-0005-0000-0000-00009C050000}"/>
    <cellStyle name="Comma 2 2 4 3 3 3 3 2" xfId="16551" xr:uid="{00000000-0005-0000-0000-00009D050000}"/>
    <cellStyle name="Comma 2 2 4 3 3 3 3 2 2" xfId="35765" xr:uid="{33C24FB5-8E9C-4B6F-B209-88F8A4E6986A}"/>
    <cellStyle name="Comma 2 2 4 3 3 3 3 3" xfId="26158" xr:uid="{08BE7A70-B69F-4A7D-AF6E-5470954E3FDC}"/>
    <cellStyle name="Comma 2 2 4 3 3 3 4" xfId="11747" xr:uid="{00000000-0005-0000-0000-00009E050000}"/>
    <cellStyle name="Comma 2 2 4 3 3 3 4 2" xfId="30961" xr:uid="{925EA17C-02D0-41CE-9CEE-F66AD867E3CE}"/>
    <cellStyle name="Comma 2 2 4 3 3 3 5" xfId="21354" xr:uid="{976CA3CB-ABC0-4C6F-9B34-8AF332A68089}"/>
    <cellStyle name="Comma 2 2 4 3 3 4" xfId="2942" xr:uid="{00000000-0005-0000-0000-00009F050000}"/>
    <cellStyle name="Comma 2 2 4 3 3 4 2" xfId="7745" xr:uid="{00000000-0005-0000-0000-0000A0050000}"/>
    <cellStyle name="Comma 2 2 4 3 3 4 2 2" xfId="17352" xr:uid="{00000000-0005-0000-0000-0000A1050000}"/>
    <cellStyle name="Comma 2 2 4 3 3 4 2 2 2" xfId="36566" xr:uid="{0F9F49AF-7AE2-4436-9B4B-2B1EBE241EC7}"/>
    <cellStyle name="Comma 2 2 4 3 3 4 2 3" xfId="26959" xr:uid="{AA08B784-AB21-46D0-966C-FC74A68A0DE9}"/>
    <cellStyle name="Comma 2 2 4 3 3 4 3" xfId="12549" xr:uid="{00000000-0005-0000-0000-0000A2050000}"/>
    <cellStyle name="Comma 2 2 4 3 3 4 3 2" xfId="31763" xr:uid="{B07D81B6-FDBB-448B-B079-C31424F26AE5}"/>
    <cellStyle name="Comma 2 2 4 3 3 4 4" xfId="22156" xr:uid="{AD7A625F-26EA-4C6D-AB01-B1946974642C}"/>
    <cellStyle name="Comma 2 2 4 3 3 5" xfId="5344" xr:uid="{00000000-0005-0000-0000-0000A3050000}"/>
    <cellStyle name="Comma 2 2 4 3 3 5 2" xfId="14951" xr:uid="{00000000-0005-0000-0000-0000A4050000}"/>
    <cellStyle name="Comma 2 2 4 3 3 5 2 2" xfId="34165" xr:uid="{063AF963-A518-440A-A00B-E83CDAE2D222}"/>
    <cellStyle name="Comma 2 2 4 3 3 5 3" xfId="24558" xr:uid="{EF4D16A7-17D9-4148-80E1-8CC94408DC31}"/>
    <cellStyle name="Comma 2 2 4 3 3 6" xfId="10147" xr:uid="{00000000-0005-0000-0000-0000A5050000}"/>
    <cellStyle name="Comma 2 2 4 3 3 6 2" xfId="29361" xr:uid="{61ED2DE6-5889-476A-845D-F0A66750DC2F}"/>
    <cellStyle name="Comma 2 2 4 3 3 7" xfId="19754" xr:uid="{BE795A70-D970-4107-B0E8-36AF0BD932B5}"/>
    <cellStyle name="Comma 2 2 4 3 4" xfId="737" xr:uid="{00000000-0005-0000-0000-0000A6050000}"/>
    <cellStyle name="Comma 2 2 4 3 4 2" xfId="1538" xr:uid="{00000000-0005-0000-0000-0000A7050000}"/>
    <cellStyle name="Comma 2 2 4 3 4 2 2" xfId="3942" xr:uid="{00000000-0005-0000-0000-0000A8050000}"/>
    <cellStyle name="Comma 2 2 4 3 4 2 2 2" xfId="8745" xr:uid="{00000000-0005-0000-0000-0000A9050000}"/>
    <cellStyle name="Comma 2 2 4 3 4 2 2 2 2" xfId="18352" xr:uid="{00000000-0005-0000-0000-0000AA050000}"/>
    <cellStyle name="Comma 2 2 4 3 4 2 2 2 2 2" xfId="37566" xr:uid="{84505390-321C-48C3-A121-674295300E25}"/>
    <cellStyle name="Comma 2 2 4 3 4 2 2 2 3" xfId="27959" xr:uid="{7A534577-8F91-4C67-A460-C15A49982182}"/>
    <cellStyle name="Comma 2 2 4 3 4 2 2 3" xfId="13549" xr:uid="{00000000-0005-0000-0000-0000AB050000}"/>
    <cellStyle name="Comma 2 2 4 3 4 2 2 3 2" xfId="32763" xr:uid="{6953B865-A425-48C1-89C7-371596B2833A}"/>
    <cellStyle name="Comma 2 2 4 3 4 2 2 4" xfId="23156" xr:uid="{D1C1BB15-5D7D-4DB9-AB74-BF2CC330A329}"/>
    <cellStyle name="Comma 2 2 4 3 4 2 3" xfId="6344" xr:uid="{00000000-0005-0000-0000-0000AC050000}"/>
    <cellStyle name="Comma 2 2 4 3 4 2 3 2" xfId="15951" xr:uid="{00000000-0005-0000-0000-0000AD050000}"/>
    <cellStyle name="Comma 2 2 4 3 4 2 3 2 2" xfId="35165" xr:uid="{D8D51812-8B63-4F3B-8C6D-837D1D49B488}"/>
    <cellStyle name="Comma 2 2 4 3 4 2 3 3" xfId="25558" xr:uid="{EC0ED5E6-E441-45E0-BC7A-CE43027CDC1C}"/>
    <cellStyle name="Comma 2 2 4 3 4 2 4" xfId="11147" xr:uid="{00000000-0005-0000-0000-0000AE050000}"/>
    <cellStyle name="Comma 2 2 4 3 4 2 4 2" xfId="30361" xr:uid="{978AD0CF-A5EA-4E5C-9E4C-9DB4046AE690}"/>
    <cellStyle name="Comma 2 2 4 3 4 2 5" xfId="20754" xr:uid="{E76929C3-6A0B-4278-ADF5-F455DAFDE377}"/>
    <cellStyle name="Comma 2 2 4 3 4 3" xfId="2338" xr:uid="{00000000-0005-0000-0000-0000AF050000}"/>
    <cellStyle name="Comma 2 2 4 3 4 3 2" xfId="4742" xr:uid="{00000000-0005-0000-0000-0000B0050000}"/>
    <cellStyle name="Comma 2 2 4 3 4 3 2 2" xfId="9545" xr:uid="{00000000-0005-0000-0000-0000B1050000}"/>
    <cellStyle name="Comma 2 2 4 3 4 3 2 2 2" xfId="19152" xr:uid="{00000000-0005-0000-0000-0000B2050000}"/>
    <cellStyle name="Comma 2 2 4 3 4 3 2 2 2 2" xfId="38366" xr:uid="{11176230-531D-4146-A29D-CC83DBFD830C}"/>
    <cellStyle name="Comma 2 2 4 3 4 3 2 2 3" xfId="28759" xr:uid="{DFEED1CD-8DCE-4185-BABB-5310B11CC055}"/>
    <cellStyle name="Comma 2 2 4 3 4 3 2 3" xfId="14349" xr:uid="{00000000-0005-0000-0000-0000B3050000}"/>
    <cellStyle name="Comma 2 2 4 3 4 3 2 3 2" xfId="33563" xr:uid="{E0EA02AA-AC15-4930-93D1-4E47E81CC31B}"/>
    <cellStyle name="Comma 2 2 4 3 4 3 2 4" xfId="23956" xr:uid="{8C47742C-42B8-4363-9548-7AF3D2329880}"/>
    <cellStyle name="Comma 2 2 4 3 4 3 3" xfId="7144" xr:uid="{00000000-0005-0000-0000-0000B4050000}"/>
    <cellStyle name="Comma 2 2 4 3 4 3 3 2" xfId="16751" xr:uid="{00000000-0005-0000-0000-0000B5050000}"/>
    <cellStyle name="Comma 2 2 4 3 4 3 3 2 2" xfId="35965" xr:uid="{9AA30948-062E-4B8E-96E6-72D7987BB40E}"/>
    <cellStyle name="Comma 2 2 4 3 4 3 3 3" xfId="26358" xr:uid="{B586F52F-1300-47B6-A920-6EC2953224F1}"/>
    <cellStyle name="Comma 2 2 4 3 4 3 4" xfId="11947" xr:uid="{00000000-0005-0000-0000-0000B6050000}"/>
    <cellStyle name="Comma 2 2 4 3 4 3 4 2" xfId="31161" xr:uid="{1282D354-12BD-4A93-B78A-D5D1484CC519}"/>
    <cellStyle name="Comma 2 2 4 3 4 3 5" xfId="21554" xr:uid="{DFF05FB7-8F1C-4698-B61D-D9093A069E1A}"/>
    <cellStyle name="Comma 2 2 4 3 4 4" xfId="3142" xr:uid="{00000000-0005-0000-0000-0000B7050000}"/>
    <cellStyle name="Comma 2 2 4 3 4 4 2" xfId="7945" xr:uid="{00000000-0005-0000-0000-0000B8050000}"/>
    <cellStyle name="Comma 2 2 4 3 4 4 2 2" xfId="17552" xr:uid="{00000000-0005-0000-0000-0000B9050000}"/>
    <cellStyle name="Comma 2 2 4 3 4 4 2 2 2" xfId="36766" xr:uid="{2469551E-BAC5-4DE2-ADFF-9ED71A4B31D8}"/>
    <cellStyle name="Comma 2 2 4 3 4 4 2 3" xfId="27159" xr:uid="{801254FC-A80D-4525-BD3A-73B58A863268}"/>
    <cellStyle name="Comma 2 2 4 3 4 4 3" xfId="12749" xr:uid="{00000000-0005-0000-0000-0000BA050000}"/>
    <cellStyle name="Comma 2 2 4 3 4 4 3 2" xfId="31963" xr:uid="{539DCCDC-B4C7-4CCE-BE88-41424FD0CA01}"/>
    <cellStyle name="Comma 2 2 4 3 4 4 4" xfId="22356" xr:uid="{86512B92-B6E5-4604-ABDF-6721F987DC3A}"/>
    <cellStyle name="Comma 2 2 4 3 4 5" xfId="5544" xr:uid="{00000000-0005-0000-0000-0000BB050000}"/>
    <cellStyle name="Comma 2 2 4 3 4 5 2" xfId="15151" xr:uid="{00000000-0005-0000-0000-0000BC050000}"/>
    <cellStyle name="Comma 2 2 4 3 4 5 2 2" xfId="34365" xr:uid="{2BA62C1B-ED56-470F-91DE-3B1583F4A422}"/>
    <cellStyle name="Comma 2 2 4 3 4 5 3" xfId="24758" xr:uid="{FA2F0B37-A72B-476F-B538-C55569AAECBC}"/>
    <cellStyle name="Comma 2 2 4 3 4 6" xfId="10347" xr:uid="{00000000-0005-0000-0000-0000BD050000}"/>
    <cellStyle name="Comma 2 2 4 3 4 6 2" xfId="29561" xr:uid="{4530D978-1A81-4812-B5F1-74F0053BCCEB}"/>
    <cellStyle name="Comma 2 2 4 3 4 7" xfId="19954" xr:uid="{F490E6A6-25EC-41B2-B4FF-B5E2BE5D8958}"/>
    <cellStyle name="Comma 2 2 4 3 5" xfId="938" xr:uid="{00000000-0005-0000-0000-0000BE050000}"/>
    <cellStyle name="Comma 2 2 4 3 5 2" xfId="3342" xr:uid="{00000000-0005-0000-0000-0000BF050000}"/>
    <cellStyle name="Comma 2 2 4 3 5 2 2" xfId="8145" xr:uid="{00000000-0005-0000-0000-0000C0050000}"/>
    <cellStyle name="Comma 2 2 4 3 5 2 2 2" xfId="17752" xr:uid="{00000000-0005-0000-0000-0000C1050000}"/>
    <cellStyle name="Comma 2 2 4 3 5 2 2 2 2" xfId="36966" xr:uid="{4CD75E9F-5FC0-4790-A8DB-CDBB9A8BF7B3}"/>
    <cellStyle name="Comma 2 2 4 3 5 2 2 3" xfId="27359" xr:uid="{187BA06E-9C0D-4919-918F-0ECFE4B6BB4C}"/>
    <cellStyle name="Comma 2 2 4 3 5 2 3" xfId="12949" xr:uid="{00000000-0005-0000-0000-0000C2050000}"/>
    <cellStyle name="Comma 2 2 4 3 5 2 3 2" xfId="32163" xr:uid="{FE3FDF58-127D-4E13-8EB6-50D481C11F62}"/>
    <cellStyle name="Comma 2 2 4 3 5 2 4" xfId="22556" xr:uid="{634CD900-86C9-4FB3-A9DF-AF7300A09AB9}"/>
    <cellStyle name="Comma 2 2 4 3 5 3" xfId="5744" xr:uid="{00000000-0005-0000-0000-0000C3050000}"/>
    <cellStyle name="Comma 2 2 4 3 5 3 2" xfId="15351" xr:uid="{00000000-0005-0000-0000-0000C4050000}"/>
    <cellStyle name="Comma 2 2 4 3 5 3 2 2" xfId="34565" xr:uid="{72547B2D-402A-4303-B2AA-971120CB2F74}"/>
    <cellStyle name="Comma 2 2 4 3 5 3 3" xfId="24958" xr:uid="{4A9E89C9-A375-4E3D-BC3D-D26CBBA290F7}"/>
    <cellStyle name="Comma 2 2 4 3 5 4" xfId="10547" xr:uid="{00000000-0005-0000-0000-0000C5050000}"/>
    <cellStyle name="Comma 2 2 4 3 5 4 2" xfId="29761" xr:uid="{5F8A494F-001B-4047-AFD8-4ECAEFDE18F0}"/>
    <cellStyle name="Comma 2 2 4 3 5 5" xfId="20154" xr:uid="{EA19924F-92DB-4A25-905F-873C5B83B68E}"/>
    <cellStyle name="Comma 2 2 4 3 6" xfId="1738" xr:uid="{00000000-0005-0000-0000-0000C6050000}"/>
    <cellStyle name="Comma 2 2 4 3 6 2" xfId="4142" xr:uid="{00000000-0005-0000-0000-0000C7050000}"/>
    <cellStyle name="Comma 2 2 4 3 6 2 2" xfId="8945" xr:uid="{00000000-0005-0000-0000-0000C8050000}"/>
    <cellStyle name="Comma 2 2 4 3 6 2 2 2" xfId="18552" xr:uid="{00000000-0005-0000-0000-0000C9050000}"/>
    <cellStyle name="Comma 2 2 4 3 6 2 2 2 2" xfId="37766" xr:uid="{8C183717-D3C9-47D3-B3A6-744BE2F1D907}"/>
    <cellStyle name="Comma 2 2 4 3 6 2 2 3" xfId="28159" xr:uid="{EAAD49FB-FEE1-40EF-BEEE-F9B8033F86BE}"/>
    <cellStyle name="Comma 2 2 4 3 6 2 3" xfId="13749" xr:uid="{00000000-0005-0000-0000-0000CA050000}"/>
    <cellStyle name="Comma 2 2 4 3 6 2 3 2" xfId="32963" xr:uid="{4D69CB72-ACAD-4FF2-8881-B1737507CE95}"/>
    <cellStyle name="Comma 2 2 4 3 6 2 4" xfId="23356" xr:uid="{7FD1CBB6-D32F-475A-A91E-9E3B0ACA6A9C}"/>
    <cellStyle name="Comma 2 2 4 3 6 3" xfId="6544" xr:uid="{00000000-0005-0000-0000-0000CB050000}"/>
    <cellStyle name="Comma 2 2 4 3 6 3 2" xfId="16151" xr:uid="{00000000-0005-0000-0000-0000CC050000}"/>
    <cellStyle name="Comma 2 2 4 3 6 3 2 2" xfId="35365" xr:uid="{CCD8B157-93C9-46D2-82FD-24D3C03EE46C}"/>
    <cellStyle name="Comma 2 2 4 3 6 3 3" xfId="25758" xr:uid="{832EF447-9093-4DA9-816A-997BFEBF6BD0}"/>
    <cellStyle name="Comma 2 2 4 3 6 4" xfId="11347" xr:uid="{00000000-0005-0000-0000-0000CD050000}"/>
    <cellStyle name="Comma 2 2 4 3 6 4 2" xfId="30561" xr:uid="{4BAC5A44-A158-42A4-941C-EA4B5787D6A3}"/>
    <cellStyle name="Comma 2 2 4 3 6 5" xfId="20954" xr:uid="{AF818FF4-FBDE-4AB2-A5BD-4B07D3A66F33}"/>
    <cellStyle name="Comma 2 2 4 3 7" xfId="2542" xr:uid="{00000000-0005-0000-0000-0000CE050000}"/>
    <cellStyle name="Comma 2 2 4 3 7 2" xfId="7345" xr:uid="{00000000-0005-0000-0000-0000CF050000}"/>
    <cellStyle name="Comma 2 2 4 3 7 2 2" xfId="16952" xr:uid="{00000000-0005-0000-0000-0000D0050000}"/>
    <cellStyle name="Comma 2 2 4 3 7 2 2 2" xfId="36166" xr:uid="{662567F9-9137-4E37-9451-D4CACB283416}"/>
    <cellStyle name="Comma 2 2 4 3 7 2 3" xfId="26559" xr:uid="{FA262CB0-0535-4726-BEA3-16ADD49A6FD0}"/>
    <cellStyle name="Comma 2 2 4 3 7 3" xfId="12149" xr:uid="{00000000-0005-0000-0000-0000D1050000}"/>
    <cellStyle name="Comma 2 2 4 3 7 3 2" xfId="31363" xr:uid="{35806A74-16F2-428C-BF71-7A998AC146F2}"/>
    <cellStyle name="Comma 2 2 4 3 7 4" xfId="21756" xr:uid="{81F0329F-002C-4664-BDAD-7BE1DB5098BB}"/>
    <cellStyle name="Comma 2 2 4 3 8" xfId="4944" xr:uid="{00000000-0005-0000-0000-0000D2050000}"/>
    <cellStyle name="Comma 2 2 4 3 8 2" xfId="14551" xr:uid="{00000000-0005-0000-0000-0000D3050000}"/>
    <cellStyle name="Comma 2 2 4 3 8 2 2" xfId="33765" xr:uid="{7DB9BE4D-E3EF-44A4-A874-18C0C0DF9299}"/>
    <cellStyle name="Comma 2 2 4 3 8 3" xfId="24158" xr:uid="{7439157C-C735-447E-944B-AC0BD55D53DF}"/>
    <cellStyle name="Comma 2 2 4 3 9" xfId="9747" xr:uid="{00000000-0005-0000-0000-0000D4050000}"/>
    <cellStyle name="Comma 2 2 4 3 9 2" xfId="28961" xr:uid="{04427D6B-31DF-410F-97C0-8D615340256C}"/>
    <cellStyle name="Comma 2 2 4 4" xfId="237" xr:uid="{00000000-0005-0000-0000-0000D5050000}"/>
    <cellStyle name="Comma 2 2 4 4 2" xfId="1038" xr:uid="{00000000-0005-0000-0000-0000D6050000}"/>
    <cellStyle name="Comma 2 2 4 4 2 2" xfId="3442" xr:uid="{00000000-0005-0000-0000-0000D7050000}"/>
    <cellStyle name="Comma 2 2 4 4 2 2 2" xfId="8245" xr:uid="{00000000-0005-0000-0000-0000D8050000}"/>
    <cellStyle name="Comma 2 2 4 4 2 2 2 2" xfId="17852" xr:uid="{00000000-0005-0000-0000-0000D9050000}"/>
    <cellStyle name="Comma 2 2 4 4 2 2 2 2 2" xfId="37066" xr:uid="{296B52C6-8101-4F6D-983F-F9F8D9D6BAA8}"/>
    <cellStyle name="Comma 2 2 4 4 2 2 2 3" xfId="27459" xr:uid="{5F1E80A6-4AC2-403E-8DE3-EAB5138C073A}"/>
    <cellStyle name="Comma 2 2 4 4 2 2 3" xfId="13049" xr:uid="{00000000-0005-0000-0000-0000DA050000}"/>
    <cellStyle name="Comma 2 2 4 4 2 2 3 2" xfId="32263" xr:uid="{855C6389-10F3-4809-8B2E-4580351E4A8E}"/>
    <cellStyle name="Comma 2 2 4 4 2 2 4" xfId="22656" xr:uid="{DC815861-A4E3-40AC-9972-4B45EC7B9594}"/>
    <cellStyle name="Comma 2 2 4 4 2 3" xfId="5844" xr:uid="{00000000-0005-0000-0000-0000DB050000}"/>
    <cellStyle name="Comma 2 2 4 4 2 3 2" xfId="15451" xr:uid="{00000000-0005-0000-0000-0000DC050000}"/>
    <cellStyle name="Comma 2 2 4 4 2 3 2 2" xfId="34665" xr:uid="{F70BA6FA-836F-4769-AEB2-D5322D063A68}"/>
    <cellStyle name="Comma 2 2 4 4 2 3 3" xfId="25058" xr:uid="{C6FF9969-210C-4282-B0A5-8408AE19CF32}"/>
    <cellStyle name="Comma 2 2 4 4 2 4" xfId="10647" xr:uid="{00000000-0005-0000-0000-0000DD050000}"/>
    <cellStyle name="Comma 2 2 4 4 2 4 2" xfId="29861" xr:uid="{E4770604-5EF9-4469-A310-908BD0C5697D}"/>
    <cellStyle name="Comma 2 2 4 4 2 5" xfId="20254" xr:uid="{60F4C8A1-A014-451F-840B-476E56AFD185}"/>
    <cellStyle name="Comma 2 2 4 4 3" xfId="1838" xr:uid="{00000000-0005-0000-0000-0000DE050000}"/>
    <cellStyle name="Comma 2 2 4 4 3 2" xfId="4242" xr:uid="{00000000-0005-0000-0000-0000DF050000}"/>
    <cellStyle name="Comma 2 2 4 4 3 2 2" xfId="9045" xr:uid="{00000000-0005-0000-0000-0000E0050000}"/>
    <cellStyle name="Comma 2 2 4 4 3 2 2 2" xfId="18652" xr:uid="{00000000-0005-0000-0000-0000E1050000}"/>
    <cellStyle name="Comma 2 2 4 4 3 2 2 2 2" xfId="37866" xr:uid="{8FCC6165-6F3F-4DAA-B117-5693DAF72994}"/>
    <cellStyle name="Comma 2 2 4 4 3 2 2 3" xfId="28259" xr:uid="{2381D8C3-CD96-438D-B31C-191443112142}"/>
    <cellStyle name="Comma 2 2 4 4 3 2 3" xfId="13849" xr:uid="{00000000-0005-0000-0000-0000E2050000}"/>
    <cellStyle name="Comma 2 2 4 4 3 2 3 2" xfId="33063" xr:uid="{4E42D5A1-3D7F-4987-B790-A35FAD8FDCDC}"/>
    <cellStyle name="Comma 2 2 4 4 3 2 4" xfId="23456" xr:uid="{3185429C-AD56-476A-9161-51E31D6F4192}"/>
    <cellStyle name="Comma 2 2 4 4 3 3" xfId="6644" xr:uid="{00000000-0005-0000-0000-0000E3050000}"/>
    <cellStyle name="Comma 2 2 4 4 3 3 2" xfId="16251" xr:uid="{00000000-0005-0000-0000-0000E4050000}"/>
    <cellStyle name="Comma 2 2 4 4 3 3 2 2" xfId="35465" xr:uid="{8578639F-FF41-44A1-9692-FC3123C5F6DB}"/>
    <cellStyle name="Comma 2 2 4 4 3 3 3" xfId="25858" xr:uid="{FAE52799-7432-4184-8A27-CE6168F4BCBD}"/>
    <cellStyle name="Comma 2 2 4 4 3 4" xfId="11447" xr:uid="{00000000-0005-0000-0000-0000E5050000}"/>
    <cellStyle name="Comma 2 2 4 4 3 4 2" xfId="30661" xr:uid="{29EF9697-6B9D-48B9-9CE4-DF8A205AD121}"/>
    <cellStyle name="Comma 2 2 4 4 3 5" xfId="21054" xr:uid="{DA9FCFB2-BC2E-4791-A5F1-2F9C40BCAC53}"/>
    <cellStyle name="Comma 2 2 4 4 4" xfId="2642" xr:uid="{00000000-0005-0000-0000-0000E6050000}"/>
    <cellStyle name="Comma 2 2 4 4 4 2" xfId="7445" xr:uid="{00000000-0005-0000-0000-0000E7050000}"/>
    <cellStyle name="Comma 2 2 4 4 4 2 2" xfId="17052" xr:uid="{00000000-0005-0000-0000-0000E8050000}"/>
    <cellStyle name="Comma 2 2 4 4 4 2 2 2" xfId="36266" xr:uid="{D725192F-88DC-45C1-9D20-460F2D62E088}"/>
    <cellStyle name="Comma 2 2 4 4 4 2 3" xfId="26659" xr:uid="{28765430-1317-43EE-A3D9-703CFF1053C2}"/>
    <cellStyle name="Comma 2 2 4 4 4 3" xfId="12249" xr:uid="{00000000-0005-0000-0000-0000E9050000}"/>
    <cellStyle name="Comma 2 2 4 4 4 3 2" xfId="31463" xr:uid="{70A1E6BA-C54C-4FA4-8076-901CDB47B035}"/>
    <cellStyle name="Comma 2 2 4 4 4 4" xfId="21856" xr:uid="{1CCCAB72-32D6-4970-97A6-2BEE67B847D9}"/>
    <cellStyle name="Comma 2 2 4 4 5" xfId="5044" xr:uid="{00000000-0005-0000-0000-0000EA050000}"/>
    <cellStyle name="Comma 2 2 4 4 5 2" xfId="14651" xr:uid="{00000000-0005-0000-0000-0000EB050000}"/>
    <cellStyle name="Comma 2 2 4 4 5 2 2" xfId="33865" xr:uid="{697EFF34-9879-4C63-AE06-30CFABE33477}"/>
    <cellStyle name="Comma 2 2 4 4 5 3" xfId="24258" xr:uid="{E9EE92B8-FD69-4FAD-8AA7-F2E883A62E9F}"/>
    <cellStyle name="Comma 2 2 4 4 6" xfId="9847" xr:uid="{00000000-0005-0000-0000-0000EC050000}"/>
    <cellStyle name="Comma 2 2 4 4 6 2" xfId="29061" xr:uid="{24653EA2-4B62-4E6B-8D60-D6E227C5BD59}"/>
    <cellStyle name="Comma 2 2 4 4 7" xfId="19454" xr:uid="{46A0B914-BCBF-4D2B-AF4A-93190838A7AF}"/>
    <cellStyle name="Comma 2 2 4 5" xfId="437" xr:uid="{00000000-0005-0000-0000-0000ED050000}"/>
    <cellStyle name="Comma 2 2 4 5 2" xfId="1238" xr:uid="{00000000-0005-0000-0000-0000EE050000}"/>
    <cellStyle name="Comma 2 2 4 5 2 2" xfId="3642" xr:uid="{00000000-0005-0000-0000-0000EF050000}"/>
    <cellStyle name="Comma 2 2 4 5 2 2 2" xfId="8445" xr:uid="{00000000-0005-0000-0000-0000F0050000}"/>
    <cellStyle name="Comma 2 2 4 5 2 2 2 2" xfId="18052" xr:uid="{00000000-0005-0000-0000-0000F1050000}"/>
    <cellStyle name="Comma 2 2 4 5 2 2 2 2 2" xfId="37266" xr:uid="{DF14903A-A6EF-462B-9B3E-B88CD1EADD1C}"/>
    <cellStyle name="Comma 2 2 4 5 2 2 2 3" xfId="27659" xr:uid="{7F0A5DE7-E4BF-493C-93DD-E5408F765C55}"/>
    <cellStyle name="Comma 2 2 4 5 2 2 3" xfId="13249" xr:uid="{00000000-0005-0000-0000-0000F2050000}"/>
    <cellStyle name="Comma 2 2 4 5 2 2 3 2" xfId="32463" xr:uid="{A4B58615-F834-4FAE-96A0-CB60E759F946}"/>
    <cellStyle name="Comma 2 2 4 5 2 2 4" xfId="22856" xr:uid="{A874AE6E-B506-4F57-9F0B-178DC8787F34}"/>
    <cellStyle name="Comma 2 2 4 5 2 3" xfId="6044" xr:uid="{00000000-0005-0000-0000-0000F3050000}"/>
    <cellStyle name="Comma 2 2 4 5 2 3 2" xfId="15651" xr:uid="{00000000-0005-0000-0000-0000F4050000}"/>
    <cellStyle name="Comma 2 2 4 5 2 3 2 2" xfId="34865" xr:uid="{384E5D65-D56A-4CA3-A8CC-B1915E4B5150}"/>
    <cellStyle name="Comma 2 2 4 5 2 3 3" xfId="25258" xr:uid="{FF3BB998-7EA6-45FF-B7D5-E08E7B7E9954}"/>
    <cellStyle name="Comma 2 2 4 5 2 4" xfId="10847" xr:uid="{00000000-0005-0000-0000-0000F5050000}"/>
    <cellStyle name="Comma 2 2 4 5 2 4 2" xfId="30061" xr:uid="{7B974FD5-85AA-45B4-8C11-55112B1DAC3D}"/>
    <cellStyle name="Comma 2 2 4 5 2 5" xfId="20454" xr:uid="{FE323D99-98E7-4F08-B9F2-C5E5F3B97F35}"/>
    <cellStyle name="Comma 2 2 4 5 3" xfId="2038" xr:uid="{00000000-0005-0000-0000-0000F6050000}"/>
    <cellStyle name="Comma 2 2 4 5 3 2" xfId="4442" xr:uid="{00000000-0005-0000-0000-0000F7050000}"/>
    <cellStyle name="Comma 2 2 4 5 3 2 2" xfId="9245" xr:uid="{00000000-0005-0000-0000-0000F8050000}"/>
    <cellStyle name="Comma 2 2 4 5 3 2 2 2" xfId="18852" xr:uid="{00000000-0005-0000-0000-0000F9050000}"/>
    <cellStyle name="Comma 2 2 4 5 3 2 2 2 2" xfId="38066" xr:uid="{B16191D6-140E-4A2F-9453-F3D5EFACD418}"/>
    <cellStyle name="Comma 2 2 4 5 3 2 2 3" xfId="28459" xr:uid="{4C7B634C-8DEA-4E89-9E24-E95D83C124EA}"/>
    <cellStyle name="Comma 2 2 4 5 3 2 3" xfId="14049" xr:uid="{00000000-0005-0000-0000-0000FA050000}"/>
    <cellStyle name="Comma 2 2 4 5 3 2 3 2" xfId="33263" xr:uid="{EEC21D88-34D2-471E-8CB0-8A59B647CBFD}"/>
    <cellStyle name="Comma 2 2 4 5 3 2 4" xfId="23656" xr:uid="{07E9FADF-4833-456F-85E7-8E5166347B3E}"/>
    <cellStyle name="Comma 2 2 4 5 3 3" xfId="6844" xr:uid="{00000000-0005-0000-0000-0000FB050000}"/>
    <cellStyle name="Comma 2 2 4 5 3 3 2" xfId="16451" xr:uid="{00000000-0005-0000-0000-0000FC050000}"/>
    <cellStyle name="Comma 2 2 4 5 3 3 2 2" xfId="35665" xr:uid="{FE9F0FB4-26F8-4F9F-9A17-EF12802542FC}"/>
    <cellStyle name="Comma 2 2 4 5 3 3 3" xfId="26058" xr:uid="{7B99F517-DE60-48F5-B7A6-6C1832F30434}"/>
    <cellStyle name="Comma 2 2 4 5 3 4" xfId="11647" xr:uid="{00000000-0005-0000-0000-0000FD050000}"/>
    <cellStyle name="Comma 2 2 4 5 3 4 2" xfId="30861" xr:uid="{09EB2C4D-BF2C-4C98-8AA0-0671A10207AF}"/>
    <cellStyle name="Comma 2 2 4 5 3 5" xfId="21254" xr:uid="{E7AB418F-984B-41A9-8623-9096B667B898}"/>
    <cellStyle name="Comma 2 2 4 5 4" xfId="2842" xr:uid="{00000000-0005-0000-0000-0000FE050000}"/>
    <cellStyle name="Comma 2 2 4 5 4 2" xfId="7645" xr:uid="{00000000-0005-0000-0000-0000FF050000}"/>
    <cellStyle name="Comma 2 2 4 5 4 2 2" xfId="17252" xr:uid="{00000000-0005-0000-0000-000000060000}"/>
    <cellStyle name="Comma 2 2 4 5 4 2 2 2" xfId="36466" xr:uid="{2CBF6D15-6492-48E3-9C59-83353B604B96}"/>
    <cellStyle name="Comma 2 2 4 5 4 2 3" xfId="26859" xr:uid="{9E584F21-192C-45EB-82EB-B9369170EE6B}"/>
    <cellStyle name="Comma 2 2 4 5 4 3" xfId="12449" xr:uid="{00000000-0005-0000-0000-000001060000}"/>
    <cellStyle name="Comma 2 2 4 5 4 3 2" xfId="31663" xr:uid="{244D632D-DF22-4646-ABF1-9C913C97391F}"/>
    <cellStyle name="Comma 2 2 4 5 4 4" xfId="22056" xr:uid="{B1C48A07-6C20-4136-9EDA-EADD6092ADE3}"/>
    <cellStyle name="Comma 2 2 4 5 5" xfId="5244" xr:uid="{00000000-0005-0000-0000-000002060000}"/>
    <cellStyle name="Comma 2 2 4 5 5 2" xfId="14851" xr:uid="{00000000-0005-0000-0000-000003060000}"/>
    <cellStyle name="Comma 2 2 4 5 5 2 2" xfId="34065" xr:uid="{E08789D7-11DB-4064-9103-65FCDDB2AAFE}"/>
    <cellStyle name="Comma 2 2 4 5 5 3" xfId="24458" xr:uid="{EBCBC489-F853-4E0C-B9A0-344F146C95B6}"/>
    <cellStyle name="Comma 2 2 4 5 6" xfId="10047" xr:uid="{00000000-0005-0000-0000-000004060000}"/>
    <cellStyle name="Comma 2 2 4 5 6 2" xfId="29261" xr:uid="{7F0518EB-F290-4555-A311-228527A15FDE}"/>
    <cellStyle name="Comma 2 2 4 5 7" xfId="19654" xr:uid="{CF5D3D47-12A4-46E5-841B-6110779D4396}"/>
    <cellStyle name="Comma 2 2 4 6" xfId="637" xr:uid="{00000000-0005-0000-0000-000005060000}"/>
    <cellStyle name="Comma 2 2 4 6 2" xfId="1438" xr:uid="{00000000-0005-0000-0000-000006060000}"/>
    <cellStyle name="Comma 2 2 4 6 2 2" xfId="3842" xr:uid="{00000000-0005-0000-0000-000007060000}"/>
    <cellStyle name="Comma 2 2 4 6 2 2 2" xfId="8645" xr:uid="{00000000-0005-0000-0000-000008060000}"/>
    <cellStyle name="Comma 2 2 4 6 2 2 2 2" xfId="18252" xr:uid="{00000000-0005-0000-0000-000009060000}"/>
    <cellStyle name="Comma 2 2 4 6 2 2 2 2 2" xfId="37466" xr:uid="{179D00CF-0DC1-4B93-BF07-062DFF400FEF}"/>
    <cellStyle name="Comma 2 2 4 6 2 2 2 3" xfId="27859" xr:uid="{EF616AC5-F7EB-4F08-A17C-6A5EC0A96DD7}"/>
    <cellStyle name="Comma 2 2 4 6 2 2 3" xfId="13449" xr:uid="{00000000-0005-0000-0000-00000A060000}"/>
    <cellStyle name="Comma 2 2 4 6 2 2 3 2" xfId="32663" xr:uid="{DDCBE74F-984D-48B4-9F3A-15360BC5E3A6}"/>
    <cellStyle name="Comma 2 2 4 6 2 2 4" xfId="23056" xr:uid="{5BAD0FDB-3DAF-4155-8960-DBB765ADE94A}"/>
    <cellStyle name="Comma 2 2 4 6 2 3" xfId="6244" xr:uid="{00000000-0005-0000-0000-00000B060000}"/>
    <cellStyle name="Comma 2 2 4 6 2 3 2" xfId="15851" xr:uid="{00000000-0005-0000-0000-00000C060000}"/>
    <cellStyle name="Comma 2 2 4 6 2 3 2 2" xfId="35065" xr:uid="{54B114C1-912E-4FE9-ABAC-2330B3E2F0BE}"/>
    <cellStyle name="Comma 2 2 4 6 2 3 3" xfId="25458" xr:uid="{068A9B89-0CD7-47E9-B54C-0BFEF65F30FB}"/>
    <cellStyle name="Comma 2 2 4 6 2 4" xfId="11047" xr:uid="{00000000-0005-0000-0000-00000D060000}"/>
    <cellStyle name="Comma 2 2 4 6 2 4 2" xfId="30261" xr:uid="{4171D8CE-D79E-4F9A-A061-21412F97D2F9}"/>
    <cellStyle name="Comma 2 2 4 6 2 5" xfId="20654" xr:uid="{628B7DF2-7019-45E7-AB41-DBA4C1DF4659}"/>
    <cellStyle name="Comma 2 2 4 6 3" xfId="2238" xr:uid="{00000000-0005-0000-0000-00000E060000}"/>
    <cellStyle name="Comma 2 2 4 6 3 2" xfId="4642" xr:uid="{00000000-0005-0000-0000-00000F060000}"/>
    <cellStyle name="Comma 2 2 4 6 3 2 2" xfId="9445" xr:uid="{00000000-0005-0000-0000-000010060000}"/>
    <cellStyle name="Comma 2 2 4 6 3 2 2 2" xfId="19052" xr:uid="{00000000-0005-0000-0000-000011060000}"/>
    <cellStyle name="Comma 2 2 4 6 3 2 2 2 2" xfId="38266" xr:uid="{C9C6041B-164E-4AB4-BA21-7921504B38BA}"/>
    <cellStyle name="Comma 2 2 4 6 3 2 2 3" xfId="28659" xr:uid="{E3F04069-C8C7-445F-9AD3-7938E570A0C6}"/>
    <cellStyle name="Comma 2 2 4 6 3 2 3" xfId="14249" xr:uid="{00000000-0005-0000-0000-000012060000}"/>
    <cellStyle name="Comma 2 2 4 6 3 2 3 2" xfId="33463" xr:uid="{87D5E267-085F-4F04-A46B-E5CA47E1A0E2}"/>
    <cellStyle name="Comma 2 2 4 6 3 2 4" xfId="23856" xr:uid="{5457F582-7439-450D-BDAC-ED091039C86C}"/>
    <cellStyle name="Comma 2 2 4 6 3 3" xfId="7044" xr:uid="{00000000-0005-0000-0000-000013060000}"/>
    <cellStyle name="Comma 2 2 4 6 3 3 2" xfId="16651" xr:uid="{00000000-0005-0000-0000-000014060000}"/>
    <cellStyle name="Comma 2 2 4 6 3 3 2 2" xfId="35865" xr:uid="{9AD78EBF-E9BA-42B4-BA70-FD7310277EBE}"/>
    <cellStyle name="Comma 2 2 4 6 3 3 3" xfId="26258" xr:uid="{B6C8DB02-4D97-4436-BAF5-878230BA7783}"/>
    <cellStyle name="Comma 2 2 4 6 3 4" xfId="11847" xr:uid="{00000000-0005-0000-0000-000015060000}"/>
    <cellStyle name="Comma 2 2 4 6 3 4 2" xfId="31061" xr:uid="{6598F5CD-057E-4F1F-B3BA-51A3CB0607C1}"/>
    <cellStyle name="Comma 2 2 4 6 3 5" xfId="21454" xr:uid="{013CC954-ADFF-4656-BF35-99B23AF5D936}"/>
    <cellStyle name="Comma 2 2 4 6 4" xfId="3042" xr:uid="{00000000-0005-0000-0000-000016060000}"/>
    <cellStyle name="Comma 2 2 4 6 4 2" xfId="7845" xr:uid="{00000000-0005-0000-0000-000017060000}"/>
    <cellStyle name="Comma 2 2 4 6 4 2 2" xfId="17452" xr:uid="{00000000-0005-0000-0000-000018060000}"/>
    <cellStyle name="Comma 2 2 4 6 4 2 2 2" xfId="36666" xr:uid="{EEAB8490-DD76-4C62-9A19-BEC92BD79DF4}"/>
    <cellStyle name="Comma 2 2 4 6 4 2 3" xfId="27059" xr:uid="{DD634145-BB74-4382-AF15-E49BD18EA1AC}"/>
    <cellStyle name="Comma 2 2 4 6 4 3" xfId="12649" xr:uid="{00000000-0005-0000-0000-000019060000}"/>
    <cellStyle name="Comma 2 2 4 6 4 3 2" xfId="31863" xr:uid="{D6002517-F2CF-414C-A3DC-4E0F5E7306A0}"/>
    <cellStyle name="Comma 2 2 4 6 4 4" xfId="22256" xr:uid="{3439BD1E-197D-401C-836C-3001C13B7E58}"/>
    <cellStyle name="Comma 2 2 4 6 5" xfId="5444" xr:uid="{00000000-0005-0000-0000-00001A060000}"/>
    <cellStyle name="Comma 2 2 4 6 5 2" xfId="15051" xr:uid="{00000000-0005-0000-0000-00001B060000}"/>
    <cellStyle name="Comma 2 2 4 6 5 2 2" xfId="34265" xr:uid="{6D49944B-768A-4C83-882C-47DBD2CD95B9}"/>
    <cellStyle name="Comma 2 2 4 6 5 3" xfId="24658" xr:uid="{D78EE605-BB93-40EB-A750-BC7DCA3ACC16}"/>
    <cellStyle name="Comma 2 2 4 6 6" xfId="10247" xr:uid="{00000000-0005-0000-0000-00001C060000}"/>
    <cellStyle name="Comma 2 2 4 6 6 2" xfId="29461" xr:uid="{51F44879-4A07-4689-8222-3F70D685DA70}"/>
    <cellStyle name="Comma 2 2 4 6 7" xfId="19854" xr:uid="{370A4B91-C792-42DB-96F6-47E45964CF75}"/>
    <cellStyle name="Comma 2 2 4 7" xfId="838" xr:uid="{00000000-0005-0000-0000-00001D060000}"/>
    <cellStyle name="Comma 2 2 4 7 2" xfId="3242" xr:uid="{00000000-0005-0000-0000-00001E060000}"/>
    <cellStyle name="Comma 2 2 4 7 2 2" xfId="8045" xr:uid="{00000000-0005-0000-0000-00001F060000}"/>
    <cellStyle name="Comma 2 2 4 7 2 2 2" xfId="17652" xr:uid="{00000000-0005-0000-0000-000020060000}"/>
    <cellStyle name="Comma 2 2 4 7 2 2 2 2" xfId="36866" xr:uid="{A82642B8-363A-4A7C-AF51-695C031BF57D}"/>
    <cellStyle name="Comma 2 2 4 7 2 2 3" xfId="27259" xr:uid="{CED78798-AF63-4D1D-A119-1015CBA9392F}"/>
    <cellStyle name="Comma 2 2 4 7 2 3" xfId="12849" xr:uid="{00000000-0005-0000-0000-000021060000}"/>
    <cellStyle name="Comma 2 2 4 7 2 3 2" xfId="32063" xr:uid="{B86E321F-937C-4321-9F94-B35CA7E501DE}"/>
    <cellStyle name="Comma 2 2 4 7 2 4" xfId="22456" xr:uid="{E252AFDE-B014-4009-91B9-81D0203082F0}"/>
    <cellStyle name="Comma 2 2 4 7 3" xfId="5644" xr:uid="{00000000-0005-0000-0000-000022060000}"/>
    <cellStyle name="Comma 2 2 4 7 3 2" xfId="15251" xr:uid="{00000000-0005-0000-0000-000023060000}"/>
    <cellStyle name="Comma 2 2 4 7 3 2 2" xfId="34465" xr:uid="{17C77D35-E99F-411A-BD03-CC4EC9613907}"/>
    <cellStyle name="Comma 2 2 4 7 3 3" xfId="24858" xr:uid="{74B7669F-9A67-4D38-8857-DD4551593886}"/>
    <cellStyle name="Comma 2 2 4 7 4" xfId="10447" xr:uid="{00000000-0005-0000-0000-000024060000}"/>
    <cellStyle name="Comma 2 2 4 7 4 2" xfId="29661" xr:uid="{6751FA63-973C-4AAA-B713-815344130E8D}"/>
    <cellStyle name="Comma 2 2 4 7 5" xfId="20054" xr:uid="{4DD9482B-53EA-47E8-B875-454725E8BA72}"/>
    <cellStyle name="Comma 2 2 4 8" xfId="1638" xr:uid="{00000000-0005-0000-0000-000025060000}"/>
    <cellStyle name="Comma 2 2 4 8 2" xfId="4042" xr:uid="{00000000-0005-0000-0000-000026060000}"/>
    <cellStyle name="Comma 2 2 4 8 2 2" xfId="8845" xr:uid="{00000000-0005-0000-0000-000027060000}"/>
    <cellStyle name="Comma 2 2 4 8 2 2 2" xfId="18452" xr:uid="{00000000-0005-0000-0000-000028060000}"/>
    <cellStyle name="Comma 2 2 4 8 2 2 2 2" xfId="37666" xr:uid="{FF592653-A0F1-4FC5-ACD0-E938851B0A17}"/>
    <cellStyle name="Comma 2 2 4 8 2 2 3" xfId="28059" xr:uid="{12B19502-72A8-497A-98BA-3D890939A86E}"/>
    <cellStyle name="Comma 2 2 4 8 2 3" xfId="13649" xr:uid="{00000000-0005-0000-0000-000029060000}"/>
    <cellStyle name="Comma 2 2 4 8 2 3 2" xfId="32863" xr:uid="{B0999F84-A704-48E8-928B-55F571897498}"/>
    <cellStyle name="Comma 2 2 4 8 2 4" xfId="23256" xr:uid="{F8888724-C517-43E6-B389-B3C96138C653}"/>
    <cellStyle name="Comma 2 2 4 8 3" xfId="6444" xr:uid="{00000000-0005-0000-0000-00002A060000}"/>
    <cellStyle name="Comma 2 2 4 8 3 2" xfId="16051" xr:uid="{00000000-0005-0000-0000-00002B060000}"/>
    <cellStyle name="Comma 2 2 4 8 3 2 2" xfId="35265" xr:uid="{7951512C-6393-49C1-BD8B-47E8A3658AB6}"/>
    <cellStyle name="Comma 2 2 4 8 3 3" xfId="25658" xr:uid="{6B04A13A-F23D-4F0E-BFAC-986A54F188ED}"/>
    <cellStyle name="Comma 2 2 4 8 4" xfId="11247" xr:uid="{00000000-0005-0000-0000-00002C060000}"/>
    <cellStyle name="Comma 2 2 4 8 4 2" xfId="30461" xr:uid="{97C653C4-E876-47F1-889C-AEFCAF60B3A8}"/>
    <cellStyle name="Comma 2 2 4 8 5" xfId="20854" xr:uid="{66F83D75-66B3-4DCC-AB20-AF209241F107}"/>
    <cellStyle name="Comma 2 2 4 9" xfId="2442" xr:uid="{00000000-0005-0000-0000-00002D060000}"/>
    <cellStyle name="Comma 2 2 4 9 2" xfId="7245" xr:uid="{00000000-0005-0000-0000-00002E060000}"/>
    <cellStyle name="Comma 2 2 4 9 2 2" xfId="16852" xr:uid="{00000000-0005-0000-0000-00002F060000}"/>
    <cellStyle name="Comma 2 2 4 9 2 2 2" xfId="36066" xr:uid="{49F1D395-2824-4AAE-B03B-B97989F99DBB}"/>
    <cellStyle name="Comma 2 2 4 9 2 3" xfId="26459" xr:uid="{3BF2A987-300F-4CA2-9989-DAE57C6BD932}"/>
    <cellStyle name="Comma 2 2 4 9 3" xfId="12049" xr:uid="{00000000-0005-0000-0000-000030060000}"/>
    <cellStyle name="Comma 2 2 4 9 3 2" xfId="31263" xr:uid="{EE86CF11-967C-4ECE-8715-F9DFCA5BA0D9}"/>
    <cellStyle name="Comma 2 2 4 9 4" xfId="21656" xr:uid="{A60A51DC-AEC2-4777-A59B-BB97E867947A}"/>
    <cellStyle name="Comma 2 2 5" xfId="47" xr:uid="{00000000-0005-0000-0000-000031060000}"/>
    <cellStyle name="Comma 2 2 5 10" xfId="4854" xr:uid="{00000000-0005-0000-0000-000032060000}"/>
    <cellStyle name="Comma 2 2 5 10 2" xfId="14461" xr:uid="{00000000-0005-0000-0000-000033060000}"/>
    <cellStyle name="Comma 2 2 5 10 2 2" xfId="33675" xr:uid="{5C71C92C-C739-40D6-B44C-8F5E3D750FFF}"/>
    <cellStyle name="Comma 2 2 5 10 3" xfId="24068" xr:uid="{33B6019A-11FC-4703-B784-4FAF76071399}"/>
    <cellStyle name="Comma 2 2 5 11" xfId="9657" xr:uid="{00000000-0005-0000-0000-000034060000}"/>
    <cellStyle name="Comma 2 2 5 11 2" xfId="28871" xr:uid="{A5EA6645-A775-45F0-8F1B-DF82C87875BD}"/>
    <cellStyle name="Comma 2 2 5 12" xfId="19264" xr:uid="{FB9D3D09-5485-4770-9D4E-5B6432FDF6AB}"/>
    <cellStyle name="Comma 2 2 5 2" xfId="97" xr:uid="{00000000-0005-0000-0000-000035060000}"/>
    <cellStyle name="Comma 2 2 5 2 10" xfId="9707" xr:uid="{00000000-0005-0000-0000-000036060000}"/>
    <cellStyle name="Comma 2 2 5 2 10 2" xfId="28921" xr:uid="{632F95B0-0E61-4C7B-ADB3-46799C9B1EAD}"/>
    <cellStyle name="Comma 2 2 5 2 11" xfId="19314" xr:uid="{3F159503-8AA8-4D2A-B047-6853C1AA22B1}"/>
    <cellStyle name="Comma 2 2 5 2 2" xfId="197" xr:uid="{00000000-0005-0000-0000-000037060000}"/>
    <cellStyle name="Comma 2 2 5 2 2 10" xfId="19414" xr:uid="{183B30A7-8625-401E-8DAA-A37D0165EFAC}"/>
    <cellStyle name="Comma 2 2 5 2 2 2" xfId="397" xr:uid="{00000000-0005-0000-0000-000038060000}"/>
    <cellStyle name="Comma 2 2 5 2 2 2 2" xfId="1198" xr:uid="{00000000-0005-0000-0000-000039060000}"/>
    <cellStyle name="Comma 2 2 5 2 2 2 2 2" xfId="3602" xr:uid="{00000000-0005-0000-0000-00003A060000}"/>
    <cellStyle name="Comma 2 2 5 2 2 2 2 2 2" xfId="8405" xr:uid="{00000000-0005-0000-0000-00003B060000}"/>
    <cellStyle name="Comma 2 2 5 2 2 2 2 2 2 2" xfId="18012" xr:uid="{00000000-0005-0000-0000-00003C060000}"/>
    <cellStyle name="Comma 2 2 5 2 2 2 2 2 2 2 2" xfId="37226" xr:uid="{5F72D12E-074E-4145-9B01-DCE318572B78}"/>
    <cellStyle name="Comma 2 2 5 2 2 2 2 2 2 3" xfId="27619" xr:uid="{DF0B4C14-C218-4AD9-8F99-832C7916CED4}"/>
    <cellStyle name="Comma 2 2 5 2 2 2 2 2 3" xfId="13209" xr:uid="{00000000-0005-0000-0000-00003D060000}"/>
    <cellStyle name="Comma 2 2 5 2 2 2 2 2 3 2" xfId="32423" xr:uid="{44E0BD6A-5FEA-4309-8D22-5E10BD8E3533}"/>
    <cellStyle name="Comma 2 2 5 2 2 2 2 2 4" xfId="22816" xr:uid="{B2BC5046-4A40-41B6-BC6D-1B72A323618A}"/>
    <cellStyle name="Comma 2 2 5 2 2 2 2 3" xfId="6004" xr:uid="{00000000-0005-0000-0000-00003E060000}"/>
    <cellStyle name="Comma 2 2 5 2 2 2 2 3 2" xfId="15611" xr:uid="{00000000-0005-0000-0000-00003F060000}"/>
    <cellStyle name="Comma 2 2 5 2 2 2 2 3 2 2" xfId="34825" xr:uid="{ABD41966-CED4-4BB7-B020-D338D26499F1}"/>
    <cellStyle name="Comma 2 2 5 2 2 2 2 3 3" xfId="25218" xr:uid="{EC6A25E6-DA3F-4A64-977B-CB8D8BAC2089}"/>
    <cellStyle name="Comma 2 2 5 2 2 2 2 4" xfId="10807" xr:uid="{00000000-0005-0000-0000-000040060000}"/>
    <cellStyle name="Comma 2 2 5 2 2 2 2 4 2" xfId="30021" xr:uid="{1F4B0C73-6067-4457-B21B-7042C4A278AB}"/>
    <cellStyle name="Comma 2 2 5 2 2 2 2 5" xfId="20414" xr:uid="{8C11DC02-7492-42F8-B395-1D984EDB730F}"/>
    <cellStyle name="Comma 2 2 5 2 2 2 3" xfId="1998" xr:uid="{00000000-0005-0000-0000-000041060000}"/>
    <cellStyle name="Comma 2 2 5 2 2 2 3 2" xfId="4402" xr:uid="{00000000-0005-0000-0000-000042060000}"/>
    <cellStyle name="Comma 2 2 5 2 2 2 3 2 2" xfId="9205" xr:uid="{00000000-0005-0000-0000-000043060000}"/>
    <cellStyle name="Comma 2 2 5 2 2 2 3 2 2 2" xfId="18812" xr:uid="{00000000-0005-0000-0000-000044060000}"/>
    <cellStyle name="Comma 2 2 5 2 2 2 3 2 2 2 2" xfId="38026" xr:uid="{3DFDB59B-0EC6-4CF5-A5FC-3AC76F728C38}"/>
    <cellStyle name="Comma 2 2 5 2 2 2 3 2 2 3" xfId="28419" xr:uid="{94577A43-FD70-4142-AEB8-02E5CFDC222B}"/>
    <cellStyle name="Comma 2 2 5 2 2 2 3 2 3" xfId="14009" xr:uid="{00000000-0005-0000-0000-000045060000}"/>
    <cellStyle name="Comma 2 2 5 2 2 2 3 2 3 2" xfId="33223" xr:uid="{07E4C234-12DA-4453-8109-E85CE2F310B4}"/>
    <cellStyle name="Comma 2 2 5 2 2 2 3 2 4" xfId="23616" xr:uid="{117850E8-D336-437E-89CD-1120D9158110}"/>
    <cellStyle name="Comma 2 2 5 2 2 2 3 3" xfId="6804" xr:uid="{00000000-0005-0000-0000-000046060000}"/>
    <cellStyle name="Comma 2 2 5 2 2 2 3 3 2" xfId="16411" xr:uid="{00000000-0005-0000-0000-000047060000}"/>
    <cellStyle name="Comma 2 2 5 2 2 2 3 3 2 2" xfId="35625" xr:uid="{79FB60BD-8745-4594-9CBD-93B9016BEEB9}"/>
    <cellStyle name="Comma 2 2 5 2 2 2 3 3 3" xfId="26018" xr:uid="{209F92BF-D34C-454B-8D99-344705B1658A}"/>
    <cellStyle name="Comma 2 2 5 2 2 2 3 4" xfId="11607" xr:uid="{00000000-0005-0000-0000-000048060000}"/>
    <cellStyle name="Comma 2 2 5 2 2 2 3 4 2" xfId="30821" xr:uid="{39585A4C-3765-48F7-B600-5A67B1128294}"/>
    <cellStyle name="Comma 2 2 5 2 2 2 3 5" xfId="21214" xr:uid="{53AFDBE6-DB60-41C1-802E-A50C6E4269E0}"/>
    <cellStyle name="Comma 2 2 5 2 2 2 4" xfId="2802" xr:uid="{00000000-0005-0000-0000-000049060000}"/>
    <cellStyle name="Comma 2 2 5 2 2 2 4 2" xfId="7605" xr:uid="{00000000-0005-0000-0000-00004A060000}"/>
    <cellStyle name="Comma 2 2 5 2 2 2 4 2 2" xfId="17212" xr:uid="{00000000-0005-0000-0000-00004B060000}"/>
    <cellStyle name="Comma 2 2 5 2 2 2 4 2 2 2" xfId="36426" xr:uid="{266A5C07-8A73-4596-A814-F49A6C0168F1}"/>
    <cellStyle name="Comma 2 2 5 2 2 2 4 2 3" xfId="26819" xr:uid="{5B2DB44D-B2D6-4153-84CC-4B89894A3B81}"/>
    <cellStyle name="Comma 2 2 5 2 2 2 4 3" xfId="12409" xr:uid="{00000000-0005-0000-0000-00004C060000}"/>
    <cellStyle name="Comma 2 2 5 2 2 2 4 3 2" xfId="31623" xr:uid="{2FD11D59-6192-401D-BF70-F9CD39F6F4FA}"/>
    <cellStyle name="Comma 2 2 5 2 2 2 4 4" xfId="22016" xr:uid="{D713B862-230B-4073-9F91-0FD658C3015E}"/>
    <cellStyle name="Comma 2 2 5 2 2 2 5" xfId="5204" xr:uid="{00000000-0005-0000-0000-00004D060000}"/>
    <cellStyle name="Comma 2 2 5 2 2 2 5 2" xfId="14811" xr:uid="{00000000-0005-0000-0000-00004E060000}"/>
    <cellStyle name="Comma 2 2 5 2 2 2 5 2 2" xfId="34025" xr:uid="{3EE57DF7-B9BD-425C-B78A-96CCA849548D}"/>
    <cellStyle name="Comma 2 2 5 2 2 2 5 3" xfId="24418" xr:uid="{E93A9463-6D03-4681-9F03-3B5385072436}"/>
    <cellStyle name="Comma 2 2 5 2 2 2 6" xfId="10007" xr:uid="{00000000-0005-0000-0000-00004F060000}"/>
    <cellStyle name="Comma 2 2 5 2 2 2 6 2" xfId="29221" xr:uid="{2896B01A-FBC4-463A-AC7B-A96543713B89}"/>
    <cellStyle name="Comma 2 2 5 2 2 2 7" xfId="19614" xr:uid="{9C2EBF64-EAF0-4DBF-A4D8-E68761495981}"/>
    <cellStyle name="Comma 2 2 5 2 2 3" xfId="597" xr:uid="{00000000-0005-0000-0000-000050060000}"/>
    <cellStyle name="Comma 2 2 5 2 2 3 2" xfId="1398" xr:uid="{00000000-0005-0000-0000-000051060000}"/>
    <cellStyle name="Comma 2 2 5 2 2 3 2 2" xfId="3802" xr:uid="{00000000-0005-0000-0000-000052060000}"/>
    <cellStyle name="Comma 2 2 5 2 2 3 2 2 2" xfId="8605" xr:uid="{00000000-0005-0000-0000-000053060000}"/>
    <cellStyle name="Comma 2 2 5 2 2 3 2 2 2 2" xfId="18212" xr:uid="{00000000-0005-0000-0000-000054060000}"/>
    <cellStyle name="Comma 2 2 5 2 2 3 2 2 2 2 2" xfId="37426" xr:uid="{1479D4EF-8866-4962-BE41-985B6ED47F20}"/>
    <cellStyle name="Comma 2 2 5 2 2 3 2 2 2 3" xfId="27819" xr:uid="{629D0CCF-A008-4839-95CA-34819276492F}"/>
    <cellStyle name="Comma 2 2 5 2 2 3 2 2 3" xfId="13409" xr:uid="{00000000-0005-0000-0000-000055060000}"/>
    <cellStyle name="Comma 2 2 5 2 2 3 2 2 3 2" xfId="32623" xr:uid="{10003445-3403-4476-AFBC-BCD808116FC8}"/>
    <cellStyle name="Comma 2 2 5 2 2 3 2 2 4" xfId="23016" xr:uid="{0AE7A832-3790-427A-8EA4-4314C9E65084}"/>
    <cellStyle name="Comma 2 2 5 2 2 3 2 3" xfId="6204" xr:uid="{00000000-0005-0000-0000-000056060000}"/>
    <cellStyle name="Comma 2 2 5 2 2 3 2 3 2" xfId="15811" xr:uid="{00000000-0005-0000-0000-000057060000}"/>
    <cellStyle name="Comma 2 2 5 2 2 3 2 3 2 2" xfId="35025" xr:uid="{3A97DE09-4E98-46D5-B281-D9AD7F315EF2}"/>
    <cellStyle name="Comma 2 2 5 2 2 3 2 3 3" xfId="25418" xr:uid="{A63BB413-A108-41E0-B605-7F2FAE7EE299}"/>
    <cellStyle name="Comma 2 2 5 2 2 3 2 4" xfId="11007" xr:uid="{00000000-0005-0000-0000-000058060000}"/>
    <cellStyle name="Comma 2 2 5 2 2 3 2 4 2" xfId="30221" xr:uid="{226C60BB-DBBC-47A8-BDAD-01993DCB39B6}"/>
    <cellStyle name="Comma 2 2 5 2 2 3 2 5" xfId="20614" xr:uid="{FE0D2FFF-7C1E-4F34-BB94-A97A6C17B07C}"/>
    <cellStyle name="Comma 2 2 5 2 2 3 3" xfId="2198" xr:uid="{00000000-0005-0000-0000-000059060000}"/>
    <cellStyle name="Comma 2 2 5 2 2 3 3 2" xfId="4602" xr:uid="{00000000-0005-0000-0000-00005A060000}"/>
    <cellStyle name="Comma 2 2 5 2 2 3 3 2 2" xfId="9405" xr:uid="{00000000-0005-0000-0000-00005B060000}"/>
    <cellStyle name="Comma 2 2 5 2 2 3 3 2 2 2" xfId="19012" xr:uid="{00000000-0005-0000-0000-00005C060000}"/>
    <cellStyle name="Comma 2 2 5 2 2 3 3 2 2 2 2" xfId="38226" xr:uid="{C3FD3491-F72C-4ADB-AF6B-5EF242F73692}"/>
    <cellStyle name="Comma 2 2 5 2 2 3 3 2 2 3" xfId="28619" xr:uid="{F44067A1-0237-416A-A954-76C611B7905B}"/>
    <cellStyle name="Comma 2 2 5 2 2 3 3 2 3" xfId="14209" xr:uid="{00000000-0005-0000-0000-00005D060000}"/>
    <cellStyle name="Comma 2 2 5 2 2 3 3 2 3 2" xfId="33423" xr:uid="{4EF59EA1-1386-4354-8641-E30AEE315F48}"/>
    <cellStyle name="Comma 2 2 5 2 2 3 3 2 4" xfId="23816" xr:uid="{E20FE3BE-C460-404A-B751-F42E8DB7F925}"/>
    <cellStyle name="Comma 2 2 5 2 2 3 3 3" xfId="7004" xr:uid="{00000000-0005-0000-0000-00005E060000}"/>
    <cellStyle name="Comma 2 2 5 2 2 3 3 3 2" xfId="16611" xr:uid="{00000000-0005-0000-0000-00005F060000}"/>
    <cellStyle name="Comma 2 2 5 2 2 3 3 3 2 2" xfId="35825" xr:uid="{2B22A719-D4A1-4B1A-90F6-EE6F1E4CD8D9}"/>
    <cellStyle name="Comma 2 2 5 2 2 3 3 3 3" xfId="26218" xr:uid="{D040F28B-CDE2-450A-BBB0-DEB9DAEA6B0F}"/>
    <cellStyle name="Comma 2 2 5 2 2 3 3 4" xfId="11807" xr:uid="{00000000-0005-0000-0000-000060060000}"/>
    <cellStyle name="Comma 2 2 5 2 2 3 3 4 2" xfId="31021" xr:uid="{40F5DD8A-2A9B-41FF-92BF-CF8F0365B89E}"/>
    <cellStyle name="Comma 2 2 5 2 2 3 3 5" xfId="21414" xr:uid="{43B8ECD3-1D46-4B2B-A758-9DB205F541BF}"/>
    <cellStyle name="Comma 2 2 5 2 2 3 4" xfId="3002" xr:uid="{00000000-0005-0000-0000-000061060000}"/>
    <cellStyle name="Comma 2 2 5 2 2 3 4 2" xfId="7805" xr:uid="{00000000-0005-0000-0000-000062060000}"/>
    <cellStyle name="Comma 2 2 5 2 2 3 4 2 2" xfId="17412" xr:uid="{00000000-0005-0000-0000-000063060000}"/>
    <cellStyle name="Comma 2 2 5 2 2 3 4 2 2 2" xfId="36626" xr:uid="{C12BEC1B-2772-4832-92AE-C21822D513DE}"/>
    <cellStyle name="Comma 2 2 5 2 2 3 4 2 3" xfId="27019" xr:uid="{DE319F9A-2397-4233-8E31-5062AC6F6A59}"/>
    <cellStyle name="Comma 2 2 5 2 2 3 4 3" xfId="12609" xr:uid="{00000000-0005-0000-0000-000064060000}"/>
    <cellStyle name="Comma 2 2 5 2 2 3 4 3 2" xfId="31823" xr:uid="{B4C3F098-E36C-468B-ABCF-12E03BC7D278}"/>
    <cellStyle name="Comma 2 2 5 2 2 3 4 4" xfId="22216" xr:uid="{1DA5CB71-B173-49E0-A547-D4FB20B98120}"/>
    <cellStyle name="Comma 2 2 5 2 2 3 5" xfId="5404" xr:uid="{00000000-0005-0000-0000-000065060000}"/>
    <cellStyle name="Comma 2 2 5 2 2 3 5 2" xfId="15011" xr:uid="{00000000-0005-0000-0000-000066060000}"/>
    <cellStyle name="Comma 2 2 5 2 2 3 5 2 2" xfId="34225" xr:uid="{15807AB8-0DFC-4340-B9CC-1D44401D5F75}"/>
    <cellStyle name="Comma 2 2 5 2 2 3 5 3" xfId="24618" xr:uid="{C7FED334-6F2B-4821-B71E-5DD9286B67AE}"/>
    <cellStyle name="Comma 2 2 5 2 2 3 6" xfId="10207" xr:uid="{00000000-0005-0000-0000-000067060000}"/>
    <cellStyle name="Comma 2 2 5 2 2 3 6 2" xfId="29421" xr:uid="{8A8002EF-4CED-49ED-B997-3F1BD676FC7A}"/>
    <cellStyle name="Comma 2 2 5 2 2 3 7" xfId="19814" xr:uid="{2DC061C0-0208-4BA2-B579-A5B31A4ECC36}"/>
    <cellStyle name="Comma 2 2 5 2 2 4" xfId="797" xr:uid="{00000000-0005-0000-0000-000068060000}"/>
    <cellStyle name="Comma 2 2 5 2 2 4 2" xfId="1598" xr:uid="{00000000-0005-0000-0000-000069060000}"/>
    <cellStyle name="Comma 2 2 5 2 2 4 2 2" xfId="4002" xr:uid="{00000000-0005-0000-0000-00006A060000}"/>
    <cellStyle name="Comma 2 2 5 2 2 4 2 2 2" xfId="8805" xr:uid="{00000000-0005-0000-0000-00006B060000}"/>
    <cellStyle name="Comma 2 2 5 2 2 4 2 2 2 2" xfId="18412" xr:uid="{00000000-0005-0000-0000-00006C060000}"/>
    <cellStyle name="Comma 2 2 5 2 2 4 2 2 2 2 2" xfId="37626" xr:uid="{A62F8B05-B203-44CF-AF60-2C3D94E859D7}"/>
    <cellStyle name="Comma 2 2 5 2 2 4 2 2 2 3" xfId="28019" xr:uid="{E1723D1B-7E1D-4980-BC08-DDAC7F6DD153}"/>
    <cellStyle name="Comma 2 2 5 2 2 4 2 2 3" xfId="13609" xr:uid="{00000000-0005-0000-0000-00006D060000}"/>
    <cellStyle name="Comma 2 2 5 2 2 4 2 2 3 2" xfId="32823" xr:uid="{3E961EEF-EFB0-482F-9F81-A19F64A75F81}"/>
    <cellStyle name="Comma 2 2 5 2 2 4 2 2 4" xfId="23216" xr:uid="{C8B5EC02-8402-455D-AE15-A84852FF29EC}"/>
    <cellStyle name="Comma 2 2 5 2 2 4 2 3" xfId="6404" xr:uid="{00000000-0005-0000-0000-00006E060000}"/>
    <cellStyle name="Comma 2 2 5 2 2 4 2 3 2" xfId="16011" xr:uid="{00000000-0005-0000-0000-00006F060000}"/>
    <cellStyle name="Comma 2 2 5 2 2 4 2 3 2 2" xfId="35225" xr:uid="{649CF191-512B-41D3-AD20-89D7E3BC4172}"/>
    <cellStyle name="Comma 2 2 5 2 2 4 2 3 3" xfId="25618" xr:uid="{20EE3AF7-4BFB-45BD-850C-9B0B487211A6}"/>
    <cellStyle name="Comma 2 2 5 2 2 4 2 4" xfId="11207" xr:uid="{00000000-0005-0000-0000-000070060000}"/>
    <cellStyle name="Comma 2 2 5 2 2 4 2 4 2" xfId="30421" xr:uid="{1A0AD3C0-46C6-4739-84B9-628F80F5BD37}"/>
    <cellStyle name="Comma 2 2 5 2 2 4 2 5" xfId="20814" xr:uid="{51D50B4B-A849-4057-9D3D-573FCB18A818}"/>
    <cellStyle name="Comma 2 2 5 2 2 4 3" xfId="2398" xr:uid="{00000000-0005-0000-0000-000071060000}"/>
    <cellStyle name="Comma 2 2 5 2 2 4 3 2" xfId="4802" xr:uid="{00000000-0005-0000-0000-000072060000}"/>
    <cellStyle name="Comma 2 2 5 2 2 4 3 2 2" xfId="9605" xr:uid="{00000000-0005-0000-0000-000073060000}"/>
    <cellStyle name="Comma 2 2 5 2 2 4 3 2 2 2" xfId="19212" xr:uid="{00000000-0005-0000-0000-000074060000}"/>
    <cellStyle name="Comma 2 2 5 2 2 4 3 2 2 2 2" xfId="38426" xr:uid="{406E79F8-83F4-49AB-85E7-FB8DDECBDF45}"/>
    <cellStyle name="Comma 2 2 5 2 2 4 3 2 2 3" xfId="28819" xr:uid="{6463521B-1A86-4A2C-830D-B6A60D5C3773}"/>
    <cellStyle name="Comma 2 2 5 2 2 4 3 2 3" xfId="14409" xr:uid="{00000000-0005-0000-0000-000075060000}"/>
    <cellStyle name="Comma 2 2 5 2 2 4 3 2 3 2" xfId="33623" xr:uid="{A858994D-2110-4857-AE2F-2BC9C698CFD0}"/>
    <cellStyle name="Comma 2 2 5 2 2 4 3 2 4" xfId="24016" xr:uid="{7F59F6D9-5475-4A0A-819F-CA99490DFF54}"/>
    <cellStyle name="Comma 2 2 5 2 2 4 3 3" xfId="7204" xr:uid="{00000000-0005-0000-0000-000076060000}"/>
    <cellStyle name="Comma 2 2 5 2 2 4 3 3 2" xfId="16811" xr:uid="{00000000-0005-0000-0000-000077060000}"/>
    <cellStyle name="Comma 2 2 5 2 2 4 3 3 2 2" xfId="36025" xr:uid="{D0FA3F02-CDF5-4BFD-870E-BB87D4E80CFC}"/>
    <cellStyle name="Comma 2 2 5 2 2 4 3 3 3" xfId="26418" xr:uid="{1DAA30DD-8AE7-4737-8FAC-B936F20A4F30}"/>
    <cellStyle name="Comma 2 2 5 2 2 4 3 4" xfId="12007" xr:uid="{00000000-0005-0000-0000-000078060000}"/>
    <cellStyle name="Comma 2 2 5 2 2 4 3 4 2" xfId="31221" xr:uid="{6C72FB35-D0CB-4020-B8B8-0BB91A50C5FE}"/>
    <cellStyle name="Comma 2 2 5 2 2 4 3 5" xfId="21614" xr:uid="{0B8B7533-1978-4B05-B756-DA98F05AD70D}"/>
    <cellStyle name="Comma 2 2 5 2 2 4 4" xfId="3202" xr:uid="{00000000-0005-0000-0000-000079060000}"/>
    <cellStyle name="Comma 2 2 5 2 2 4 4 2" xfId="8005" xr:uid="{00000000-0005-0000-0000-00007A060000}"/>
    <cellStyle name="Comma 2 2 5 2 2 4 4 2 2" xfId="17612" xr:uid="{00000000-0005-0000-0000-00007B060000}"/>
    <cellStyle name="Comma 2 2 5 2 2 4 4 2 2 2" xfId="36826" xr:uid="{267DBA62-338D-44A8-B61F-9FC16A9886EE}"/>
    <cellStyle name="Comma 2 2 5 2 2 4 4 2 3" xfId="27219" xr:uid="{48640421-06B6-42EE-A9D0-A44CBCE221A5}"/>
    <cellStyle name="Comma 2 2 5 2 2 4 4 3" xfId="12809" xr:uid="{00000000-0005-0000-0000-00007C060000}"/>
    <cellStyle name="Comma 2 2 5 2 2 4 4 3 2" xfId="32023" xr:uid="{6868664D-4C62-4997-A49B-807E8086D339}"/>
    <cellStyle name="Comma 2 2 5 2 2 4 4 4" xfId="22416" xr:uid="{FB267EAC-7B50-4E6E-9A4B-1FF5640A06BA}"/>
    <cellStyle name="Comma 2 2 5 2 2 4 5" xfId="5604" xr:uid="{00000000-0005-0000-0000-00007D060000}"/>
    <cellStyle name="Comma 2 2 5 2 2 4 5 2" xfId="15211" xr:uid="{00000000-0005-0000-0000-00007E060000}"/>
    <cellStyle name="Comma 2 2 5 2 2 4 5 2 2" xfId="34425" xr:uid="{07B99B56-B616-441B-8B7A-3EF470FE764E}"/>
    <cellStyle name="Comma 2 2 5 2 2 4 5 3" xfId="24818" xr:uid="{75B4F031-D56F-47AA-8110-912FE7918F9F}"/>
    <cellStyle name="Comma 2 2 5 2 2 4 6" xfId="10407" xr:uid="{00000000-0005-0000-0000-00007F060000}"/>
    <cellStyle name="Comma 2 2 5 2 2 4 6 2" xfId="29621" xr:uid="{9EF903C4-7519-419E-B519-6CE7FBDAA030}"/>
    <cellStyle name="Comma 2 2 5 2 2 4 7" xfId="20014" xr:uid="{89C61F76-2E9B-4283-AC9E-726ECDBFF4DC}"/>
    <cellStyle name="Comma 2 2 5 2 2 5" xfId="998" xr:uid="{00000000-0005-0000-0000-000080060000}"/>
    <cellStyle name="Comma 2 2 5 2 2 5 2" xfId="3402" xr:uid="{00000000-0005-0000-0000-000081060000}"/>
    <cellStyle name="Comma 2 2 5 2 2 5 2 2" xfId="8205" xr:uid="{00000000-0005-0000-0000-000082060000}"/>
    <cellStyle name="Comma 2 2 5 2 2 5 2 2 2" xfId="17812" xr:uid="{00000000-0005-0000-0000-000083060000}"/>
    <cellStyle name="Comma 2 2 5 2 2 5 2 2 2 2" xfId="37026" xr:uid="{0320AA20-49F2-4666-823B-B8EA36CB1995}"/>
    <cellStyle name="Comma 2 2 5 2 2 5 2 2 3" xfId="27419" xr:uid="{FA8BE4BE-D279-469C-986B-BF76A4A8F1F5}"/>
    <cellStyle name="Comma 2 2 5 2 2 5 2 3" xfId="13009" xr:uid="{00000000-0005-0000-0000-000084060000}"/>
    <cellStyle name="Comma 2 2 5 2 2 5 2 3 2" xfId="32223" xr:uid="{A7EBAD17-20FB-414E-878A-71BA16FED2DE}"/>
    <cellStyle name="Comma 2 2 5 2 2 5 2 4" xfId="22616" xr:uid="{FA1345C4-B3DE-4882-A594-4E01F1AD136B}"/>
    <cellStyle name="Comma 2 2 5 2 2 5 3" xfId="5804" xr:uid="{00000000-0005-0000-0000-000085060000}"/>
    <cellStyle name="Comma 2 2 5 2 2 5 3 2" xfId="15411" xr:uid="{00000000-0005-0000-0000-000086060000}"/>
    <cellStyle name="Comma 2 2 5 2 2 5 3 2 2" xfId="34625" xr:uid="{03352BD5-8858-455B-978C-54A493D49BD9}"/>
    <cellStyle name="Comma 2 2 5 2 2 5 3 3" xfId="25018" xr:uid="{2FC5D5E5-8E3A-482E-9AEA-FF9EF960393E}"/>
    <cellStyle name="Comma 2 2 5 2 2 5 4" xfId="10607" xr:uid="{00000000-0005-0000-0000-000087060000}"/>
    <cellStyle name="Comma 2 2 5 2 2 5 4 2" xfId="29821" xr:uid="{1829EB9D-4491-4C04-8B3F-E4938E173B50}"/>
    <cellStyle name="Comma 2 2 5 2 2 5 5" xfId="20214" xr:uid="{F22E6C4D-DB6B-4B8A-96CC-2FE96E85D142}"/>
    <cellStyle name="Comma 2 2 5 2 2 6" xfId="1798" xr:uid="{00000000-0005-0000-0000-000088060000}"/>
    <cellStyle name="Comma 2 2 5 2 2 6 2" xfId="4202" xr:uid="{00000000-0005-0000-0000-000089060000}"/>
    <cellStyle name="Comma 2 2 5 2 2 6 2 2" xfId="9005" xr:uid="{00000000-0005-0000-0000-00008A060000}"/>
    <cellStyle name="Comma 2 2 5 2 2 6 2 2 2" xfId="18612" xr:uid="{00000000-0005-0000-0000-00008B060000}"/>
    <cellStyle name="Comma 2 2 5 2 2 6 2 2 2 2" xfId="37826" xr:uid="{E32FF4DD-024F-4686-9C9A-80322A972492}"/>
    <cellStyle name="Comma 2 2 5 2 2 6 2 2 3" xfId="28219" xr:uid="{D1F49D87-1DF1-43B7-9A3E-5803166D7458}"/>
    <cellStyle name="Comma 2 2 5 2 2 6 2 3" xfId="13809" xr:uid="{00000000-0005-0000-0000-00008C060000}"/>
    <cellStyle name="Comma 2 2 5 2 2 6 2 3 2" xfId="33023" xr:uid="{B82FD7FE-1B78-4C9F-946E-6C3D15D405A8}"/>
    <cellStyle name="Comma 2 2 5 2 2 6 2 4" xfId="23416" xr:uid="{D18E334B-DFF9-4DE9-AD2D-45785B39E2EA}"/>
    <cellStyle name="Comma 2 2 5 2 2 6 3" xfId="6604" xr:uid="{00000000-0005-0000-0000-00008D060000}"/>
    <cellStyle name="Comma 2 2 5 2 2 6 3 2" xfId="16211" xr:uid="{00000000-0005-0000-0000-00008E060000}"/>
    <cellStyle name="Comma 2 2 5 2 2 6 3 2 2" xfId="35425" xr:uid="{991FB38E-F119-45F7-82BE-E1E96BB364A8}"/>
    <cellStyle name="Comma 2 2 5 2 2 6 3 3" xfId="25818" xr:uid="{46EF39E5-5B5C-4EB0-A724-3A8496D42EA2}"/>
    <cellStyle name="Comma 2 2 5 2 2 6 4" xfId="11407" xr:uid="{00000000-0005-0000-0000-00008F060000}"/>
    <cellStyle name="Comma 2 2 5 2 2 6 4 2" xfId="30621" xr:uid="{C0835D71-5067-4EF9-B41F-98949A0F944C}"/>
    <cellStyle name="Comma 2 2 5 2 2 6 5" xfId="21014" xr:uid="{3065FC52-A443-4363-8D67-99A464644C76}"/>
    <cellStyle name="Comma 2 2 5 2 2 7" xfId="2602" xr:uid="{00000000-0005-0000-0000-000090060000}"/>
    <cellStyle name="Comma 2 2 5 2 2 7 2" xfId="7405" xr:uid="{00000000-0005-0000-0000-000091060000}"/>
    <cellStyle name="Comma 2 2 5 2 2 7 2 2" xfId="17012" xr:uid="{00000000-0005-0000-0000-000092060000}"/>
    <cellStyle name="Comma 2 2 5 2 2 7 2 2 2" xfId="36226" xr:uid="{3E2E02DD-8392-43DA-B2F3-F6AD627DC031}"/>
    <cellStyle name="Comma 2 2 5 2 2 7 2 3" xfId="26619" xr:uid="{12081A66-06D7-4873-80DA-AAE60A39D7E7}"/>
    <cellStyle name="Comma 2 2 5 2 2 7 3" xfId="12209" xr:uid="{00000000-0005-0000-0000-000093060000}"/>
    <cellStyle name="Comma 2 2 5 2 2 7 3 2" xfId="31423" xr:uid="{BD0DD175-DEE8-4AB0-8808-74210E29BAD4}"/>
    <cellStyle name="Comma 2 2 5 2 2 7 4" xfId="21816" xr:uid="{C994413F-B738-4403-93EE-A52DC9FA7FBC}"/>
    <cellStyle name="Comma 2 2 5 2 2 8" xfId="5004" xr:uid="{00000000-0005-0000-0000-000094060000}"/>
    <cellStyle name="Comma 2 2 5 2 2 8 2" xfId="14611" xr:uid="{00000000-0005-0000-0000-000095060000}"/>
    <cellStyle name="Comma 2 2 5 2 2 8 2 2" xfId="33825" xr:uid="{92039AA8-4B05-427C-8801-DC70F84C6AA5}"/>
    <cellStyle name="Comma 2 2 5 2 2 8 3" xfId="24218" xr:uid="{BACE675C-3382-4337-B87A-BA4D5CEEE890}"/>
    <cellStyle name="Comma 2 2 5 2 2 9" xfId="9807" xr:uid="{00000000-0005-0000-0000-000096060000}"/>
    <cellStyle name="Comma 2 2 5 2 2 9 2" xfId="29021" xr:uid="{02A77A3E-2FC0-4B92-A9A7-BBB7055451A9}"/>
    <cellStyle name="Comma 2 2 5 2 3" xfId="297" xr:uid="{00000000-0005-0000-0000-000097060000}"/>
    <cellStyle name="Comma 2 2 5 2 3 2" xfId="1098" xr:uid="{00000000-0005-0000-0000-000098060000}"/>
    <cellStyle name="Comma 2 2 5 2 3 2 2" xfId="3502" xr:uid="{00000000-0005-0000-0000-000099060000}"/>
    <cellStyle name="Comma 2 2 5 2 3 2 2 2" xfId="8305" xr:uid="{00000000-0005-0000-0000-00009A060000}"/>
    <cellStyle name="Comma 2 2 5 2 3 2 2 2 2" xfId="17912" xr:uid="{00000000-0005-0000-0000-00009B060000}"/>
    <cellStyle name="Comma 2 2 5 2 3 2 2 2 2 2" xfId="37126" xr:uid="{B38A0C7F-B9FE-42A6-836F-12EA39F69583}"/>
    <cellStyle name="Comma 2 2 5 2 3 2 2 2 3" xfId="27519" xr:uid="{8287C042-1F7E-4C38-A4C4-617C572D311F}"/>
    <cellStyle name="Comma 2 2 5 2 3 2 2 3" xfId="13109" xr:uid="{00000000-0005-0000-0000-00009C060000}"/>
    <cellStyle name="Comma 2 2 5 2 3 2 2 3 2" xfId="32323" xr:uid="{462DD891-C654-45A6-9DF5-3DB9AF854642}"/>
    <cellStyle name="Comma 2 2 5 2 3 2 2 4" xfId="22716" xr:uid="{19354549-E389-4CC8-92DF-FDD1CFECF7EC}"/>
    <cellStyle name="Comma 2 2 5 2 3 2 3" xfId="5904" xr:uid="{00000000-0005-0000-0000-00009D060000}"/>
    <cellStyle name="Comma 2 2 5 2 3 2 3 2" xfId="15511" xr:uid="{00000000-0005-0000-0000-00009E060000}"/>
    <cellStyle name="Comma 2 2 5 2 3 2 3 2 2" xfId="34725" xr:uid="{8B2DBB8F-80B4-4E27-87C5-FDAF788DE0F9}"/>
    <cellStyle name="Comma 2 2 5 2 3 2 3 3" xfId="25118" xr:uid="{D7736926-47A1-42F3-BB22-442C4E90BBBB}"/>
    <cellStyle name="Comma 2 2 5 2 3 2 4" xfId="10707" xr:uid="{00000000-0005-0000-0000-00009F060000}"/>
    <cellStyle name="Comma 2 2 5 2 3 2 4 2" xfId="29921" xr:uid="{074FDCB2-570E-4A2A-94B7-1C4E281B5AB2}"/>
    <cellStyle name="Comma 2 2 5 2 3 2 5" xfId="20314" xr:uid="{F836B56D-52A3-4504-B029-BA0E55C9F663}"/>
    <cellStyle name="Comma 2 2 5 2 3 3" xfId="1898" xr:uid="{00000000-0005-0000-0000-0000A0060000}"/>
    <cellStyle name="Comma 2 2 5 2 3 3 2" xfId="4302" xr:uid="{00000000-0005-0000-0000-0000A1060000}"/>
    <cellStyle name="Comma 2 2 5 2 3 3 2 2" xfId="9105" xr:uid="{00000000-0005-0000-0000-0000A2060000}"/>
    <cellStyle name="Comma 2 2 5 2 3 3 2 2 2" xfId="18712" xr:uid="{00000000-0005-0000-0000-0000A3060000}"/>
    <cellStyle name="Comma 2 2 5 2 3 3 2 2 2 2" xfId="37926" xr:uid="{7877A7AF-4E57-40D6-BEFE-0D2F3498A3EC}"/>
    <cellStyle name="Comma 2 2 5 2 3 3 2 2 3" xfId="28319" xr:uid="{93779F58-602B-4233-8A83-616D471DFF18}"/>
    <cellStyle name="Comma 2 2 5 2 3 3 2 3" xfId="13909" xr:uid="{00000000-0005-0000-0000-0000A4060000}"/>
    <cellStyle name="Comma 2 2 5 2 3 3 2 3 2" xfId="33123" xr:uid="{187B54C3-CFC3-4289-9467-C4634A470CAC}"/>
    <cellStyle name="Comma 2 2 5 2 3 3 2 4" xfId="23516" xr:uid="{06EE7C00-CD5C-43B8-B6D9-3C2E8BAD3C4F}"/>
    <cellStyle name="Comma 2 2 5 2 3 3 3" xfId="6704" xr:uid="{00000000-0005-0000-0000-0000A5060000}"/>
    <cellStyle name="Comma 2 2 5 2 3 3 3 2" xfId="16311" xr:uid="{00000000-0005-0000-0000-0000A6060000}"/>
    <cellStyle name="Comma 2 2 5 2 3 3 3 2 2" xfId="35525" xr:uid="{01155214-B9D9-4C2A-B208-9CC4A5C06B70}"/>
    <cellStyle name="Comma 2 2 5 2 3 3 3 3" xfId="25918" xr:uid="{8C92F003-5DA6-445B-89CD-43E45FD07B91}"/>
    <cellStyle name="Comma 2 2 5 2 3 3 4" xfId="11507" xr:uid="{00000000-0005-0000-0000-0000A7060000}"/>
    <cellStyle name="Comma 2 2 5 2 3 3 4 2" xfId="30721" xr:uid="{4DE0ADD2-C799-48AD-97B4-159E33CC9A05}"/>
    <cellStyle name="Comma 2 2 5 2 3 3 5" xfId="21114" xr:uid="{2CB07F49-9DB7-4FB1-85C8-5401732E3500}"/>
    <cellStyle name="Comma 2 2 5 2 3 4" xfId="2702" xr:uid="{00000000-0005-0000-0000-0000A8060000}"/>
    <cellStyle name="Comma 2 2 5 2 3 4 2" xfId="7505" xr:uid="{00000000-0005-0000-0000-0000A9060000}"/>
    <cellStyle name="Comma 2 2 5 2 3 4 2 2" xfId="17112" xr:uid="{00000000-0005-0000-0000-0000AA060000}"/>
    <cellStyle name="Comma 2 2 5 2 3 4 2 2 2" xfId="36326" xr:uid="{A2F5965B-4283-4E4C-9541-082CA06A2688}"/>
    <cellStyle name="Comma 2 2 5 2 3 4 2 3" xfId="26719" xr:uid="{7B3B00F6-B6E9-4A45-806C-C708EC52EB1B}"/>
    <cellStyle name="Comma 2 2 5 2 3 4 3" xfId="12309" xr:uid="{00000000-0005-0000-0000-0000AB060000}"/>
    <cellStyle name="Comma 2 2 5 2 3 4 3 2" xfId="31523" xr:uid="{3B2EF95B-3861-4028-AD80-2C5965914B26}"/>
    <cellStyle name="Comma 2 2 5 2 3 4 4" xfId="21916" xr:uid="{2CFE66FE-A1C6-41AE-AB31-99C4377C073A}"/>
    <cellStyle name="Comma 2 2 5 2 3 5" xfId="5104" xr:uid="{00000000-0005-0000-0000-0000AC060000}"/>
    <cellStyle name="Comma 2 2 5 2 3 5 2" xfId="14711" xr:uid="{00000000-0005-0000-0000-0000AD060000}"/>
    <cellStyle name="Comma 2 2 5 2 3 5 2 2" xfId="33925" xr:uid="{ADD507FD-BF34-41B5-BC7E-CED70C1D915E}"/>
    <cellStyle name="Comma 2 2 5 2 3 5 3" xfId="24318" xr:uid="{85AD6FDF-5D0A-4781-A372-1EB9DC40B543}"/>
    <cellStyle name="Comma 2 2 5 2 3 6" xfId="9907" xr:uid="{00000000-0005-0000-0000-0000AE060000}"/>
    <cellStyle name="Comma 2 2 5 2 3 6 2" xfId="29121" xr:uid="{D07DA232-3E9F-4CDD-B9C1-19CD9D9E8723}"/>
    <cellStyle name="Comma 2 2 5 2 3 7" xfId="19514" xr:uid="{4E6A9B0A-A7EB-43DC-9F4F-C9FC0213A203}"/>
    <cellStyle name="Comma 2 2 5 2 4" xfId="497" xr:uid="{00000000-0005-0000-0000-0000AF060000}"/>
    <cellStyle name="Comma 2 2 5 2 4 2" xfId="1298" xr:uid="{00000000-0005-0000-0000-0000B0060000}"/>
    <cellStyle name="Comma 2 2 5 2 4 2 2" xfId="3702" xr:uid="{00000000-0005-0000-0000-0000B1060000}"/>
    <cellStyle name="Comma 2 2 5 2 4 2 2 2" xfId="8505" xr:uid="{00000000-0005-0000-0000-0000B2060000}"/>
    <cellStyle name="Comma 2 2 5 2 4 2 2 2 2" xfId="18112" xr:uid="{00000000-0005-0000-0000-0000B3060000}"/>
    <cellStyle name="Comma 2 2 5 2 4 2 2 2 2 2" xfId="37326" xr:uid="{144FB9E6-C019-4C13-BB76-ABEFA7529FD4}"/>
    <cellStyle name="Comma 2 2 5 2 4 2 2 2 3" xfId="27719" xr:uid="{484E31C7-0BF9-4EFB-B7FC-1CF5A32AB909}"/>
    <cellStyle name="Comma 2 2 5 2 4 2 2 3" xfId="13309" xr:uid="{00000000-0005-0000-0000-0000B4060000}"/>
    <cellStyle name="Comma 2 2 5 2 4 2 2 3 2" xfId="32523" xr:uid="{6F401DB7-B5C0-4473-94A1-C60644A62C71}"/>
    <cellStyle name="Comma 2 2 5 2 4 2 2 4" xfId="22916" xr:uid="{9E1A9414-473C-4CC6-BF31-3512ADF6CA9C}"/>
    <cellStyle name="Comma 2 2 5 2 4 2 3" xfId="6104" xr:uid="{00000000-0005-0000-0000-0000B5060000}"/>
    <cellStyle name="Comma 2 2 5 2 4 2 3 2" xfId="15711" xr:uid="{00000000-0005-0000-0000-0000B6060000}"/>
    <cellStyle name="Comma 2 2 5 2 4 2 3 2 2" xfId="34925" xr:uid="{61167AFD-0BD9-422F-BA41-04117DCDAF5B}"/>
    <cellStyle name="Comma 2 2 5 2 4 2 3 3" xfId="25318" xr:uid="{2DE17AE8-3270-46B9-8F88-250473AB8745}"/>
    <cellStyle name="Comma 2 2 5 2 4 2 4" xfId="10907" xr:uid="{00000000-0005-0000-0000-0000B7060000}"/>
    <cellStyle name="Comma 2 2 5 2 4 2 4 2" xfId="30121" xr:uid="{0913B8A8-E4AC-491A-9AF0-6C79A5277E94}"/>
    <cellStyle name="Comma 2 2 5 2 4 2 5" xfId="20514" xr:uid="{00F34F84-2ADC-4055-ABCE-4453DDAD499F}"/>
    <cellStyle name="Comma 2 2 5 2 4 3" xfId="2098" xr:uid="{00000000-0005-0000-0000-0000B8060000}"/>
    <cellStyle name="Comma 2 2 5 2 4 3 2" xfId="4502" xr:uid="{00000000-0005-0000-0000-0000B9060000}"/>
    <cellStyle name="Comma 2 2 5 2 4 3 2 2" xfId="9305" xr:uid="{00000000-0005-0000-0000-0000BA060000}"/>
    <cellStyle name="Comma 2 2 5 2 4 3 2 2 2" xfId="18912" xr:uid="{00000000-0005-0000-0000-0000BB060000}"/>
    <cellStyle name="Comma 2 2 5 2 4 3 2 2 2 2" xfId="38126" xr:uid="{4C7AC0CA-BFA8-4E23-B2D4-14D2FAF3B81B}"/>
    <cellStyle name="Comma 2 2 5 2 4 3 2 2 3" xfId="28519" xr:uid="{F2454D8B-F644-4467-8C91-B1B49180FBBF}"/>
    <cellStyle name="Comma 2 2 5 2 4 3 2 3" xfId="14109" xr:uid="{00000000-0005-0000-0000-0000BC060000}"/>
    <cellStyle name="Comma 2 2 5 2 4 3 2 3 2" xfId="33323" xr:uid="{1D810890-E329-47E6-9287-8999F42343C6}"/>
    <cellStyle name="Comma 2 2 5 2 4 3 2 4" xfId="23716" xr:uid="{FAE9EC21-1BF3-46F1-BEBA-BCEF61AAC01E}"/>
    <cellStyle name="Comma 2 2 5 2 4 3 3" xfId="6904" xr:uid="{00000000-0005-0000-0000-0000BD060000}"/>
    <cellStyle name="Comma 2 2 5 2 4 3 3 2" xfId="16511" xr:uid="{00000000-0005-0000-0000-0000BE060000}"/>
    <cellStyle name="Comma 2 2 5 2 4 3 3 2 2" xfId="35725" xr:uid="{2BAAF26B-5E0B-48A1-BB3D-D1FA38B986E0}"/>
    <cellStyle name="Comma 2 2 5 2 4 3 3 3" xfId="26118" xr:uid="{DBF87B83-DF61-4E8B-B57C-97D0772F0969}"/>
    <cellStyle name="Comma 2 2 5 2 4 3 4" xfId="11707" xr:uid="{00000000-0005-0000-0000-0000BF060000}"/>
    <cellStyle name="Comma 2 2 5 2 4 3 4 2" xfId="30921" xr:uid="{BB794AD2-3ED1-4181-AE8C-F546F3EE7EE2}"/>
    <cellStyle name="Comma 2 2 5 2 4 3 5" xfId="21314" xr:uid="{7885AEFA-5415-43C1-A27B-07704D9A5FD8}"/>
    <cellStyle name="Comma 2 2 5 2 4 4" xfId="2902" xr:uid="{00000000-0005-0000-0000-0000C0060000}"/>
    <cellStyle name="Comma 2 2 5 2 4 4 2" xfId="7705" xr:uid="{00000000-0005-0000-0000-0000C1060000}"/>
    <cellStyle name="Comma 2 2 5 2 4 4 2 2" xfId="17312" xr:uid="{00000000-0005-0000-0000-0000C2060000}"/>
    <cellStyle name="Comma 2 2 5 2 4 4 2 2 2" xfId="36526" xr:uid="{347FB772-CC20-4687-93C8-79DCEF12EE56}"/>
    <cellStyle name="Comma 2 2 5 2 4 4 2 3" xfId="26919" xr:uid="{5ECC3160-3892-4C52-BBEE-4DA452DEF042}"/>
    <cellStyle name="Comma 2 2 5 2 4 4 3" xfId="12509" xr:uid="{00000000-0005-0000-0000-0000C3060000}"/>
    <cellStyle name="Comma 2 2 5 2 4 4 3 2" xfId="31723" xr:uid="{45D291C5-989A-4CF7-A1CF-1F1E0DE25960}"/>
    <cellStyle name="Comma 2 2 5 2 4 4 4" xfId="22116" xr:uid="{CBBE304F-611C-4559-8995-F3867772E231}"/>
    <cellStyle name="Comma 2 2 5 2 4 5" xfId="5304" xr:uid="{00000000-0005-0000-0000-0000C4060000}"/>
    <cellStyle name="Comma 2 2 5 2 4 5 2" xfId="14911" xr:uid="{00000000-0005-0000-0000-0000C5060000}"/>
    <cellStyle name="Comma 2 2 5 2 4 5 2 2" xfId="34125" xr:uid="{CA0824CB-C932-48AA-BA50-8A625E5400C4}"/>
    <cellStyle name="Comma 2 2 5 2 4 5 3" xfId="24518" xr:uid="{FF24E521-8CB8-43F8-B00C-7F7271000201}"/>
    <cellStyle name="Comma 2 2 5 2 4 6" xfId="10107" xr:uid="{00000000-0005-0000-0000-0000C6060000}"/>
    <cellStyle name="Comma 2 2 5 2 4 6 2" xfId="29321" xr:uid="{60B2230C-2E84-45DF-8F20-3C658329D608}"/>
    <cellStyle name="Comma 2 2 5 2 4 7" xfId="19714" xr:uid="{2C09F93B-935C-4C98-923A-F8F66905AC3E}"/>
    <cellStyle name="Comma 2 2 5 2 5" xfId="697" xr:uid="{00000000-0005-0000-0000-0000C7060000}"/>
    <cellStyle name="Comma 2 2 5 2 5 2" xfId="1498" xr:uid="{00000000-0005-0000-0000-0000C8060000}"/>
    <cellStyle name="Comma 2 2 5 2 5 2 2" xfId="3902" xr:uid="{00000000-0005-0000-0000-0000C9060000}"/>
    <cellStyle name="Comma 2 2 5 2 5 2 2 2" xfId="8705" xr:uid="{00000000-0005-0000-0000-0000CA060000}"/>
    <cellStyle name="Comma 2 2 5 2 5 2 2 2 2" xfId="18312" xr:uid="{00000000-0005-0000-0000-0000CB060000}"/>
    <cellStyle name="Comma 2 2 5 2 5 2 2 2 2 2" xfId="37526" xr:uid="{D322377E-5632-4541-BAC9-DE53A12BFF62}"/>
    <cellStyle name="Comma 2 2 5 2 5 2 2 2 3" xfId="27919" xr:uid="{327CB502-50B1-4940-8355-BE65885494CE}"/>
    <cellStyle name="Comma 2 2 5 2 5 2 2 3" xfId="13509" xr:uid="{00000000-0005-0000-0000-0000CC060000}"/>
    <cellStyle name="Comma 2 2 5 2 5 2 2 3 2" xfId="32723" xr:uid="{6AA94C83-1C67-41FF-BA49-66A66FD9BFDF}"/>
    <cellStyle name="Comma 2 2 5 2 5 2 2 4" xfId="23116" xr:uid="{61132852-0818-46B2-9373-3F624697AB0B}"/>
    <cellStyle name="Comma 2 2 5 2 5 2 3" xfId="6304" xr:uid="{00000000-0005-0000-0000-0000CD060000}"/>
    <cellStyle name="Comma 2 2 5 2 5 2 3 2" xfId="15911" xr:uid="{00000000-0005-0000-0000-0000CE060000}"/>
    <cellStyle name="Comma 2 2 5 2 5 2 3 2 2" xfId="35125" xr:uid="{5DB5D72E-ABAE-4088-A83B-8AACB99204E0}"/>
    <cellStyle name="Comma 2 2 5 2 5 2 3 3" xfId="25518" xr:uid="{93CD55CE-2362-480C-A5F4-0217FFA3A03D}"/>
    <cellStyle name="Comma 2 2 5 2 5 2 4" xfId="11107" xr:uid="{00000000-0005-0000-0000-0000CF060000}"/>
    <cellStyle name="Comma 2 2 5 2 5 2 4 2" xfId="30321" xr:uid="{B7968E40-34A8-4CED-9837-0D35A86222DE}"/>
    <cellStyle name="Comma 2 2 5 2 5 2 5" xfId="20714" xr:uid="{6CD528B5-02B9-49C5-AF70-1E4F56C92108}"/>
    <cellStyle name="Comma 2 2 5 2 5 3" xfId="2298" xr:uid="{00000000-0005-0000-0000-0000D0060000}"/>
    <cellStyle name="Comma 2 2 5 2 5 3 2" xfId="4702" xr:uid="{00000000-0005-0000-0000-0000D1060000}"/>
    <cellStyle name="Comma 2 2 5 2 5 3 2 2" xfId="9505" xr:uid="{00000000-0005-0000-0000-0000D2060000}"/>
    <cellStyle name="Comma 2 2 5 2 5 3 2 2 2" xfId="19112" xr:uid="{00000000-0005-0000-0000-0000D3060000}"/>
    <cellStyle name="Comma 2 2 5 2 5 3 2 2 2 2" xfId="38326" xr:uid="{1F7D5A37-99CE-4A9E-A6EC-FF3B6700E9EF}"/>
    <cellStyle name="Comma 2 2 5 2 5 3 2 2 3" xfId="28719" xr:uid="{DF7ABAA7-35A5-484C-928B-28D154200514}"/>
    <cellStyle name="Comma 2 2 5 2 5 3 2 3" xfId="14309" xr:uid="{00000000-0005-0000-0000-0000D4060000}"/>
    <cellStyle name="Comma 2 2 5 2 5 3 2 3 2" xfId="33523" xr:uid="{427C8633-F78F-402C-93D4-7F45B9E64341}"/>
    <cellStyle name="Comma 2 2 5 2 5 3 2 4" xfId="23916" xr:uid="{32DF2E8A-7D54-4B78-A299-16B5DB0A8709}"/>
    <cellStyle name="Comma 2 2 5 2 5 3 3" xfId="7104" xr:uid="{00000000-0005-0000-0000-0000D5060000}"/>
    <cellStyle name="Comma 2 2 5 2 5 3 3 2" xfId="16711" xr:uid="{00000000-0005-0000-0000-0000D6060000}"/>
    <cellStyle name="Comma 2 2 5 2 5 3 3 2 2" xfId="35925" xr:uid="{B729B6C6-B909-4E17-B3CB-A2D0B8FE6804}"/>
    <cellStyle name="Comma 2 2 5 2 5 3 3 3" xfId="26318" xr:uid="{2F17072C-3FEE-4B71-A235-9DE43C6983D6}"/>
    <cellStyle name="Comma 2 2 5 2 5 3 4" xfId="11907" xr:uid="{00000000-0005-0000-0000-0000D7060000}"/>
    <cellStyle name="Comma 2 2 5 2 5 3 4 2" xfId="31121" xr:uid="{BFE5DE20-B8F8-47CF-89BA-5C1A2DD5002C}"/>
    <cellStyle name="Comma 2 2 5 2 5 3 5" xfId="21514" xr:uid="{BE78FDC6-0E41-4C41-AEE3-E7FAE68CB655}"/>
    <cellStyle name="Comma 2 2 5 2 5 4" xfId="3102" xr:uid="{00000000-0005-0000-0000-0000D8060000}"/>
    <cellStyle name="Comma 2 2 5 2 5 4 2" xfId="7905" xr:uid="{00000000-0005-0000-0000-0000D9060000}"/>
    <cellStyle name="Comma 2 2 5 2 5 4 2 2" xfId="17512" xr:uid="{00000000-0005-0000-0000-0000DA060000}"/>
    <cellStyle name="Comma 2 2 5 2 5 4 2 2 2" xfId="36726" xr:uid="{395DB76C-9DCE-4590-9FEA-18836CB33191}"/>
    <cellStyle name="Comma 2 2 5 2 5 4 2 3" xfId="27119" xr:uid="{62D553EA-1F12-4836-A177-78E8D3039D06}"/>
    <cellStyle name="Comma 2 2 5 2 5 4 3" xfId="12709" xr:uid="{00000000-0005-0000-0000-0000DB060000}"/>
    <cellStyle name="Comma 2 2 5 2 5 4 3 2" xfId="31923" xr:uid="{DB4B563C-A512-48D2-99F0-B460379D3ABE}"/>
    <cellStyle name="Comma 2 2 5 2 5 4 4" xfId="22316" xr:uid="{51F70145-4DC0-41AE-B444-56E63E1DD1BC}"/>
    <cellStyle name="Comma 2 2 5 2 5 5" xfId="5504" xr:uid="{00000000-0005-0000-0000-0000DC060000}"/>
    <cellStyle name="Comma 2 2 5 2 5 5 2" xfId="15111" xr:uid="{00000000-0005-0000-0000-0000DD060000}"/>
    <cellStyle name="Comma 2 2 5 2 5 5 2 2" xfId="34325" xr:uid="{D9557962-841F-438A-9F42-CC3A44CD0502}"/>
    <cellStyle name="Comma 2 2 5 2 5 5 3" xfId="24718" xr:uid="{B18D1F78-C2C3-4B95-BDBE-E5A9D5D45144}"/>
    <cellStyle name="Comma 2 2 5 2 5 6" xfId="10307" xr:uid="{00000000-0005-0000-0000-0000DE060000}"/>
    <cellStyle name="Comma 2 2 5 2 5 6 2" xfId="29521" xr:uid="{79D66545-F650-4A50-AACD-3DA4B416C4D5}"/>
    <cellStyle name="Comma 2 2 5 2 5 7" xfId="19914" xr:uid="{57DA137E-A4A5-402E-B31C-3EDA367BBC5C}"/>
    <cellStyle name="Comma 2 2 5 2 6" xfId="898" xr:uid="{00000000-0005-0000-0000-0000DF060000}"/>
    <cellStyle name="Comma 2 2 5 2 6 2" xfId="3302" xr:uid="{00000000-0005-0000-0000-0000E0060000}"/>
    <cellStyle name="Comma 2 2 5 2 6 2 2" xfId="8105" xr:uid="{00000000-0005-0000-0000-0000E1060000}"/>
    <cellStyle name="Comma 2 2 5 2 6 2 2 2" xfId="17712" xr:uid="{00000000-0005-0000-0000-0000E2060000}"/>
    <cellStyle name="Comma 2 2 5 2 6 2 2 2 2" xfId="36926" xr:uid="{1C253F58-B3A0-407E-ABDF-31634179C53B}"/>
    <cellStyle name="Comma 2 2 5 2 6 2 2 3" xfId="27319" xr:uid="{D743423D-F607-4A2C-BCA0-BE2BF03A9A03}"/>
    <cellStyle name="Comma 2 2 5 2 6 2 3" xfId="12909" xr:uid="{00000000-0005-0000-0000-0000E3060000}"/>
    <cellStyle name="Comma 2 2 5 2 6 2 3 2" xfId="32123" xr:uid="{58050CEB-D17A-46F4-89B7-B537DC08CCF4}"/>
    <cellStyle name="Comma 2 2 5 2 6 2 4" xfId="22516" xr:uid="{9A5134C6-F602-4DD0-A18F-568AC8A430FF}"/>
    <cellStyle name="Comma 2 2 5 2 6 3" xfId="5704" xr:uid="{00000000-0005-0000-0000-0000E4060000}"/>
    <cellStyle name="Comma 2 2 5 2 6 3 2" xfId="15311" xr:uid="{00000000-0005-0000-0000-0000E5060000}"/>
    <cellStyle name="Comma 2 2 5 2 6 3 2 2" xfId="34525" xr:uid="{B537BD59-B353-46A7-847F-042E667978C4}"/>
    <cellStyle name="Comma 2 2 5 2 6 3 3" xfId="24918" xr:uid="{9BA5015F-3B9C-4BB2-84AE-9FA2E4BBCA82}"/>
    <cellStyle name="Comma 2 2 5 2 6 4" xfId="10507" xr:uid="{00000000-0005-0000-0000-0000E6060000}"/>
    <cellStyle name="Comma 2 2 5 2 6 4 2" xfId="29721" xr:uid="{F7C61FF6-D41F-4253-B94D-7E368CA2BA89}"/>
    <cellStyle name="Comma 2 2 5 2 6 5" xfId="20114" xr:uid="{D678EA0C-6CD5-4B3E-A2B0-242C9712A737}"/>
    <cellStyle name="Comma 2 2 5 2 7" xfId="1698" xr:uid="{00000000-0005-0000-0000-0000E7060000}"/>
    <cellStyle name="Comma 2 2 5 2 7 2" xfId="4102" xr:uid="{00000000-0005-0000-0000-0000E8060000}"/>
    <cellStyle name="Comma 2 2 5 2 7 2 2" xfId="8905" xr:uid="{00000000-0005-0000-0000-0000E9060000}"/>
    <cellStyle name="Comma 2 2 5 2 7 2 2 2" xfId="18512" xr:uid="{00000000-0005-0000-0000-0000EA060000}"/>
    <cellStyle name="Comma 2 2 5 2 7 2 2 2 2" xfId="37726" xr:uid="{5E339C13-6232-4E24-88F5-57F32C5AA645}"/>
    <cellStyle name="Comma 2 2 5 2 7 2 2 3" xfId="28119" xr:uid="{71744D3C-6145-4623-9D5D-344D5D2430DC}"/>
    <cellStyle name="Comma 2 2 5 2 7 2 3" xfId="13709" xr:uid="{00000000-0005-0000-0000-0000EB060000}"/>
    <cellStyle name="Comma 2 2 5 2 7 2 3 2" xfId="32923" xr:uid="{8FB8F566-9EBE-47B5-A4FC-B8FC86A28C1C}"/>
    <cellStyle name="Comma 2 2 5 2 7 2 4" xfId="23316" xr:uid="{84CF38A8-3781-43B1-9B9E-251BB4FFD378}"/>
    <cellStyle name="Comma 2 2 5 2 7 3" xfId="6504" xr:uid="{00000000-0005-0000-0000-0000EC060000}"/>
    <cellStyle name="Comma 2 2 5 2 7 3 2" xfId="16111" xr:uid="{00000000-0005-0000-0000-0000ED060000}"/>
    <cellStyle name="Comma 2 2 5 2 7 3 2 2" xfId="35325" xr:uid="{B13081D1-C65A-4CD1-8536-FE049C606C73}"/>
    <cellStyle name="Comma 2 2 5 2 7 3 3" xfId="25718" xr:uid="{CA0336D3-8B52-4040-BE83-912C6D4E14BF}"/>
    <cellStyle name="Comma 2 2 5 2 7 4" xfId="11307" xr:uid="{00000000-0005-0000-0000-0000EE060000}"/>
    <cellStyle name="Comma 2 2 5 2 7 4 2" xfId="30521" xr:uid="{E61FDFBA-A8EC-456A-9C87-9CB0438E7466}"/>
    <cellStyle name="Comma 2 2 5 2 7 5" xfId="20914" xr:uid="{97C8BB5D-A46A-4E82-9D68-07CDB37BAD4F}"/>
    <cellStyle name="Comma 2 2 5 2 8" xfId="2502" xr:uid="{00000000-0005-0000-0000-0000EF060000}"/>
    <cellStyle name="Comma 2 2 5 2 8 2" xfId="7305" xr:uid="{00000000-0005-0000-0000-0000F0060000}"/>
    <cellStyle name="Comma 2 2 5 2 8 2 2" xfId="16912" xr:uid="{00000000-0005-0000-0000-0000F1060000}"/>
    <cellStyle name="Comma 2 2 5 2 8 2 2 2" xfId="36126" xr:uid="{EC4B6F60-73AD-4392-9054-9A784F8D0591}"/>
    <cellStyle name="Comma 2 2 5 2 8 2 3" xfId="26519" xr:uid="{388E3D5D-D383-4804-BE43-82046E71AB5C}"/>
    <cellStyle name="Comma 2 2 5 2 8 3" xfId="12109" xr:uid="{00000000-0005-0000-0000-0000F2060000}"/>
    <cellStyle name="Comma 2 2 5 2 8 3 2" xfId="31323" xr:uid="{6F4C0E27-F7F8-4107-876F-00E236C3AC28}"/>
    <cellStyle name="Comma 2 2 5 2 8 4" xfId="21716" xr:uid="{A311C220-22A7-4D35-9208-C37DC738E61C}"/>
    <cellStyle name="Comma 2 2 5 2 9" xfId="4904" xr:uid="{00000000-0005-0000-0000-0000F3060000}"/>
    <cellStyle name="Comma 2 2 5 2 9 2" xfId="14511" xr:uid="{00000000-0005-0000-0000-0000F4060000}"/>
    <cellStyle name="Comma 2 2 5 2 9 2 2" xfId="33725" xr:uid="{4144486B-3FCF-4ADA-9266-E488A4F23473}"/>
    <cellStyle name="Comma 2 2 5 2 9 3" xfId="24118" xr:uid="{6EB36A85-BD9E-4874-AD97-4EB470C134C0}"/>
    <cellStyle name="Comma 2 2 5 3" xfId="147" xr:uid="{00000000-0005-0000-0000-0000F5060000}"/>
    <cellStyle name="Comma 2 2 5 3 10" xfId="19364" xr:uid="{70C1E1C6-D70B-48F5-921B-4F7C379D89C2}"/>
    <cellStyle name="Comma 2 2 5 3 2" xfId="347" xr:uid="{00000000-0005-0000-0000-0000F6060000}"/>
    <cellStyle name="Comma 2 2 5 3 2 2" xfId="1148" xr:uid="{00000000-0005-0000-0000-0000F7060000}"/>
    <cellStyle name="Comma 2 2 5 3 2 2 2" xfId="3552" xr:uid="{00000000-0005-0000-0000-0000F8060000}"/>
    <cellStyle name="Comma 2 2 5 3 2 2 2 2" xfId="8355" xr:uid="{00000000-0005-0000-0000-0000F9060000}"/>
    <cellStyle name="Comma 2 2 5 3 2 2 2 2 2" xfId="17962" xr:uid="{00000000-0005-0000-0000-0000FA060000}"/>
    <cellStyle name="Comma 2 2 5 3 2 2 2 2 2 2" xfId="37176" xr:uid="{BD8B70C6-77DE-4E99-AFD4-49E8FD215C7A}"/>
    <cellStyle name="Comma 2 2 5 3 2 2 2 2 3" xfId="27569" xr:uid="{503F2336-6CB7-456A-A3B7-102BCA42C757}"/>
    <cellStyle name="Comma 2 2 5 3 2 2 2 3" xfId="13159" xr:uid="{00000000-0005-0000-0000-0000FB060000}"/>
    <cellStyle name="Comma 2 2 5 3 2 2 2 3 2" xfId="32373" xr:uid="{E6D946D7-470F-4530-A3A3-5068E7F0CFCE}"/>
    <cellStyle name="Comma 2 2 5 3 2 2 2 4" xfId="22766" xr:uid="{9BB045A4-9AA2-4BA7-86B2-42C0D05CA34D}"/>
    <cellStyle name="Comma 2 2 5 3 2 2 3" xfId="5954" xr:uid="{00000000-0005-0000-0000-0000FC060000}"/>
    <cellStyle name="Comma 2 2 5 3 2 2 3 2" xfId="15561" xr:uid="{00000000-0005-0000-0000-0000FD060000}"/>
    <cellStyle name="Comma 2 2 5 3 2 2 3 2 2" xfId="34775" xr:uid="{89AFE350-3325-494C-AA5E-C93794E427C6}"/>
    <cellStyle name="Comma 2 2 5 3 2 2 3 3" xfId="25168" xr:uid="{122CC925-6331-44B3-8696-6FAF4B1188C2}"/>
    <cellStyle name="Comma 2 2 5 3 2 2 4" xfId="10757" xr:uid="{00000000-0005-0000-0000-0000FE060000}"/>
    <cellStyle name="Comma 2 2 5 3 2 2 4 2" xfId="29971" xr:uid="{F613AAF4-A5FB-48A4-A047-95FAAF2D366D}"/>
    <cellStyle name="Comma 2 2 5 3 2 2 5" xfId="20364" xr:uid="{3F84D515-8310-4B36-97FE-24DAD7E3E942}"/>
    <cellStyle name="Comma 2 2 5 3 2 3" xfId="1948" xr:uid="{00000000-0005-0000-0000-0000FF060000}"/>
    <cellStyle name="Comma 2 2 5 3 2 3 2" xfId="4352" xr:uid="{00000000-0005-0000-0000-000000070000}"/>
    <cellStyle name="Comma 2 2 5 3 2 3 2 2" xfId="9155" xr:uid="{00000000-0005-0000-0000-000001070000}"/>
    <cellStyle name="Comma 2 2 5 3 2 3 2 2 2" xfId="18762" xr:uid="{00000000-0005-0000-0000-000002070000}"/>
    <cellStyle name="Comma 2 2 5 3 2 3 2 2 2 2" xfId="37976" xr:uid="{FC4D06A6-83F9-44FE-96EB-308DB54FFF17}"/>
    <cellStyle name="Comma 2 2 5 3 2 3 2 2 3" xfId="28369" xr:uid="{7FAFEB9F-84B8-44FF-96D5-9C5BD9A8CC8A}"/>
    <cellStyle name="Comma 2 2 5 3 2 3 2 3" xfId="13959" xr:uid="{00000000-0005-0000-0000-000003070000}"/>
    <cellStyle name="Comma 2 2 5 3 2 3 2 3 2" xfId="33173" xr:uid="{00D50042-9542-4E01-A805-7DA954D579F1}"/>
    <cellStyle name="Comma 2 2 5 3 2 3 2 4" xfId="23566" xr:uid="{9EF8F7DE-52C1-4C97-8B4C-879D09F94642}"/>
    <cellStyle name="Comma 2 2 5 3 2 3 3" xfId="6754" xr:uid="{00000000-0005-0000-0000-000004070000}"/>
    <cellStyle name="Comma 2 2 5 3 2 3 3 2" xfId="16361" xr:uid="{00000000-0005-0000-0000-000005070000}"/>
    <cellStyle name="Comma 2 2 5 3 2 3 3 2 2" xfId="35575" xr:uid="{A88C03B2-25A5-4B22-9457-8B504C376CC7}"/>
    <cellStyle name="Comma 2 2 5 3 2 3 3 3" xfId="25968" xr:uid="{DCBAEBAF-B7A4-4D59-BC5D-851ED6DC04ED}"/>
    <cellStyle name="Comma 2 2 5 3 2 3 4" xfId="11557" xr:uid="{00000000-0005-0000-0000-000006070000}"/>
    <cellStyle name="Comma 2 2 5 3 2 3 4 2" xfId="30771" xr:uid="{E1E1D577-B817-488C-9CA1-9A6AC1172522}"/>
    <cellStyle name="Comma 2 2 5 3 2 3 5" xfId="21164" xr:uid="{31D801A2-DFFC-4041-BD6A-63BCF275B21C}"/>
    <cellStyle name="Comma 2 2 5 3 2 4" xfId="2752" xr:uid="{00000000-0005-0000-0000-000007070000}"/>
    <cellStyle name="Comma 2 2 5 3 2 4 2" xfId="7555" xr:uid="{00000000-0005-0000-0000-000008070000}"/>
    <cellStyle name="Comma 2 2 5 3 2 4 2 2" xfId="17162" xr:uid="{00000000-0005-0000-0000-000009070000}"/>
    <cellStyle name="Comma 2 2 5 3 2 4 2 2 2" xfId="36376" xr:uid="{BF155243-1513-408D-A1FA-A66F10DCD73C}"/>
    <cellStyle name="Comma 2 2 5 3 2 4 2 3" xfId="26769" xr:uid="{9ECDA029-2D75-49CC-A854-F4CE7C6ADA54}"/>
    <cellStyle name="Comma 2 2 5 3 2 4 3" xfId="12359" xr:uid="{00000000-0005-0000-0000-00000A070000}"/>
    <cellStyle name="Comma 2 2 5 3 2 4 3 2" xfId="31573" xr:uid="{FA0CA03E-C62D-4713-95AA-8049AE63A294}"/>
    <cellStyle name="Comma 2 2 5 3 2 4 4" xfId="21966" xr:uid="{16CF4425-48A4-4499-AB08-A64B03FF8735}"/>
    <cellStyle name="Comma 2 2 5 3 2 5" xfId="5154" xr:uid="{00000000-0005-0000-0000-00000B070000}"/>
    <cellStyle name="Comma 2 2 5 3 2 5 2" xfId="14761" xr:uid="{00000000-0005-0000-0000-00000C070000}"/>
    <cellStyle name="Comma 2 2 5 3 2 5 2 2" xfId="33975" xr:uid="{D05EE2B6-D195-4A65-8800-308C8A2A88C2}"/>
    <cellStyle name="Comma 2 2 5 3 2 5 3" xfId="24368" xr:uid="{37185175-6490-492A-B41D-3BB09940B739}"/>
    <cellStyle name="Comma 2 2 5 3 2 6" xfId="9957" xr:uid="{00000000-0005-0000-0000-00000D070000}"/>
    <cellStyle name="Comma 2 2 5 3 2 6 2" xfId="29171" xr:uid="{7E54D73A-28CE-44FA-ADC5-340815247740}"/>
    <cellStyle name="Comma 2 2 5 3 2 7" xfId="19564" xr:uid="{A9C97BEB-5393-4FC8-9236-C13BF516461B}"/>
    <cellStyle name="Comma 2 2 5 3 3" xfId="547" xr:uid="{00000000-0005-0000-0000-00000E070000}"/>
    <cellStyle name="Comma 2 2 5 3 3 2" xfId="1348" xr:uid="{00000000-0005-0000-0000-00000F070000}"/>
    <cellStyle name="Comma 2 2 5 3 3 2 2" xfId="3752" xr:uid="{00000000-0005-0000-0000-000010070000}"/>
    <cellStyle name="Comma 2 2 5 3 3 2 2 2" xfId="8555" xr:uid="{00000000-0005-0000-0000-000011070000}"/>
    <cellStyle name="Comma 2 2 5 3 3 2 2 2 2" xfId="18162" xr:uid="{00000000-0005-0000-0000-000012070000}"/>
    <cellStyle name="Comma 2 2 5 3 3 2 2 2 2 2" xfId="37376" xr:uid="{96475C1F-0138-4F68-9F25-779AAA336484}"/>
    <cellStyle name="Comma 2 2 5 3 3 2 2 2 3" xfId="27769" xr:uid="{2841429F-A503-4F9E-B1DA-B08BB6954356}"/>
    <cellStyle name="Comma 2 2 5 3 3 2 2 3" xfId="13359" xr:uid="{00000000-0005-0000-0000-000013070000}"/>
    <cellStyle name="Comma 2 2 5 3 3 2 2 3 2" xfId="32573" xr:uid="{3C124249-FC38-40A6-9EBE-A408F1B21032}"/>
    <cellStyle name="Comma 2 2 5 3 3 2 2 4" xfId="22966" xr:uid="{E9614F4E-0E82-49AC-94E6-331776908BD2}"/>
    <cellStyle name="Comma 2 2 5 3 3 2 3" xfId="6154" xr:uid="{00000000-0005-0000-0000-000014070000}"/>
    <cellStyle name="Comma 2 2 5 3 3 2 3 2" xfId="15761" xr:uid="{00000000-0005-0000-0000-000015070000}"/>
    <cellStyle name="Comma 2 2 5 3 3 2 3 2 2" xfId="34975" xr:uid="{57D1813D-9CF8-42DA-8BF3-EE125B036FCC}"/>
    <cellStyle name="Comma 2 2 5 3 3 2 3 3" xfId="25368" xr:uid="{E4D3B5A8-ABDB-4C43-B5C0-E002B67841BB}"/>
    <cellStyle name="Comma 2 2 5 3 3 2 4" xfId="10957" xr:uid="{00000000-0005-0000-0000-000016070000}"/>
    <cellStyle name="Comma 2 2 5 3 3 2 4 2" xfId="30171" xr:uid="{9F4E2228-AA16-4C7B-B120-BB0D8FA74C39}"/>
    <cellStyle name="Comma 2 2 5 3 3 2 5" xfId="20564" xr:uid="{DBD6B3EA-4182-4A6C-87EF-E7168CC3DC8E}"/>
    <cellStyle name="Comma 2 2 5 3 3 3" xfId="2148" xr:uid="{00000000-0005-0000-0000-000017070000}"/>
    <cellStyle name="Comma 2 2 5 3 3 3 2" xfId="4552" xr:uid="{00000000-0005-0000-0000-000018070000}"/>
    <cellStyle name="Comma 2 2 5 3 3 3 2 2" xfId="9355" xr:uid="{00000000-0005-0000-0000-000019070000}"/>
    <cellStyle name="Comma 2 2 5 3 3 3 2 2 2" xfId="18962" xr:uid="{00000000-0005-0000-0000-00001A070000}"/>
    <cellStyle name="Comma 2 2 5 3 3 3 2 2 2 2" xfId="38176" xr:uid="{6E36A590-BD0D-4001-BECF-03828063008C}"/>
    <cellStyle name="Comma 2 2 5 3 3 3 2 2 3" xfId="28569" xr:uid="{6277FA53-21B9-40F9-95E4-86F58C012950}"/>
    <cellStyle name="Comma 2 2 5 3 3 3 2 3" xfId="14159" xr:uid="{00000000-0005-0000-0000-00001B070000}"/>
    <cellStyle name="Comma 2 2 5 3 3 3 2 3 2" xfId="33373" xr:uid="{3FD6579D-71D2-484E-AA3B-CCAF49DF1461}"/>
    <cellStyle name="Comma 2 2 5 3 3 3 2 4" xfId="23766" xr:uid="{AD89F477-0576-4D4E-A078-D09F7C6485F6}"/>
    <cellStyle name="Comma 2 2 5 3 3 3 3" xfId="6954" xr:uid="{00000000-0005-0000-0000-00001C070000}"/>
    <cellStyle name="Comma 2 2 5 3 3 3 3 2" xfId="16561" xr:uid="{00000000-0005-0000-0000-00001D070000}"/>
    <cellStyle name="Comma 2 2 5 3 3 3 3 2 2" xfId="35775" xr:uid="{3E22B62D-BB89-46ED-9CCD-CCF6BE53FFFD}"/>
    <cellStyle name="Comma 2 2 5 3 3 3 3 3" xfId="26168" xr:uid="{D6305ABE-EBEB-45CF-9D36-1458FEE15BDE}"/>
    <cellStyle name="Comma 2 2 5 3 3 3 4" xfId="11757" xr:uid="{00000000-0005-0000-0000-00001E070000}"/>
    <cellStyle name="Comma 2 2 5 3 3 3 4 2" xfId="30971" xr:uid="{A7C79735-526A-4066-8C95-B3656793DD2B}"/>
    <cellStyle name="Comma 2 2 5 3 3 3 5" xfId="21364" xr:uid="{6A6CB751-5E73-4BC0-8D83-C2026A5CAA7A}"/>
    <cellStyle name="Comma 2 2 5 3 3 4" xfId="2952" xr:uid="{00000000-0005-0000-0000-00001F070000}"/>
    <cellStyle name="Comma 2 2 5 3 3 4 2" xfId="7755" xr:uid="{00000000-0005-0000-0000-000020070000}"/>
    <cellStyle name="Comma 2 2 5 3 3 4 2 2" xfId="17362" xr:uid="{00000000-0005-0000-0000-000021070000}"/>
    <cellStyle name="Comma 2 2 5 3 3 4 2 2 2" xfId="36576" xr:uid="{C2AFC574-B815-4134-BEE9-33F3504B9CB2}"/>
    <cellStyle name="Comma 2 2 5 3 3 4 2 3" xfId="26969" xr:uid="{B84A1C29-D5AE-4BAD-AF46-FB7F4E5CCBDD}"/>
    <cellStyle name="Comma 2 2 5 3 3 4 3" xfId="12559" xr:uid="{00000000-0005-0000-0000-000022070000}"/>
    <cellStyle name="Comma 2 2 5 3 3 4 3 2" xfId="31773" xr:uid="{34026BAE-D26E-4E4B-9B98-9725EE91785F}"/>
    <cellStyle name="Comma 2 2 5 3 3 4 4" xfId="22166" xr:uid="{21545439-D01E-44E9-BE44-F643FB177E94}"/>
    <cellStyle name="Comma 2 2 5 3 3 5" xfId="5354" xr:uid="{00000000-0005-0000-0000-000023070000}"/>
    <cellStyle name="Comma 2 2 5 3 3 5 2" xfId="14961" xr:uid="{00000000-0005-0000-0000-000024070000}"/>
    <cellStyle name="Comma 2 2 5 3 3 5 2 2" xfId="34175" xr:uid="{999ACF9E-D287-4D72-8212-696FBCDE365D}"/>
    <cellStyle name="Comma 2 2 5 3 3 5 3" xfId="24568" xr:uid="{F41D78AA-6F5F-4BD4-A735-8D54129468D4}"/>
    <cellStyle name="Comma 2 2 5 3 3 6" xfId="10157" xr:uid="{00000000-0005-0000-0000-000025070000}"/>
    <cellStyle name="Comma 2 2 5 3 3 6 2" xfId="29371" xr:uid="{93D94F3E-0983-46C1-B9DC-D7EA7F485FBA}"/>
    <cellStyle name="Comma 2 2 5 3 3 7" xfId="19764" xr:uid="{7903D339-6E70-42B8-B5D4-4CC54BEE5150}"/>
    <cellStyle name="Comma 2 2 5 3 4" xfId="747" xr:uid="{00000000-0005-0000-0000-000026070000}"/>
    <cellStyle name="Comma 2 2 5 3 4 2" xfId="1548" xr:uid="{00000000-0005-0000-0000-000027070000}"/>
    <cellStyle name="Comma 2 2 5 3 4 2 2" xfId="3952" xr:uid="{00000000-0005-0000-0000-000028070000}"/>
    <cellStyle name="Comma 2 2 5 3 4 2 2 2" xfId="8755" xr:uid="{00000000-0005-0000-0000-000029070000}"/>
    <cellStyle name="Comma 2 2 5 3 4 2 2 2 2" xfId="18362" xr:uid="{00000000-0005-0000-0000-00002A070000}"/>
    <cellStyle name="Comma 2 2 5 3 4 2 2 2 2 2" xfId="37576" xr:uid="{EC4114B7-FA70-4574-A148-1E708893CAFB}"/>
    <cellStyle name="Comma 2 2 5 3 4 2 2 2 3" xfId="27969" xr:uid="{69D63560-89C9-4727-96E5-0D056EA5699E}"/>
    <cellStyle name="Comma 2 2 5 3 4 2 2 3" xfId="13559" xr:uid="{00000000-0005-0000-0000-00002B070000}"/>
    <cellStyle name="Comma 2 2 5 3 4 2 2 3 2" xfId="32773" xr:uid="{73FCBF95-561A-4EBA-8B67-4A6AE396D8B5}"/>
    <cellStyle name="Comma 2 2 5 3 4 2 2 4" xfId="23166" xr:uid="{412FD6BE-FADC-4E37-BB20-F45A09F81115}"/>
    <cellStyle name="Comma 2 2 5 3 4 2 3" xfId="6354" xr:uid="{00000000-0005-0000-0000-00002C070000}"/>
    <cellStyle name="Comma 2 2 5 3 4 2 3 2" xfId="15961" xr:uid="{00000000-0005-0000-0000-00002D070000}"/>
    <cellStyle name="Comma 2 2 5 3 4 2 3 2 2" xfId="35175" xr:uid="{E83D1A3E-8616-4CF2-A334-5D24910495C0}"/>
    <cellStyle name="Comma 2 2 5 3 4 2 3 3" xfId="25568" xr:uid="{3319EBBC-A67E-497C-80FB-AA5166D5D819}"/>
    <cellStyle name="Comma 2 2 5 3 4 2 4" xfId="11157" xr:uid="{00000000-0005-0000-0000-00002E070000}"/>
    <cellStyle name="Comma 2 2 5 3 4 2 4 2" xfId="30371" xr:uid="{D21ABC65-6631-4B6B-8525-A2B8BC07AE9F}"/>
    <cellStyle name="Comma 2 2 5 3 4 2 5" xfId="20764" xr:uid="{1B174F3C-7605-48EE-9F15-8928AABBE050}"/>
    <cellStyle name="Comma 2 2 5 3 4 3" xfId="2348" xr:uid="{00000000-0005-0000-0000-00002F070000}"/>
    <cellStyle name="Comma 2 2 5 3 4 3 2" xfId="4752" xr:uid="{00000000-0005-0000-0000-000030070000}"/>
    <cellStyle name="Comma 2 2 5 3 4 3 2 2" xfId="9555" xr:uid="{00000000-0005-0000-0000-000031070000}"/>
    <cellStyle name="Comma 2 2 5 3 4 3 2 2 2" xfId="19162" xr:uid="{00000000-0005-0000-0000-000032070000}"/>
    <cellStyle name="Comma 2 2 5 3 4 3 2 2 2 2" xfId="38376" xr:uid="{0327741E-D103-42A2-9ABB-06A6E1016A7A}"/>
    <cellStyle name="Comma 2 2 5 3 4 3 2 2 3" xfId="28769" xr:uid="{B5F92BAA-AC1F-412D-B007-0F2846ED3DA3}"/>
    <cellStyle name="Comma 2 2 5 3 4 3 2 3" xfId="14359" xr:uid="{00000000-0005-0000-0000-000033070000}"/>
    <cellStyle name="Comma 2 2 5 3 4 3 2 3 2" xfId="33573" xr:uid="{21FCB191-2DEF-4602-83C8-983AF3722151}"/>
    <cellStyle name="Comma 2 2 5 3 4 3 2 4" xfId="23966" xr:uid="{23A39E84-ACE6-4803-A541-B8766DEE00CE}"/>
    <cellStyle name="Comma 2 2 5 3 4 3 3" xfId="7154" xr:uid="{00000000-0005-0000-0000-000034070000}"/>
    <cellStyle name="Comma 2 2 5 3 4 3 3 2" xfId="16761" xr:uid="{00000000-0005-0000-0000-000035070000}"/>
    <cellStyle name="Comma 2 2 5 3 4 3 3 2 2" xfId="35975" xr:uid="{54551DFB-42AA-43E7-B13D-DEAE0D66DBA6}"/>
    <cellStyle name="Comma 2 2 5 3 4 3 3 3" xfId="26368" xr:uid="{DE7B8E18-7FB4-41C1-8B70-7AE0A0455973}"/>
    <cellStyle name="Comma 2 2 5 3 4 3 4" xfId="11957" xr:uid="{00000000-0005-0000-0000-000036070000}"/>
    <cellStyle name="Comma 2 2 5 3 4 3 4 2" xfId="31171" xr:uid="{53865A43-8318-4B61-A160-5EF51D6539EB}"/>
    <cellStyle name="Comma 2 2 5 3 4 3 5" xfId="21564" xr:uid="{6F83CF5B-D7AA-46C6-AB26-7CFA26D74652}"/>
    <cellStyle name="Comma 2 2 5 3 4 4" xfId="3152" xr:uid="{00000000-0005-0000-0000-000037070000}"/>
    <cellStyle name="Comma 2 2 5 3 4 4 2" xfId="7955" xr:uid="{00000000-0005-0000-0000-000038070000}"/>
    <cellStyle name="Comma 2 2 5 3 4 4 2 2" xfId="17562" xr:uid="{00000000-0005-0000-0000-000039070000}"/>
    <cellStyle name="Comma 2 2 5 3 4 4 2 2 2" xfId="36776" xr:uid="{34DAF5C0-CDFA-4C20-8192-1E128B5BD4E0}"/>
    <cellStyle name="Comma 2 2 5 3 4 4 2 3" xfId="27169" xr:uid="{22104C77-72E1-408F-AEA1-7E4D6FEDD0C3}"/>
    <cellStyle name="Comma 2 2 5 3 4 4 3" xfId="12759" xr:uid="{00000000-0005-0000-0000-00003A070000}"/>
    <cellStyle name="Comma 2 2 5 3 4 4 3 2" xfId="31973" xr:uid="{97970964-893E-4DB4-A6A3-F7A0AF00B2F5}"/>
    <cellStyle name="Comma 2 2 5 3 4 4 4" xfId="22366" xr:uid="{E9E12CF2-0A8C-4CBE-A2F6-F9502C0B3AA7}"/>
    <cellStyle name="Comma 2 2 5 3 4 5" xfId="5554" xr:uid="{00000000-0005-0000-0000-00003B070000}"/>
    <cellStyle name="Comma 2 2 5 3 4 5 2" xfId="15161" xr:uid="{00000000-0005-0000-0000-00003C070000}"/>
    <cellStyle name="Comma 2 2 5 3 4 5 2 2" xfId="34375" xr:uid="{865E5FF2-19E7-4D82-9ABC-AE1A6AE41A48}"/>
    <cellStyle name="Comma 2 2 5 3 4 5 3" xfId="24768" xr:uid="{27ECE872-3F7F-4C40-88DF-74A51B674C55}"/>
    <cellStyle name="Comma 2 2 5 3 4 6" xfId="10357" xr:uid="{00000000-0005-0000-0000-00003D070000}"/>
    <cellStyle name="Comma 2 2 5 3 4 6 2" xfId="29571" xr:uid="{A0A792F9-495E-426F-BD98-C7946D14888C}"/>
    <cellStyle name="Comma 2 2 5 3 4 7" xfId="19964" xr:uid="{0EB6CD7C-4EF9-4D00-B43E-88DBBE427BE1}"/>
    <cellStyle name="Comma 2 2 5 3 5" xfId="948" xr:uid="{00000000-0005-0000-0000-00003E070000}"/>
    <cellStyle name="Comma 2 2 5 3 5 2" xfId="3352" xr:uid="{00000000-0005-0000-0000-00003F070000}"/>
    <cellStyle name="Comma 2 2 5 3 5 2 2" xfId="8155" xr:uid="{00000000-0005-0000-0000-000040070000}"/>
    <cellStyle name="Comma 2 2 5 3 5 2 2 2" xfId="17762" xr:uid="{00000000-0005-0000-0000-000041070000}"/>
    <cellStyle name="Comma 2 2 5 3 5 2 2 2 2" xfId="36976" xr:uid="{29F5BABC-5D04-4024-BE06-FA7FF27AD400}"/>
    <cellStyle name="Comma 2 2 5 3 5 2 2 3" xfId="27369" xr:uid="{D6766831-1912-4BE8-B51F-62AF87E3040C}"/>
    <cellStyle name="Comma 2 2 5 3 5 2 3" xfId="12959" xr:uid="{00000000-0005-0000-0000-000042070000}"/>
    <cellStyle name="Comma 2 2 5 3 5 2 3 2" xfId="32173" xr:uid="{4D1D1754-F305-4484-A02E-B18F9065953F}"/>
    <cellStyle name="Comma 2 2 5 3 5 2 4" xfId="22566" xr:uid="{769DFA81-90E9-4738-A061-E406BA98F50E}"/>
    <cellStyle name="Comma 2 2 5 3 5 3" xfId="5754" xr:uid="{00000000-0005-0000-0000-000043070000}"/>
    <cellStyle name="Comma 2 2 5 3 5 3 2" xfId="15361" xr:uid="{00000000-0005-0000-0000-000044070000}"/>
    <cellStyle name="Comma 2 2 5 3 5 3 2 2" xfId="34575" xr:uid="{81510361-EE5A-4089-9340-E9185E50505A}"/>
    <cellStyle name="Comma 2 2 5 3 5 3 3" xfId="24968" xr:uid="{86D94B19-31C6-4CDD-9687-D37F21B5AAC2}"/>
    <cellStyle name="Comma 2 2 5 3 5 4" xfId="10557" xr:uid="{00000000-0005-0000-0000-000045070000}"/>
    <cellStyle name="Comma 2 2 5 3 5 4 2" xfId="29771" xr:uid="{91767BC2-8037-4140-8175-1B873538C48A}"/>
    <cellStyle name="Comma 2 2 5 3 5 5" xfId="20164" xr:uid="{87E19D12-A223-47BE-96C4-1A59650F4879}"/>
    <cellStyle name="Comma 2 2 5 3 6" xfId="1748" xr:uid="{00000000-0005-0000-0000-000046070000}"/>
    <cellStyle name="Comma 2 2 5 3 6 2" xfId="4152" xr:uid="{00000000-0005-0000-0000-000047070000}"/>
    <cellStyle name="Comma 2 2 5 3 6 2 2" xfId="8955" xr:uid="{00000000-0005-0000-0000-000048070000}"/>
    <cellStyle name="Comma 2 2 5 3 6 2 2 2" xfId="18562" xr:uid="{00000000-0005-0000-0000-000049070000}"/>
    <cellStyle name="Comma 2 2 5 3 6 2 2 2 2" xfId="37776" xr:uid="{98DEFD05-EC57-4EDC-AF46-E8430762C90C}"/>
    <cellStyle name="Comma 2 2 5 3 6 2 2 3" xfId="28169" xr:uid="{365C3518-CBC4-4DB3-87DA-620BDE804988}"/>
    <cellStyle name="Comma 2 2 5 3 6 2 3" xfId="13759" xr:uid="{00000000-0005-0000-0000-00004A070000}"/>
    <cellStyle name="Comma 2 2 5 3 6 2 3 2" xfId="32973" xr:uid="{C2128536-FB64-4BEA-99F0-DCB590262829}"/>
    <cellStyle name="Comma 2 2 5 3 6 2 4" xfId="23366" xr:uid="{84B263E5-A300-4DFF-96FA-3D80BFA23E63}"/>
    <cellStyle name="Comma 2 2 5 3 6 3" xfId="6554" xr:uid="{00000000-0005-0000-0000-00004B070000}"/>
    <cellStyle name="Comma 2 2 5 3 6 3 2" xfId="16161" xr:uid="{00000000-0005-0000-0000-00004C070000}"/>
    <cellStyle name="Comma 2 2 5 3 6 3 2 2" xfId="35375" xr:uid="{13C2B273-30FC-4F68-A5A9-032669C50F2F}"/>
    <cellStyle name="Comma 2 2 5 3 6 3 3" xfId="25768" xr:uid="{8AB0CCA1-A7AF-4210-8B92-63DF286C1C3A}"/>
    <cellStyle name="Comma 2 2 5 3 6 4" xfId="11357" xr:uid="{00000000-0005-0000-0000-00004D070000}"/>
    <cellStyle name="Comma 2 2 5 3 6 4 2" xfId="30571" xr:uid="{748CB85E-26BD-40C7-A13A-16322BFD7BAA}"/>
    <cellStyle name="Comma 2 2 5 3 6 5" xfId="20964" xr:uid="{EBF1DC6C-3677-474E-BEF2-6EB719BBA4E6}"/>
    <cellStyle name="Comma 2 2 5 3 7" xfId="2552" xr:uid="{00000000-0005-0000-0000-00004E070000}"/>
    <cellStyle name="Comma 2 2 5 3 7 2" xfId="7355" xr:uid="{00000000-0005-0000-0000-00004F070000}"/>
    <cellStyle name="Comma 2 2 5 3 7 2 2" xfId="16962" xr:uid="{00000000-0005-0000-0000-000050070000}"/>
    <cellStyle name="Comma 2 2 5 3 7 2 2 2" xfId="36176" xr:uid="{6E08B929-B55C-4F71-B12E-4D8F684B76A3}"/>
    <cellStyle name="Comma 2 2 5 3 7 2 3" xfId="26569" xr:uid="{87E903BB-264E-462C-9494-E6DE94016F79}"/>
    <cellStyle name="Comma 2 2 5 3 7 3" xfId="12159" xr:uid="{00000000-0005-0000-0000-000051070000}"/>
    <cellStyle name="Comma 2 2 5 3 7 3 2" xfId="31373" xr:uid="{1F475610-5DE8-4B92-B399-284956FECBB3}"/>
    <cellStyle name="Comma 2 2 5 3 7 4" xfId="21766" xr:uid="{A2AB7076-713B-4E21-B75F-BB82F7CE28B5}"/>
    <cellStyle name="Comma 2 2 5 3 8" xfId="4954" xr:uid="{00000000-0005-0000-0000-000052070000}"/>
    <cellStyle name="Comma 2 2 5 3 8 2" xfId="14561" xr:uid="{00000000-0005-0000-0000-000053070000}"/>
    <cellStyle name="Comma 2 2 5 3 8 2 2" xfId="33775" xr:uid="{3CC076EC-DC74-49B8-BA31-1CC406460118}"/>
    <cellStyle name="Comma 2 2 5 3 8 3" xfId="24168" xr:uid="{55BF65A4-DAB3-4F3A-854E-598B2552FB7D}"/>
    <cellStyle name="Comma 2 2 5 3 9" xfId="9757" xr:uid="{00000000-0005-0000-0000-000054070000}"/>
    <cellStyle name="Comma 2 2 5 3 9 2" xfId="28971" xr:uid="{856C53CA-F272-44C6-962A-5134349CA5D0}"/>
    <cellStyle name="Comma 2 2 5 4" xfId="247" xr:uid="{00000000-0005-0000-0000-000055070000}"/>
    <cellStyle name="Comma 2 2 5 4 2" xfId="1048" xr:uid="{00000000-0005-0000-0000-000056070000}"/>
    <cellStyle name="Comma 2 2 5 4 2 2" xfId="3452" xr:uid="{00000000-0005-0000-0000-000057070000}"/>
    <cellStyle name="Comma 2 2 5 4 2 2 2" xfId="8255" xr:uid="{00000000-0005-0000-0000-000058070000}"/>
    <cellStyle name="Comma 2 2 5 4 2 2 2 2" xfId="17862" xr:uid="{00000000-0005-0000-0000-000059070000}"/>
    <cellStyle name="Comma 2 2 5 4 2 2 2 2 2" xfId="37076" xr:uid="{1701DD9F-9E0A-4C61-ADB4-E60CFD7E4B8B}"/>
    <cellStyle name="Comma 2 2 5 4 2 2 2 3" xfId="27469" xr:uid="{84A1026A-0F2E-434C-A5F2-E2BF1FA729F5}"/>
    <cellStyle name="Comma 2 2 5 4 2 2 3" xfId="13059" xr:uid="{00000000-0005-0000-0000-00005A070000}"/>
    <cellStyle name="Comma 2 2 5 4 2 2 3 2" xfId="32273" xr:uid="{B9B2DF5B-A645-440B-864B-2B5C73CF2F95}"/>
    <cellStyle name="Comma 2 2 5 4 2 2 4" xfId="22666" xr:uid="{56993298-14F3-43F7-8A8F-757F2B563AE7}"/>
    <cellStyle name="Comma 2 2 5 4 2 3" xfId="5854" xr:uid="{00000000-0005-0000-0000-00005B070000}"/>
    <cellStyle name="Comma 2 2 5 4 2 3 2" xfId="15461" xr:uid="{00000000-0005-0000-0000-00005C070000}"/>
    <cellStyle name="Comma 2 2 5 4 2 3 2 2" xfId="34675" xr:uid="{946CE043-47EE-4670-8253-5A3D5FBDC7FC}"/>
    <cellStyle name="Comma 2 2 5 4 2 3 3" xfId="25068" xr:uid="{B205E94C-5578-41BC-BE99-901C75DBCDDA}"/>
    <cellStyle name="Comma 2 2 5 4 2 4" xfId="10657" xr:uid="{00000000-0005-0000-0000-00005D070000}"/>
    <cellStyle name="Comma 2 2 5 4 2 4 2" xfId="29871" xr:uid="{44459D5F-BC93-4377-B3B8-416D87878500}"/>
    <cellStyle name="Comma 2 2 5 4 2 5" xfId="20264" xr:uid="{4996DFA6-0D76-465D-B218-044D8A42BCAD}"/>
    <cellStyle name="Comma 2 2 5 4 3" xfId="1848" xr:uid="{00000000-0005-0000-0000-00005E070000}"/>
    <cellStyle name="Comma 2 2 5 4 3 2" xfId="4252" xr:uid="{00000000-0005-0000-0000-00005F070000}"/>
    <cellStyle name="Comma 2 2 5 4 3 2 2" xfId="9055" xr:uid="{00000000-0005-0000-0000-000060070000}"/>
    <cellStyle name="Comma 2 2 5 4 3 2 2 2" xfId="18662" xr:uid="{00000000-0005-0000-0000-000061070000}"/>
    <cellStyle name="Comma 2 2 5 4 3 2 2 2 2" xfId="37876" xr:uid="{CF1D1758-5F13-4DD0-91B0-CA8AEB04A9CD}"/>
    <cellStyle name="Comma 2 2 5 4 3 2 2 3" xfId="28269" xr:uid="{D7B1132D-B44D-4BFB-9A48-C6D2D105B54B}"/>
    <cellStyle name="Comma 2 2 5 4 3 2 3" xfId="13859" xr:uid="{00000000-0005-0000-0000-000062070000}"/>
    <cellStyle name="Comma 2 2 5 4 3 2 3 2" xfId="33073" xr:uid="{1DE01488-670E-40B1-A2D6-45FA2A36D4CC}"/>
    <cellStyle name="Comma 2 2 5 4 3 2 4" xfId="23466" xr:uid="{BA40B8EC-79F9-40D8-8703-1298FA117CDD}"/>
    <cellStyle name="Comma 2 2 5 4 3 3" xfId="6654" xr:uid="{00000000-0005-0000-0000-000063070000}"/>
    <cellStyle name="Comma 2 2 5 4 3 3 2" xfId="16261" xr:uid="{00000000-0005-0000-0000-000064070000}"/>
    <cellStyle name="Comma 2 2 5 4 3 3 2 2" xfId="35475" xr:uid="{CD557BFA-B485-46D1-A78A-FB80BDD40147}"/>
    <cellStyle name="Comma 2 2 5 4 3 3 3" xfId="25868" xr:uid="{FCAAFB64-FC91-4796-834D-56A41C1E4C53}"/>
    <cellStyle name="Comma 2 2 5 4 3 4" xfId="11457" xr:uid="{00000000-0005-0000-0000-000065070000}"/>
    <cellStyle name="Comma 2 2 5 4 3 4 2" xfId="30671" xr:uid="{FEA2881C-2EFA-476C-B193-5ABCD71DD57E}"/>
    <cellStyle name="Comma 2 2 5 4 3 5" xfId="21064" xr:uid="{2549CE95-3B69-460A-AC0E-4C529111B661}"/>
    <cellStyle name="Comma 2 2 5 4 4" xfId="2652" xr:uid="{00000000-0005-0000-0000-000066070000}"/>
    <cellStyle name="Comma 2 2 5 4 4 2" xfId="7455" xr:uid="{00000000-0005-0000-0000-000067070000}"/>
    <cellStyle name="Comma 2 2 5 4 4 2 2" xfId="17062" xr:uid="{00000000-0005-0000-0000-000068070000}"/>
    <cellStyle name="Comma 2 2 5 4 4 2 2 2" xfId="36276" xr:uid="{246A99F1-3349-4834-9D62-0159D2F91791}"/>
    <cellStyle name="Comma 2 2 5 4 4 2 3" xfId="26669" xr:uid="{8DA60A61-1E78-41DF-8A45-AD4445ED76BF}"/>
    <cellStyle name="Comma 2 2 5 4 4 3" xfId="12259" xr:uid="{00000000-0005-0000-0000-000069070000}"/>
    <cellStyle name="Comma 2 2 5 4 4 3 2" xfId="31473" xr:uid="{58D0C965-95F1-458E-BBAA-BEB48DAB6A9B}"/>
    <cellStyle name="Comma 2 2 5 4 4 4" xfId="21866" xr:uid="{1C23B728-CA15-47DF-8A77-3B57DB0DD83B}"/>
    <cellStyle name="Comma 2 2 5 4 5" xfId="5054" xr:uid="{00000000-0005-0000-0000-00006A070000}"/>
    <cellStyle name="Comma 2 2 5 4 5 2" xfId="14661" xr:uid="{00000000-0005-0000-0000-00006B070000}"/>
    <cellStyle name="Comma 2 2 5 4 5 2 2" xfId="33875" xr:uid="{47BC65A5-6D0F-448B-B824-656E0FFE4135}"/>
    <cellStyle name="Comma 2 2 5 4 5 3" xfId="24268" xr:uid="{9120383D-7860-4CF9-8B2C-AF6BF4BE2214}"/>
    <cellStyle name="Comma 2 2 5 4 6" xfId="9857" xr:uid="{00000000-0005-0000-0000-00006C070000}"/>
    <cellStyle name="Comma 2 2 5 4 6 2" xfId="29071" xr:uid="{61356393-D722-4DB3-8285-0DE7D987DA81}"/>
    <cellStyle name="Comma 2 2 5 4 7" xfId="19464" xr:uid="{F8D73D01-CD73-4A06-B0D3-3BCDEB2D8A46}"/>
    <cellStyle name="Comma 2 2 5 5" xfId="447" xr:uid="{00000000-0005-0000-0000-00006D070000}"/>
    <cellStyle name="Comma 2 2 5 5 2" xfId="1248" xr:uid="{00000000-0005-0000-0000-00006E070000}"/>
    <cellStyle name="Comma 2 2 5 5 2 2" xfId="3652" xr:uid="{00000000-0005-0000-0000-00006F070000}"/>
    <cellStyle name="Comma 2 2 5 5 2 2 2" xfId="8455" xr:uid="{00000000-0005-0000-0000-000070070000}"/>
    <cellStyle name="Comma 2 2 5 5 2 2 2 2" xfId="18062" xr:uid="{00000000-0005-0000-0000-000071070000}"/>
    <cellStyle name="Comma 2 2 5 5 2 2 2 2 2" xfId="37276" xr:uid="{DDF5BDCB-2CEC-4C6C-ADD3-2DC7BD8D7C40}"/>
    <cellStyle name="Comma 2 2 5 5 2 2 2 3" xfId="27669" xr:uid="{595524B9-72EE-45C8-99FC-1FF7BC746C15}"/>
    <cellStyle name="Comma 2 2 5 5 2 2 3" xfId="13259" xr:uid="{00000000-0005-0000-0000-000072070000}"/>
    <cellStyle name="Comma 2 2 5 5 2 2 3 2" xfId="32473" xr:uid="{6F58F50E-5006-440B-8E49-82928CF336EF}"/>
    <cellStyle name="Comma 2 2 5 5 2 2 4" xfId="22866" xr:uid="{A8371E45-7479-4EEF-8193-3F52408BDE89}"/>
    <cellStyle name="Comma 2 2 5 5 2 3" xfId="6054" xr:uid="{00000000-0005-0000-0000-000073070000}"/>
    <cellStyle name="Comma 2 2 5 5 2 3 2" xfId="15661" xr:uid="{00000000-0005-0000-0000-000074070000}"/>
    <cellStyle name="Comma 2 2 5 5 2 3 2 2" xfId="34875" xr:uid="{C6DC384B-EA61-4DE9-854B-0FAA46B872C6}"/>
    <cellStyle name="Comma 2 2 5 5 2 3 3" xfId="25268" xr:uid="{52F2B669-96A8-42CD-976D-DB71B4E1C49F}"/>
    <cellStyle name="Comma 2 2 5 5 2 4" xfId="10857" xr:uid="{00000000-0005-0000-0000-000075070000}"/>
    <cellStyle name="Comma 2 2 5 5 2 4 2" xfId="30071" xr:uid="{00F68724-3FE1-43F0-A1B4-B309D6DFDA29}"/>
    <cellStyle name="Comma 2 2 5 5 2 5" xfId="20464" xr:uid="{84721D40-832F-4C5E-B4AE-661BA96CF341}"/>
    <cellStyle name="Comma 2 2 5 5 3" xfId="2048" xr:uid="{00000000-0005-0000-0000-000076070000}"/>
    <cellStyle name="Comma 2 2 5 5 3 2" xfId="4452" xr:uid="{00000000-0005-0000-0000-000077070000}"/>
    <cellStyle name="Comma 2 2 5 5 3 2 2" xfId="9255" xr:uid="{00000000-0005-0000-0000-000078070000}"/>
    <cellStyle name="Comma 2 2 5 5 3 2 2 2" xfId="18862" xr:uid="{00000000-0005-0000-0000-000079070000}"/>
    <cellStyle name="Comma 2 2 5 5 3 2 2 2 2" xfId="38076" xr:uid="{409280CB-47A2-4698-B2FD-234DA30CD8B2}"/>
    <cellStyle name="Comma 2 2 5 5 3 2 2 3" xfId="28469" xr:uid="{66367802-8E01-4857-915C-D9DC637B1AAC}"/>
    <cellStyle name="Comma 2 2 5 5 3 2 3" xfId="14059" xr:uid="{00000000-0005-0000-0000-00007A070000}"/>
    <cellStyle name="Comma 2 2 5 5 3 2 3 2" xfId="33273" xr:uid="{8571E1FE-A3E2-4F2F-9AD8-2296176E3926}"/>
    <cellStyle name="Comma 2 2 5 5 3 2 4" xfId="23666" xr:uid="{94B0C8FE-0D15-41DB-B6C5-E6D0E3AED178}"/>
    <cellStyle name="Comma 2 2 5 5 3 3" xfId="6854" xr:uid="{00000000-0005-0000-0000-00007B070000}"/>
    <cellStyle name="Comma 2 2 5 5 3 3 2" xfId="16461" xr:uid="{00000000-0005-0000-0000-00007C070000}"/>
    <cellStyle name="Comma 2 2 5 5 3 3 2 2" xfId="35675" xr:uid="{FBD5CD3C-8AF9-4CE6-B0F7-F475EBF3AC8A}"/>
    <cellStyle name="Comma 2 2 5 5 3 3 3" xfId="26068" xr:uid="{A51CDA78-B6E9-40FB-8EB2-D19FA0193217}"/>
    <cellStyle name="Comma 2 2 5 5 3 4" xfId="11657" xr:uid="{00000000-0005-0000-0000-00007D070000}"/>
    <cellStyle name="Comma 2 2 5 5 3 4 2" xfId="30871" xr:uid="{60BEC366-D6AD-4F31-9992-00C30537E050}"/>
    <cellStyle name="Comma 2 2 5 5 3 5" xfId="21264" xr:uid="{719B2BD6-F7C6-4829-BC5F-6EB54F431AB6}"/>
    <cellStyle name="Comma 2 2 5 5 4" xfId="2852" xr:uid="{00000000-0005-0000-0000-00007E070000}"/>
    <cellStyle name="Comma 2 2 5 5 4 2" xfId="7655" xr:uid="{00000000-0005-0000-0000-00007F070000}"/>
    <cellStyle name="Comma 2 2 5 5 4 2 2" xfId="17262" xr:uid="{00000000-0005-0000-0000-000080070000}"/>
    <cellStyle name="Comma 2 2 5 5 4 2 2 2" xfId="36476" xr:uid="{51F29DF3-36C9-456E-A287-D2CAC561AF0C}"/>
    <cellStyle name="Comma 2 2 5 5 4 2 3" xfId="26869" xr:uid="{C964126E-9E79-4BAE-A889-56BA32D8CAAD}"/>
    <cellStyle name="Comma 2 2 5 5 4 3" xfId="12459" xr:uid="{00000000-0005-0000-0000-000081070000}"/>
    <cellStyle name="Comma 2 2 5 5 4 3 2" xfId="31673" xr:uid="{6A907765-D164-421E-9709-F764B2E19392}"/>
    <cellStyle name="Comma 2 2 5 5 4 4" xfId="22066" xr:uid="{3D9610CA-84DC-4867-8C64-38FD24F5424E}"/>
    <cellStyle name="Comma 2 2 5 5 5" xfId="5254" xr:uid="{00000000-0005-0000-0000-000082070000}"/>
    <cellStyle name="Comma 2 2 5 5 5 2" xfId="14861" xr:uid="{00000000-0005-0000-0000-000083070000}"/>
    <cellStyle name="Comma 2 2 5 5 5 2 2" xfId="34075" xr:uid="{91C76D65-A2EC-45BF-A9F4-33587D7BDDBF}"/>
    <cellStyle name="Comma 2 2 5 5 5 3" xfId="24468" xr:uid="{85F08ABD-B2B3-42B3-8574-C43BAF31625A}"/>
    <cellStyle name="Comma 2 2 5 5 6" xfId="10057" xr:uid="{00000000-0005-0000-0000-000084070000}"/>
    <cellStyle name="Comma 2 2 5 5 6 2" xfId="29271" xr:uid="{B75F9EC1-12E2-4B93-8D6C-B2C4885309B0}"/>
    <cellStyle name="Comma 2 2 5 5 7" xfId="19664" xr:uid="{52F179E4-1912-4453-BBF7-313DBF592CF3}"/>
    <cellStyle name="Comma 2 2 5 6" xfId="647" xr:uid="{00000000-0005-0000-0000-000085070000}"/>
    <cellStyle name="Comma 2 2 5 6 2" xfId="1448" xr:uid="{00000000-0005-0000-0000-000086070000}"/>
    <cellStyle name="Comma 2 2 5 6 2 2" xfId="3852" xr:uid="{00000000-0005-0000-0000-000087070000}"/>
    <cellStyle name="Comma 2 2 5 6 2 2 2" xfId="8655" xr:uid="{00000000-0005-0000-0000-000088070000}"/>
    <cellStyle name="Comma 2 2 5 6 2 2 2 2" xfId="18262" xr:uid="{00000000-0005-0000-0000-000089070000}"/>
    <cellStyle name="Comma 2 2 5 6 2 2 2 2 2" xfId="37476" xr:uid="{73EC5573-ADF7-45F2-8AFD-DF950431F8B3}"/>
    <cellStyle name="Comma 2 2 5 6 2 2 2 3" xfId="27869" xr:uid="{88D8C1B7-F82F-4432-8DAE-CA80880307DA}"/>
    <cellStyle name="Comma 2 2 5 6 2 2 3" xfId="13459" xr:uid="{00000000-0005-0000-0000-00008A070000}"/>
    <cellStyle name="Comma 2 2 5 6 2 2 3 2" xfId="32673" xr:uid="{1DF07561-1AF8-41EE-889A-7CA7772E2DBC}"/>
    <cellStyle name="Comma 2 2 5 6 2 2 4" xfId="23066" xr:uid="{0AC66C74-792C-4A06-9891-A7A78F0B18CA}"/>
    <cellStyle name="Comma 2 2 5 6 2 3" xfId="6254" xr:uid="{00000000-0005-0000-0000-00008B070000}"/>
    <cellStyle name="Comma 2 2 5 6 2 3 2" xfId="15861" xr:uid="{00000000-0005-0000-0000-00008C070000}"/>
    <cellStyle name="Comma 2 2 5 6 2 3 2 2" xfId="35075" xr:uid="{EEAD6659-9DBB-4293-B672-221816CF7BAF}"/>
    <cellStyle name="Comma 2 2 5 6 2 3 3" xfId="25468" xr:uid="{051E61A7-266B-4E1D-92DE-5EF382F6DB3A}"/>
    <cellStyle name="Comma 2 2 5 6 2 4" xfId="11057" xr:uid="{00000000-0005-0000-0000-00008D070000}"/>
    <cellStyle name="Comma 2 2 5 6 2 4 2" xfId="30271" xr:uid="{22A353D5-7F65-4889-9B0B-72453CDDC453}"/>
    <cellStyle name="Comma 2 2 5 6 2 5" xfId="20664" xr:uid="{A1933F0D-47DC-4FA9-A9D4-EFB163232B88}"/>
    <cellStyle name="Comma 2 2 5 6 3" xfId="2248" xr:uid="{00000000-0005-0000-0000-00008E070000}"/>
    <cellStyle name="Comma 2 2 5 6 3 2" xfId="4652" xr:uid="{00000000-0005-0000-0000-00008F070000}"/>
    <cellStyle name="Comma 2 2 5 6 3 2 2" xfId="9455" xr:uid="{00000000-0005-0000-0000-000090070000}"/>
    <cellStyle name="Comma 2 2 5 6 3 2 2 2" xfId="19062" xr:uid="{00000000-0005-0000-0000-000091070000}"/>
    <cellStyle name="Comma 2 2 5 6 3 2 2 2 2" xfId="38276" xr:uid="{75657C08-373B-4804-8F19-841F7E3BCC8B}"/>
    <cellStyle name="Comma 2 2 5 6 3 2 2 3" xfId="28669" xr:uid="{86B15017-2D5A-4C16-A6CC-12692EEE8792}"/>
    <cellStyle name="Comma 2 2 5 6 3 2 3" xfId="14259" xr:uid="{00000000-0005-0000-0000-000092070000}"/>
    <cellStyle name="Comma 2 2 5 6 3 2 3 2" xfId="33473" xr:uid="{76C598F5-AF21-4C22-8C9E-9D7B22A8DC73}"/>
    <cellStyle name="Comma 2 2 5 6 3 2 4" xfId="23866" xr:uid="{24D31B3C-32C8-4FF3-9FB4-CD71557BF917}"/>
    <cellStyle name="Comma 2 2 5 6 3 3" xfId="7054" xr:uid="{00000000-0005-0000-0000-000093070000}"/>
    <cellStyle name="Comma 2 2 5 6 3 3 2" xfId="16661" xr:uid="{00000000-0005-0000-0000-000094070000}"/>
    <cellStyle name="Comma 2 2 5 6 3 3 2 2" xfId="35875" xr:uid="{6EDD44AA-6E12-4660-943B-E647068DE383}"/>
    <cellStyle name="Comma 2 2 5 6 3 3 3" xfId="26268" xr:uid="{AECED69B-9543-47C7-8BAF-AEE33DB3E6C5}"/>
    <cellStyle name="Comma 2 2 5 6 3 4" xfId="11857" xr:uid="{00000000-0005-0000-0000-000095070000}"/>
    <cellStyle name="Comma 2 2 5 6 3 4 2" xfId="31071" xr:uid="{FD286C7B-7AE4-4576-B703-62F3273F49B4}"/>
    <cellStyle name="Comma 2 2 5 6 3 5" xfId="21464" xr:uid="{EA8CFC18-C835-43C8-ADB9-BE0404AA1825}"/>
    <cellStyle name="Comma 2 2 5 6 4" xfId="3052" xr:uid="{00000000-0005-0000-0000-000096070000}"/>
    <cellStyle name="Comma 2 2 5 6 4 2" xfId="7855" xr:uid="{00000000-0005-0000-0000-000097070000}"/>
    <cellStyle name="Comma 2 2 5 6 4 2 2" xfId="17462" xr:uid="{00000000-0005-0000-0000-000098070000}"/>
    <cellStyle name="Comma 2 2 5 6 4 2 2 2" xfId="36676" xr:uid="{2268435D-8B52-41A4-ADDF-8257613E6BDC}"/>
    <cellStyle name="Comma 2 2 5 6 4 2 3" xfId="27069" xr:uid="{CA8FADC6-79BB-49ED-BDEA-0577649AB755}"/>
    <cellStyle name="Comma 2 2 5 6 4 3" xfId="12659" xr:uid="{00000000-0005-0000-0000-000099070000}"/>
    <cellStyle name="Comma 2 2 5 6 4 3 2" xfId="31873" xr:uid="{6BAC78DB-50B9-4791-ACD5-894795B17164}"/>
    <cellStyle name="Comma 2 2 5 6 4 4" xfId="22266" xr:uid="{5B383C50-AF95-426D-B15B-13F013FFFEF9}"/>
    <cellStyle name="Comma 2 2 5 6 5" xfId="5454" xr:uid="{00000000-0005-0000-0000-00009A070000}"/>
    <cellStyle name="Comma 2 2 5 6 5 2" xfId="15061" xr:uid="{00000000-0005-0000-0000-00009B070000}"/>
    <cellStyle name="Comma 2 2 5 6 5 2 2" xfId="34275" xr:uid="{683B9466-33C4-49C6-826D-14DB8B84135A}"/>
    <cellStyle name="Comma 2 2 5 6 5 3" xfId="24668" xr:uid="{EBFBFAB1-AD1C-45A8-821A-B4D1EAEF95B9}"/>
    <cellStyle name="Comma 2 2 5 6 6" xfId="10257" xr:uid="{00000000-0005-0000-0000-00009C070000}"/>
    <cellStyle name="Comma 2 2 5 6 6 2" xfId="29471" xr:uid="{F7FCD124-7176-4CB2-8E40-CB9D0E7A43A1}"/>
    <cellStyle name="Comma 2 2 5 6 7" xfId="19864" xr:uid="{96F5B4F9-28B9-4FC0-A04B-6E1A44B17133}"/>
    <cellStyle name="Comma 2 2 5 7" xfId="848" xr:uid="{00000000-0005-0000-0000-00009D070000}"/>
    <cellStyle name="Comma 2 2 5 7 2" xfId="3252" xr:uid="{00000000-0005-0000-0000-00009E070000}"/>
    <cellStyle name="Comma 2 2 5 7 2 2" xfId="8055" xr:uid="{00000000-0005-0000-0000-00009F070000}"/>
    <cellStyle name="Comma 2 2 5 7 2 2 2" xfId="17662" xr:uid="{00000000-0005-0000-0000-0000A0070000}"/>
    <cellStyle name="Comma 2 2 5 7 2 2 2 2" xfId="36876" xr:uid="{A50E793C-24BF-42A4-81F8-9EA6C3E0FF55}"/>
    <cellStyle name="Comma 2 2 5 7 2 2 3" xfId="27269" xr:uid="{72C63BD1-8FA8-4FBE-B7D2-4B5826EC226D}"/>
    <cellStyle name="Comma 2 2 5 7 2 3" xfId="12859" xr:uid="{00000000-0005-0000-0000-0000A1070000}"/>
    <cellStyle name="Comma 2 2 5 7 2 3 2" xfId="32073" xr:uid="{4BF3A734-A711-4977-8107-53B625B09B22}"/>
    <cellStyle name="Comma 2 2 5 7 2 4" xfId="22466" xr:uid="{689E566A-0B29-481A-AE2F-96C864B2C2D6}"/>
    <cellStyle name="Comma 2 2 5 7 3" xfId="5654" xr:uid="{00000000-0005-0000-0000-0000A2070000}"/>
    <cellStyle name="Comma 2 2 5 7 3 2" xfId="15261" xr:uid="{00000000-0005-0000-0000-0000A3070000}"/>
    <cellStyle name="Comma 2 2 5 7 3 2 2" xfId="34475" xr:uid="{1FFD3830-9AE7-48D7-B6D1-F6F7CA84AED8}"/>
    <cellStyle name="Comma 2 2 5 7 3 3" xfId="24868" xr:uid="{707500FE-CD23-491D-8203-25CEC03125E8}"/>
    <cellStyle name="Comma 2 2 5 7 4" xfId="10457" xr:uid="{00000000-0005-0000-0000-0000A4070000}"/>
    <cellStyle name="Comma 2 2 5 7 4 2" xfId="29671" xr:uid="{380BE0ED-2125-455E-B0EE-5C86C9089025}"/>
    <cellStyle name="Comma 2 2 5 7 5" xfId="20064" xr:uid="{58A25233-C6D9-4E25-9794-EFA38E444297}"/>
    <cellStyle name="Comma 2 2 5 8" xfId="1648" xr:uid="{00000000-0005-0000-0000-0000A5070000}"/>
    <cellStyle name="Comma 2 2 5 8 2" xfId="4052" xr:uid="{00000000-0005-0000-0000-0000A6070000}"/>
    <cellStyle name="Comma 2 2 5 8 2 2" xfId="8855" xr:uid="{00000000-0005-0000-0000-0000A7070000}"/>
    <cellStyle name="Comma 2 2 5 8 2 2 2" xfId="18462" xr:uid="{00000000-0005-0000-0000-0000A8070000}"/>
    <cellStyle name="Comma 2 2 5 8 2 2 2 2" xfId="37676" xr:uid="{DEE11CE5-891A-48F4-B904-5BFE7F331CF3}"/>
    <cellStyle name="Comma 2 2 5 8 2 2 3" xfId="28069" xr:uid="{90F3233D-0672-4C69-BE51-2EDB9A1C590B}"/>
    <cellStyle name="Comma 2 2 5 8 2 3" xfId="13659" xr:uid="{00000000-0005-0000-0000-0000A9070000}"/>
    <cellStyle name="Comma 2 2 5 8 2 3 2" xfId="32873" xr:uid="{19BB920D-CC4A-4E77-BD46-E9E6549C37A1}"/>
    <cellStyle name="Comma 2 2 5 8 2 4" xfId="23266" xr:uid="{86BEDE06-9F39-4196-970C-75C8E8C310D9}"/>
    <cellStyle name="Comma 2 2 5 8 3" xfId="6454" xr:uid="{00000000-0005-0000-0000-0000AA070000}"/>
    <cellStyle name="Comma 2 2 5 8 3 2" xfId="16061" xr:uid="{00000000-0005-0000-0000-0000AB070000}"/>
    <cellStyle name="Comma 2 2 5 8 3 2 2" xfId="35275" xr:uid="{21313E17-CA21-471A-ABCE-6854ACDBBF1F}"/>
    <cellStyle name="Comma 2 2 5 8 3 3" xfId="25668" xr:uid="{9C572C08-BAA4-4478-8A54-17BF752314BB}"/>
    <cellStyle name="Comma 2 2 5 8 4" xfId="11257" xr:uid="{00000000-0005-0000-0000-0000AC070000}"/>
    <cellStyle name="Comma 2 2 5 8 4 2" xfId="30471" xr:uid="{820299AA-35B3-4F33-9155-E12DCB7701EC}"/>
    <cellStyle name="Comma 2 2 5 8 5" xfId="20864" xr:uid="{032FD48C-7BA0-47F2-874D-76A6DFF0793F}"/>
    <cellStyle name="Comma 2 2 5 9" xfId="2452" xr:uid="{00000000-0005-0000-0000-0000AD070000}"/>
    <cellStyle name="Comma 2 2 5 9 2" xfId="7255" xr:uid="{00000000-0005-0000-0000-0000AE070000}"/>
    <cellStyle name="Comma 2 2 5 9 2 2" xfId="16862" xr:uid="{00000000-0005-0000-0000-0000AF070000}"/>
    <cellStyle name="Comma 2 2 5 9 2 2 2" xfId="36076" xr:uid="{05A6A4F2-290E-4AAD-A069-11D7E09726BA}"/>
    <cellStyle name="Comma 2 2 5 9 2 3" xfId="26469" xr:uid="{17DCDC32-6092-4EA4-9E4B-66DD582D2421}"/>
    <cellStyle name="Comma 2 2 5 9 3" xfId="12059" xr:uid="{00000000-0005-0000-0000-0000B0070000}"/>
    <cellStyle name="Comma 2 2 5 9 3 2" xfId="31273" xr:uid="{8FC2729C-9EFA-4BD4-8690-66C12A6EB0A8}"/>
    <cellStyle name="Comma 2 2 5 9 4" xfId="21666" xr:uid="{AA9F5167-C49C-4950-BFA2-D63832C33B72}"/>
    <cellStyle name="Comma 2 2 6" xfId="57" xr:uid="{00000000-0005-0000-0000-0000B1070000}"/>
    <cellStyle name="Comma 2 2 6 10" xfId="9667" xr:uid="{00000000-0005-0000-0000-0000B2070000}"/>
    <cellStyle name="Comma 2 2 6 10 2" xfId="28881" xr:uid="{5F5115E1-8AB9-44C4-B7D1-C12A75B356D2}"/>
    <cellStyle name="Comma 2 2 6 11" xfId="19274" xr:uid="{E71B8FBF-4AF4-41FA-9DDB-93710830DE2E}"/>
    <cellStyle name="Comma 2 2 6 2" xfId="157" xr:uid="{00000000-0005-0000-0000-0000B3070000}"/>
    <cellStyle name="Comma 2 2 6 2 10" xfId="19374" xr:uid="{90DDB3F1-CF82-421B-8B12-8B407E47D9C9}"/>
    <cellStyle name="Comma 2 2 6 2 2" xfId="357" xr:uid="{00000000-0005-0000-0000-0000B4070000}"/>
    <cellStyle name="Comma 2 2 6 2 2 2" xfId="1158" xr:uid="{00000000-0005-0000-0000-0000B5070000}"/>
    <cellStyle name="Comma 2 2 6 2 2 2 2" xfId="3562" xr:uid="{00000000-0005-0000-0000-0000B6070000}"/>
    <cellStyle name="Comma 2 2 6 2 2 2 2 2" xfId="8365" xr:uid="{00000000-0005-0000-0000-0000B7070000}"/>
    <cellStyle name="Comma 2 2 6 2 2 2 2 2 2" xfId="17972" xr:uid="{00000000-0005-0000-0000-0000B8070000}"/>
    <cellStyle name="Comma 2 2 6 2 2 2 2 2 2 2" xfId="37186" xr:uid="{4D181DE3-4B26-455F-9FC6-769F098D536C}"/>
    <cellStyle name="Comma 2 2 6 2 2 2 2 2 3" xfId="27579" xr:uid="{B09473C9-CA27-4986-B771-769C5011D4D1}"/>
    <cellStyle name="Comma 2 2 6 2 2 2 2 3" xfId="13169" xr:uid="{00000000-0005-0000-0000-0000B9070000}"/>
    <cellStyle name="Comma 2 2 6 2 2 2 2 3 2" xfId="32383" xr:uid="{4C05759D-2DFD-4378-B688-E1E2EA5F58D2}"/>
    <cellStyle name="Comma 2 2 6 2 2 2 2 4" xfId="22776" xr:uid="{C1AEE019-7F6B-45F6-9F91-8E890BC8CF1F}"/>
    <cellStyle name="Comma 2 2 6 2 2 2 3" xfId="5964" xr:uid="{00000000-0005-0000-0000-0000BA070000}"/>
    <cellStyle name="Comma 2 2 6 2 2 2 3 2" xfId="15571" xr:uid="{00000000-0005-0000-0000-0000BB070000}"/>
    <cellStyle name="Comma 2 2 6 2 2 2 3 2 2" xfId="34785" xr:uid="{655713E1-3F03-44B1-9192-C1CD2A262890}"/>
    <cellStyle name="Comma 2 2 6 2 2 2 3 3" xfId="25178" xr:uid="{2CF6A8B5-CE9A-4C45-86C7-A28F76EE97AF}"/>
    <cellStyle name="Comma 2 2 6 2 2 2 4" xfId="10767" xr:uid="{00000000-0005-0000-0000-0000BC070000}"/>
    <cellStyle name="Comma 2 2 6 2 2 2 4 2" xfId="29981" xr:uid="{84F4F7CB-039A-46B3-BED5-17A2162ACA8A}"/>
    <cellStyle name="Comma 2 2 6 2 2 2 5" xfId="20374" xr:uid="{2BD1E7BD-244F-4858-B23E-C71813291C12}"/>
    <cellStyle name="Comma 2 2 6 2 2 3" xfId="1958" xr:uid="{00000000-0005-0000-0000-0000BD070000}"/>
    <cellStyle name="Comma 2 2 6 2 2 3 2" xfId="4362" xr:uid="{00000000-0005-0000-0000-0000BE070000}"/>
    <cellStyle name="Comma 2 2 6 2 2 3 2 2" xfId="9165" xr:uid="{00000000-0005-0000-0000-0000BF070000}"/>
    <cellStyle name="Comma 2 2 6 2 2 3 2 2 2" xfId="18772" xr:uid="{00000000-0005-0000-0000-0000C0070000}"/>
    <cellStyle name="Comma 2 2 6 2 2 3 2 2 2 2" xfId="37986" xr:uid="{0988136F-CE4A-4911-B997-4FDF579D7E58}"/>
    <cellStyle name="Comma 2 2 6 2 2 3 2 2 3" xfId="28379" xr:uid="{13C2592A-52F4-4888-BE86-A5F2D656E9D7}"/>
    <cellStyle name="Comma 2 2 6 2 2 3 2 3" xfId="13969" xr:uid="{00000000-0005-0000-0000-0000C1070000}"/>
    <cellStyle name="Comma 2 2 6 2 2 3 2 3 2" xfId="33183" xr:uid="{EDA4B5F3-7C06-4E74-AA33-3ECD30E42B30}"/>
    <cellStyle name="Comma 2 2 6 2 2 3 2 4" xfId="23576" xr:uid="{B5D6475E-C334-4A65-B625-1A4354828F4E}"/>
    <cellStyle name="Comma 2 2 6 2 2 3 3" xfId="6764" xr:uid="{00000000-0005-0000-0000-0000C2070000}"/>
    <cellStyle name="Comma 2 2 6 2 2 3 3 2" xfId="16371" xr:uid="{00000000-0005-0000-0000-0000C3070000}"/>
    <cellStyle name="Comma 2 2 6 2 2 3 3 2 2" xfId="35585" xr:uid="{E9149171-5BFB-448C-89FF-8CC63226C472}"/>
    <cellStyle name="Comma 2 2 6 2 2 3 3 3" xfId="25978" xr:uid="{333701C2-283A-465E-8681-51B4E585E323}"/>
    <cellStyle name="Comma 2 2 6 2 2 3 4" xfId="11567" xr:uid="{00000000-0005-0000-0000-0000C4070000}"/>
    <cellStyle name="Comma 2 2 6 2 2 3 4 2" xfId="30781" xr:uid="{E8005F18-DD37-4938-AA75-8584650C643E}"/>
    <cellStyle name="Comma 2 2 6 2 2 3 5" xfId="21174" xr:uid="{3F900D3B-44CD-4249-AB58-C549056A93C9}"/>
    <cellStyle name="Comma 2 2 6 2 2 4" xfId="2762" xr:uid="{00000000-0005-0000-0000-0000C5070000}"/>
    <cellStyle name="Comma 2 2 6 2 2 4 2" xfId="7565" xr:uid="{00000000-0005-0000-0000-0000C6070000}"/>
    <cellStyle name="Comma 2 2 6 2 2 4 2 2" xfId="17172" xr:uid="{00000000-0005-0000-0000-0000C7070000}"/>
    <cellStyle name="Comma 2 2 6 2 2 4 2 2 2" xfId="36386" xr:uid="{C84A5CAC-7431-402D-81B8-E72E8A4EDB1B}"/>
    <cellStyle name="Comma 2 2 6 2 2 4 2 3" xfId="26779" xr:uid="{89D2136B-DC95-4939-804C-9890A7C93C14}"/>
    <cellStyle name="Comma 2 2 6 2 2 4 3" xfId="12369" xr:uid="{00000000-0005-0000-0000-0000C8070000}"/>
    <cellStyle name="Comma 2 2 6 2 2 4 3 2" xfId="31583" xr:uid="{2654362D-7E50-4958-B285-857995BC10A4}"/>
    <cellStyle name="Comma 2 2 6 2 2 4 4" xfId="21976" xr:uid="{A4FD43A4-FB76-4214-96E5-6CB97C309BA1}"/>
    <cellStyle name="Comma 2 2 6 2 2 5" xfId="5164" xr:uid="{00000000-0005-0000-0000-0000C9070000}"/>
    <cellStyle name="Comma 2 2 6 2 2 5 2" xfId="14771" xr:uid="{00000000-0005-0000-0000-0000CA070000}"/>
    <cellStyle name="Comma 2 2 6 2 2 5 2 2" xfId="33985" xr:uid="{94994C86-F71E-4C9E-8F9E-842DA0522859}"/>
    <cellStyle name="Comma 2 2 6 2 2 5 3" xfId="24378" xr:uid="{8DC2015E-0C52-4D97-ACCD-776FFFC3CF75}"/>
    <cellStyle name="Comma 2 2 6 2 2 6" xfId="9967" xr:uid="{00000000-0005-0000-0000-0000CB070000}"/>
    <cellStyle name="Comma 2 2 6 2 2 6 2" xfId="29181" xr:uid="{762F87D7-54C4-4A2E-A457-116AAC49B898}"/>
    <cellStyle name="Comma 2 2 6 2 2 7" xfId="19574" xr:uid="{1BC28A64-EED0-4918-9B35-8818B81F0FFA}"/>
    <cellStyle name="Comma 2 2 6 2 3" xfId="557" xr:uid="{00000000-0005-0000-0000-0000CC070000}"/>
    <cellStyle name="Comma 2 2 6 2 3 2" xfId="1358" xr:uid="{00000000-0005-0000-0000-0000CD070000}"/>
    <cellStyle name="Comma 2 2 6 2 3 2 2" xfId="3762" xr:uid="{00000000-0005-0000-0000-0000CE070000}"/>
    <cellStyle name="Comma 2 2 6 2 3 2 2 2" xfId="8565" xr:uid="{00000000-0005-0000-0000-0000CF070000}"/>
    <cellStyle name="Comma 2 2 6 2 3 2 2 2 2" xfId="18172" xr:uid="{00000000-0005-0000-0000-0000D0070000}"/>
    <cellStyle name="Comma 2 2 6 2 3 2 2 2 2 2" xfId="37386" xr:uid="{69094DB2-29D5-41CE-A557-C9F5776F9AA2}"/>
    <cellStyle name="Comma 2 2 6 2 3 2 2 2 3" xfId="27779" xr:uid="{5BDB6A48-15B6-4D98-8454-54AC26465695}"/>
    <cellStyle name="Comma 2 2 6 2 3 2 2 3" xfId="13369" xr:uid="{00000000-0005-0000-0000-0000D1070000}"/>
    <cellStyle name="Comma 2 2 6 2 3 2 2 3 2" xfId="32583" xr:uid="{AB807612-A3C9-49D1-8B4E-0815A1A6BA7C}"/>
    <cellStyle name="Comma 2 2 6 2 3 2 2 4" xfId="22976" xr:uid="{C5783D47-BDDC-4140-848B-D64FF001976F}"/>
    <cellStyle name="Comma 2 2 6 2 3 2 3" xfId="6164" xr:uid="{00000000-0005-0000-0000-0000D2070000}"/>
    <cellStyle name="Comma 2 2 6 2 3 2 3 2" xfId="15771" xr:uid="{00000000-0005-0000-0000-0000D3070000}"/>
    <cellStyle name="Comma 2 2 6 2 3 2 3 2 2" xfId="34985" xr:uid="{7A43F882-81E6-46A9-ADFA-A41186EB1F42}"/>
    <cellStyle name="Comma 2 2 6 2 3 2 3 3" xfId="25378" xr:uid="{FF234065-7CCE-4B1F-A6B3-280F4946A3A7}"/>
    <cellStyle name="Comma 2 2 6 2 3 2 4" xfId="10967" xr:uid="{00000000-0005-0000-0000-0000D4070000}"/>
    <cellStyle name="Comma 2 2 6 2 3 2 4 2" xfId="30181" xr:uid="{78AF7647-EE0E-4012-8DC2-EC31CE8DCEED}"/>
    <cellStyle name="Comma 2 2 6 2 3 2 5" xfId="20574" xr:uid="{6A4D58A6-F401-4FF3-B348-02E4850F2478}"/>
    <cellStyle name="Comma 2 2 6 2 3 3" xfId="2158" xr:uid="{00000000-0005-0000-0000-0000D5070000}"/>
    <cellStyle name="Comma 2 2 6 2 3 3 2" xfId="4562" xr:uid="{00000000-0005-0000-0000-0000D6070000}"/>
    <cellStyle name="Comma 2 2 6 2 3 3 2 2" xfId="9365" xr:uid="{00000000-0005-0000-0000-0000D7070000}"/>
    <cellStyle name="Comma 2 2 6 2 3 3 2 2 2" xfId="18972" xr:uid="{00000000-0005-0000-0000-0000D8070000}"/>
    <cellStyle name="Comma 2 2 6 2 3 3 2 2 2 2" xfId="38186" xr:uid="{54466962-C485-44FA-BC27-5CEFE181BFF5}"/>
    <cellStyle name="Comma 2 2 6 2 3 3 2 2 3" xfId="28579" xr:uid="{C8F8A50C-8F4C-4586-B359-75AE1FE9E986}"/>
    <cellStyle name="Comma 2 2 6 2 3 3 2 3" xfId="14169" xr:uid="{00000000-0005-0000-0000-0000D9070000}"/>
    <cellStyle name="Comma 2 2 6 2 3 3 2 3 2" xfId="33383" xr:uid="{8FA77357-8CB1-483A-ADAF-FF351BA0579A}"/>
    <cellStyle name="Comma 2 2 6 2 3 3 2 4" xfId="23776" xr:uid="{0D193E94-7874-4CEF-9265-A3183BC6FED8}"/>
    <cellStyle name="Comma 2 2 6 2 3 3 3" xfId="6964" xr:uid="{00000000-0005-0000-0000-0000DA070000}"/>
    <cellStyle name="Comma 2 2 6 2 3 3 3 2" xfId="16571" xr:uid="{00000000-0005-0000-0000-0000DB070000}"/>
    <cellStyle name="Comma 2 2 6 2 3 3 3 2 2" xfId="35785" xr:uid="{7AC6B201-7D32-447F-A353-C3C12AB81C68}"/>
    <cellStyle name="Comma 2 2 6 2 3 3 3 3" xfId="26178" xr:uid="{F8464F17-4FDA-46CC-AEB1-97305E556B4B}"/>
    <cellStyle name="Comma 2 2 6 2 3 3 4" xfId="11767" xr:uid="{00000000-0005-0000-0000-0000DC070000}"/>
    <cellStyle name="Comma 2 2 6 2 3 3 4 2" xfId="30981" xr:uid="{82171AD0-776F-4294-A266-024BD1DDCD42}"/>
    <cellStyle name="Comma 2 2 6 2 3 3 5" xfId="21374" xr:uid="{A9AC7A17-61A5-4FA9-B74F-51CECD3D002D}"/>
    <cellStyle name="Comma 2 2 6 2 3 4" xfId="2962" xr:uid="{00000000-0005-0000-0000-0000DD070000}"/>
    <cellStyle name="Comma 2 2 6 2 3 4 2" xfId="7765" xr:uid="{00000000-0005-0000-0000-0000DE070000}"/>
    <cellStyle name="Comma 2 2 6 2 3 4 2 2" xfId="17372" xr:uid="{00000000-0005-0000-0000-0000DF070000}"/>
    <cellStyle name="Comma 2 2 6 2 3 4 2 2 2" xfId="36586" xr:uid="{C37FAAD7-5E09-40D6-8A01-41ECB7E3B837}"/>
    <cellStyle name="Comma 2 2 6 2 3 4 2 3" xfId="26979" xr:uid="{3A26FA0B-E977-41B7-8677-AC8DC443BAE4}"/>
    <cellStyle name="Comma 2 2 6 2 3 4 3" xfId="12569" xr:uid="{00000000-0005-0000-0000-0000E0070000}"/>
    <cellStyle name="Comma 2 2 6 2 3 4 3 2" xfId="31783" xr:uid="{F819C402-6608-4BBB-8621-9EB9107513CA}"/>
    <cellStyle name="Comma 2 2 6 2 3 4 4" xfId="22176" xr:uid="{BB889D3F-3445-4F46-8D5B-6B1E119F9E78}"/>
    <cellStyle name="Comma 2 2 6 2 3 5" xfId="5364" xr:uid="{00000000-0005-0000-0000-0000E1070000}"/>
    <cellStyle name="Comma 2 2 6 2 3 5 2" xfId="14971" xr:uid="{00000000-0005-0000-0000-0000E2070000}"/>
    <cellStyle name="Comma 2 2 6 2 3 5 2 2" xfId="34185" xr:uid="{71FF802B-71E4-483B-A947-8C6E3364D8A4}"/>
    <cellStyle name="Comma 2 2 6 2 3 5 3" xfId="24578" xr:uid="{350B5BC7-10B0-44D8-9253-4E14FBBAC617}"/>
    <cellStyle name="Comma 2 2 6 2 3 6" xfId="10167" xr:uid="{00000000-0005-0000-0000-0000E3070000}"/>
    <cellStyle name="Comma 2 2 6 2 3 6 2" xfId="29381" xr:uid="{5ADA383B-5498-459A-BD2F-73068711FF6E}"/>
    <cellStyle name="Comma 2 2 6 2 3 7" xfId="19774" xr:uid="{3DC5A522-C1AF-4E76-91DB-F53E42530787}"/>
    <cellStyle name="Comma 2 2 6 2 4" xfId="757" xr:uid="{00000000-0005-0000-0000-0000E4070000}"/>
    <cellStyle name="Comma 2 2 6 2 4 2" xfId="1558" xr:uid="{00000000-0005-0000-0000-0000E5070000}"/>
    <cellStyle name="Comma 2 2 6 2 4 2 2" xfId="3962" xr:uid="{00000000-0005-0000-0000-0000E6070000}"/>
    <cellStyle name="Comma 2 2 6 2 4 2 2 2" xfId="8765" xr:uid="{00000000-0005-0000-0000-0000E7070000}"/>
    <cellStyle name="Comma 2 2 6 2 4 2 2 2 2" xfId="18372" xr:uid="{00000000-0005-0000-0000-0000E8070000}"/>
    <cellStyle name="Comma 2 2 6 2 4 2 2 2 2 2" xfId="37586" xr:uid="{5684B036-A490-48C6-B02B-59E3447A3DB9}"/>
    <cellStyle name="Comma 2 2 6 2 4 2 2 2 3" xfId="27979" xr:uid="{70187382-DB81-4C0E-9B42-8F3F966B0E83}"/>
    <cellStyle name="Comma 2 2 6 2 4 2 2 3" xfId="13569" xr:uid="{00000000-0005-0000-0000-0000E9070000}"/>
    <cellStyle name="Comma 2 2 6 2 4 2 2 3 2" xfId="32783" xr:uid="{474881A4-898E-4E95-A17A-795B15AC0D6F}"/>
    <cellStyle name="Comma 2 2 6 2 4 2 2 4" xfId="23176" xr:uid="{BC1105B0-DCF6-48EA-9B6B-A4B95DD7A16E}"/>
    <cellStyle name="Comma 2 2 6 2 4 2 3" xfId="6364" xr:uid="{00000000-0005-0000-0000-0000EA070000}"/>
    <cellStyle name="Comma 2 2 6 2 4 2 3 2" xfId="15971" xr:uid="{00000000-0005-0000-0000-0000EB070000}"/>
    <cellStyle name="Comma 2 2 6 2 4 2 3 2 2" xfId="35185" xr:uid="{01D7D4A6-AC70-43F0-ADD1-A13AE006DABA}"/>
    <cellStyle name="Comma 2 2 6 2 4 2 3 3" xfId="25578" xr:uid="{0D5B1854-EA07-492D-9BEB-3BCDFE49F2FA}"/>
    <cellStyle name="Comma 2 2 6 2 4 2 4" xfId="11167" xr:uid="{00000000-0005-0000-0000-0000EC070000}"/>
    <cellStyle name="Comma 2 2 6 2 4 2 4 2" xfId="30381" xr:uid="{28A566E5-32CC-4089-9403-00A176A281A5}"/>
    <cellStyle name="Comma 2 2 6 2 4 2 5" xfId="20774" xr:uid="{054F56D1-55F0-4292-BC8C-C82219A84B0E}"/>
    <cellStyle name="Comma 2 2 6 2 4 3" xfId="2358" xr:uid="{00000000-0005-0000-0000-0000ED070000}"/>
    <cellStyle name="Comma 2 2 6 2 4 3 2" xfId="4762" xr:uid="{00000000-0005-0000-0000-0000EE070000}"/>
    <cellStyle name="Comma 2 2 6 2 4 3 2 2" xfId="9565" xr:uid="{00000000-0005-0000-0000-0000EF070000}"/>
    <cellStyle name="Comma 2 2 6 2 4 3 2 2 2" xfId="19172" xr:uid="{00000000-0005-0000-0000-0000F0070000}"/>
    <cellStyle name="Comma 2 2 6 2 4 3 2 2 2 2" xfId="38386" xr:uid="{896DB17B-E708-4242-8D8E-8405897A1DC6}"/>
    <cellStyle name="Comma 2 2 6 2 4 3 2 2 3" xfId="28779" xr:uid="{649324FF-929C-4A8D-91A2-3297CB69DEA7}"/>
    <cellStyle name="Comma 2 2 6 2 4 3 2 3" xfId="14369" xr:uid="{00000000-0005-0000-0000-0000F1070000}"/>
    <cellStyle name="Comma 2 2 6 2 4 3 2 3 2" xfId="33583" xr:uid="{0A90EFDF-7016-47CA-8604-E8DAA66564A5}"/>
    <cellStyle name="Comma 2 2 6 2 4 3 2 4" xfId="23976" xr:uid="{9317D973-0196-4227-B4B9-6CC4AB212F93}"/>
    <cellStyle name="Comma 2 2 6 2 4 3 3" xfId="7164" xr:uid="{00000000-0005-0000-0000-0000F2070000}"/>
    <cellStyle name="Comma 2 2 6 2 4 3 3 2" xfId="16771" xr:uid="{00000000-0005-0000-0000-0000F3070000}"/>
    <cellStyle name="Comma 2 2 6 2 4 3 3 2 2" xfId="35985" xr:uid="{9BAE28F7-53FF-48D8-991E-14F94EFB8798}"/>
    <cellStyle name="Comma 2 2 6 2 4 3 3 3" xfId="26378" xr:uid="{755B8D96-CCD6-48EC-A287-483AC3242100}"/>
    <cellStyle name="Comma 2 2 6 2 4 3 4" xfId="11967" xr:uid="{00000000-0005-0000-0000-0000F4070000}"/>
    <cellStyle name="Comma 2 2 6 2 4 3 4 2" xfId="31181" xr:uid="{53717056-3726-4878-A784-D2525EFBD4E1}"/>
    <cellStyle name="Comma 2 2 6 2 4 3 5" xfId="21574" xr:uid="{53AFE866-D4F7-4BF9-B57E-96F79E82FFAF}"/>
    <cellStyle name="Comma 2 2 6 2 4 4" xfId="3162" xr:uid="{00000000-0005-0000-0000-0000F5070000}"/>
    <cellStyle name="Comma 2 2 6 2 4 4 2" xfId="7965" xr:uid="{00000000-0005-0000-0000-0000F6070000}"/>
    <cellStyle name="Comma 2 2 6 2 4 4 2 2" xfId="17572" xr:uid="{00000000-0005-0000-0000-0000F7070000}"/>
    <cellStyle name="Comma 2 2 6 2 4 4 2 2 2" xfId="36786" xr:uid="{60CA1039-5894-4B91-8755-5DAD190B3A5F}"/>
    <cellStyle name="Comma 2 2 6 2 4 4 2 3" xfId="27179" xr:uid="{0B82C563-0428-4A7B-ACDC-0F3D0E308667}"/>
    <cellStyle name="Comma 2 2 6 2 4 4 3" xfId="12769" xr:uid="{00000000-0005-0000-0000-0000F8070000}"/>
    <cellStyle name="Comma 2 2 6 2 4 4 3 2" xfId="31983" xr:uid="{8889F0E2-CBD6-43C6-B7DB-01FB1F3B7B60}"/>
    <cellStyle name="Comma 2 2 6 2 4 4 4" xfId="22376" xr:uid="{37A7B97F-9341-4F72-98E7-0DF2D1BDCCB3}"/>
    <cellStyle name="Comma 2 2 6 2 4 5" xfId="5564" xr:uid="{00000000-0005-0000-0000-0000F9070000}"/>
    <cellStyle name="Comma 2 2 6 2 4 5 2" xfId="15171" xr:uid="{00000000-0005-0000-0000-0000FA070000}"/>
    <cellStyle name="Comma 2 2 6 2 4 5 2 2" xfId="34385" xr:uid="{8C8E8C67-21E0-452A-8004-A9E961979D74}"/>
    <cellStyle name="Comma 2 2 6 2 4 5 3" xfId="24778" xr:uid="{DDC27799-65DA-41A8-A6A8-44804CF831BA}"/>
    <cellStyle name="Comma 2 2 6 2 4 6" xfId="10367" xr:uid="{00000000-0005-0000-0000-0000FB070000}"/>
    <cellStyle name="Comma 2 2 6 2 4 6 2" xfId="29581" xr:uid="{0ED2AFCF-0CDF-4137-BBFB-5CB604E5A198}"/>
    <cellStyle name="Comma 2 2 6 2 4 7" xfId="19974" xr:uid="{A598F2FC-AA85-4C82-8C19-35F3D4F96A47}"/>
    <cellStyle name="Comma 2 2 6 2 5" xfId="958" xr:uid="{00000000-0005-0000-0000-0000FC070000}"/>
    <cellStyle name="Comma 2 2 6 2 5 2" xfId="3362" xr:uid="{00000000-0005-0000-0000-0000FD070000}"/>
    <cellStyle name="Comma 2 2 6 2 5 2 2" xfId="8165" xr:uid="{00000000-0005-0000-0000-0000FE070000}"/>
    <cellStyle name="Comma 2 2 6 2 5 2 2 2" xfId="17772" xr:uid="{00000000-0005-0000-0000-0000FF070000}"/>
    <cellStyle name="Comma 2 2 6 2 5 2 2 2 2" xfId="36986" xr:uid="{9B6793E4-345E-4B7D-9E3B-A5BAF3AF9018}"/>
    <cellStyle name="Comma 2 2 6 2 5 2 2 3" xfId="27379" xr:uid="{94EDD977-1208-499F-819F-B956F39C326A}"/>
    <cellStyle name="Comma 2 2 6 2 5 2 3" xfId="12969" xr:uid="{00000000-0005-0000-0000-000000080000}"/>
    <cellStyle name="Comma 2 2 6 2 5 2 3 2" xfId="32183" xr:uid="{DD3596C1-58BF-432E-9AD9-A2621FD7066A}"/>
    <cellStyle name="Comma 2 2 6 2 5 2 4" xfId="22576" xr:uid="{AE018E26-41E9-4AE3-B383-A7A5F696D0C8}"/>
    <cellStyle name="Comma 2 2 6 2 5 3" xfId="5764" xr:uid="{00000000-0005-0000-0000-000001080000}"/>
    <cellStyle name="Comma 2 2 6 2 5 3 2" xfId="15371" xr:uid="{00000000-0005-0000-0000-000002080000}"/>
    <cellStyle name="Comma 2 2 6 2 5 3 2 2" xfId="34585" xr:uid="{8546CAEE-FCE3-4BC0-A456-6EA9D7304022}"/>
    <cellStyle name="Comma 2 2 6 2 5 3 3" xfId="24978" xr:uid="{A2859573-A4FB-404B-8E6D-11AEE6EDAE76}"/>
    <cellStyle name="Comma 2 2 6 2 5 4" xfId="10567" xr:uid="{00000000-0005-0000-0000-000003080000}"/>
    <cellStyle name="Comma 2 2 6 2 5 4 2" xfId="29781" xr:uid="{DCD87C25-A84B-458C-8BEA-5A6C3E800C32}"/>
    <cellStyle name="Comma 2 2 6 2 5 5" xfId="20174" xr:uid="{7FDCC056-0021-465C-9E40-B78416959366}"/>
    <cellStyle name="Comma 2 2 6 2 6" xfId="1758" xr:uid="{00000000-0005-0000-0000-000004080000}"/>
    <cellStyle name="Comma 2 2 6 2 6 2" xfId="4162" xr:uid="{00000000-0005-0000-0000-000005080000}"/>
    <cellStyle name="Comma 2 2 6 2 6 2 2" xfId="8965" xr:uid="{00000000-0005-0000-0000-000006080000}"/>
    <cellStyle name="Comma 2 2 6 2 6 2 2 2" xfId="18572" xr:uid="{00000000-0005-0000-0000-000007080000}"/>
    <cellStyle name="Comma 2 2 6 2 6 2 2 2 2" xfId="37786" xr:uid="{EABBD2C5-6CEB-4EA6-A525-EF47F8350476}"/>
    <cellStyle name="Comma 2 2 6 2 6 2 2 3" xfId="28179" xr:uid="{8C2D9B57-03AA-4511-B10F-01B50AAA75D7}"/>
    <cellStyle name="Comma 2 2 6 2 6 2 3" xfId="13769" xr:uid="{00000000-0005-0000-0000-000008080000}"/>
    <cellStyle name="Comma 2 2 6 2 6 2 3 2" xfId="32983" xr:uid="{E58D0C0D-8B2B-4955-B97A-A55517974E1F}"/>
    <cellStyle name="Comma 2 2 6 2 6 2 4" xfId="23376" xr:uid="{45164818-5A96-4069-8CAF-7400E4BA298B}"/>
    <cellStyle name="Comma 2 2 6 2 6 3" xfId="6564" xr:uid="{00000000-0005-0000-0000-000009080000}"/>
    <cellStyle name="Comma 2 2 6 2 6 3 2" xfId="16171" xr:uid="{00000000-0005-0000-0000-00000A080000}"/>
    <cellStyle name="Comma 2 2 6 2 6 3 2 2" xfId="35385" xr:uid="{51FE63CF-FB2D-4767-A8AF-D0BB063EF2DF}"/>
    <cellStyle name="Comma 2 2 6 2 6 3 3" xfId="25778" xr:uid="{4E85D2A2-8DAD-436E-8082-3AA2C08A0932}"/>
    <cellStyle name="Comma 2 2 6 2 6 4" xfId="11367" xr:uid="{00000000-0005-0000-0000-00000B080000}"/>
    <cellStyle name="Comma 2 2 6 2 6 4 2" xfId="30581" xr:uid="{BD40CE16-7343-48CF-A328-511092CB8E92}"/>
    <cellStyle name="Comma 2 2 6 2 6 5" xfId="20974" xr:uid="{A6B37D50-ADA0-4BCD-82F9-C8452494C2D6}"/>
    <cellStyle name="Comma 2 2 6 2 7" xfId="2562" xr:uid="{00000000-0005-0000-0000-00000C080000}"/>
    <cellStyle name="Comma 2 2 6 2 7 2" xfId="7365" xr:uid="{00000000-0005-0000-0000-00000D080000}"/>
    <cellStyle name="Comma 2 2 6 2 7 2 2" xfId="16972" xr:uid="{00000000-0005-0000-0000-00000E080000}"/>
    <cellStyle name="Comma 2 2 6 2 7 2 2 2" xfId="36186" xr:uid="{1211490C-501F-49CB-B09A-2B7E1F3413EC}"/>
    <cellStyle name="Comma 2 2 6 2 7 2 3" xfId="26579" xr:uid="{B042B7A6-D621-44E7-A95A-38F12D55FDA5}"/>
    <cellStyle name="Comma 2 2 6 2 7 3" xfId="12169" xr:uid="{00000000-0005-0000-0000-00000F080000}"/>
    <cellStyle name="Comma 2 2 6 2 7 3 2" xfId="31383" xr:uid="{95C42F55-DF40-4298-B8BD-FADA60D446BF}"/>
    <cellStyle name="Comma 2 2 6 2 7 4" xfId="21776" xr:uid="{BFF24F8E-F3B1-44C8-AF17-E54A26023904}"/>
    <cellStyle name="Comma 2 2 6 2 8" xfId="4964" xr:uid="{00000000-0005-0000-0000-000010080000}"/>
    <cellStyle name="Comma 2 2 6 2 8 2" xfId="14571" xr:uid="{00000000-0005-0000-0000-000011080000}"/>
    <cellStyle name="Comma 2 2 6 2 8 2 2" xfId="33785" xr:uid="{6FEB7C4F-50CB-4DEF-8EF5-845C374968AA}"/>
    <cellStyle name="Comma 2 2 6 2 8 3" xfId="24178" xr:uid="{A2C0C55B-FD62-41D0-9DB6-16E4B4B39455}"/>
    <cellStyle name="Comma 2 2 6 2 9" xfId="9767" xr:uid="{00000000-0005-0000-0000-000012080000}"/>
    <cellStyle name="Comma 2 2 6 2 9 2" xfId="28981" xr:uid="{C6998581-7E58-448A-945D-4693CBA0260D}"/>
    <cellStyle name="Comma 2 2 6 3" xfId="257" xr:uid="{00000000-0005-0000-0000-000013080000}"/>
    <cellStyle name="Comma 2 2 6 3 2" xfId="1058" xr:uid="{00000000-0005-0000-0000-000014080000}"/>
    <cellStyle name="Comma 2 2 6 3 2 2" xfId="3462" xr:uid="{00000000-0005-0000-0000-000015080000}"/>
    <cellStyle name="Comma 2 2 6 3 2 2 2" xfId="8265" xr:uid="{00000000-0005-0000-0000-000016080000}"/>
    <cellStyle name="Comma 2 2 6 3 2 2 2 2" xfId="17872" xr:uid="{00000000-0005-0000-0000-000017080000}"/>
    <cellStyle name="Comma 2 2 6 3 2 2 2 2 2" xfId="37086" xr:uid="{ECBBBA0C-4237-449E-B205-B4C74E136341}"/>
    <cellStyle name="Comma 2 2 6 3 2 2 2 3" xfId="27479" xr:uid="{543A5C38-5528-4A10-AC9B-9C592E01DDD9}"/>
    <cellStyle name="Comma 2 2 6 3 2 2 3" xfId="13069" xr:uid="{00000000-0005-0000-0000-000018080000}"/>
    <cellStyle name="Comma 2 2 6 3 2 2 3 2" xfId="32283" xr:uid="{F94DF9E3-2911-4AE9-B5CA-85785D88E072}"/>
    <cellStyle name="Comma 2 2 6 3 2 2 4" xfId="22676" xr:uid="{7E30A1D1-255D-4A1A-82FF-6FE1AA2146D1}"/>
    <cellStyle name="Comma 2 2 6 3 2 3" xfId="5864" xr:uid="{00000000-0005-0000-0000-000019080000}"/>
    <cellStyle name="Comma 2 2 6 3 2 3 2" xfId="15471" xr:uid="{00000000-0005-0000-0000-00001A080000}"/>
    <cellStyle name="Comma 2 2 6 3 2 3 2 2" xfId="34685" xr:uid="{989E5C3E-210E-491F-8765-B4CD34BC0487}"/>
    <cellStyle name="Comma 2 2 6 3 2 3 3" xfId="25078" xr:uid="{6F7BEF4D-9954-4D87-AA08-E0CDCE34D238}"/>
    <cellStyle name="Comma 2 2 6 3 2 4" xfId="10667" xr:uid="{00000000-0005-0000-0000-00001B080000}"/>
    <cellStyle name="Comma 2 2 6 3 2 4 2" xfId="29881" xr:uid="{6B19E69F-BB5B-435E-96A6-76E1FDC3734F}"/>
    <cellStyle name="Comma 2 2 6 3 2 5" xfId="20274" xr:uid="{4D7AD4EB-6725-480D-A469-B83410D882C3}"/>
    <cellStyle name="Comma 2 2 6 3 3" xfId="1858" xr:uid="{00000000-0005-0000-0000-00001C080000}"/>
    <cellStyle name="Comma 2 2 6 3 3 2" xfId="4262" xr:uid="{00000000-0005-0000-0000-00001D080000}"/>
    <cellStyle name="Comma 2 2 6 3 3 2 2" xfId="9065" xr:uid="{00000000-0005-0000-0000-00001E080000}"/>
    <cellStyle name="Comma 2 2 6 3 3 2 2 2" xfId="18672" xr:uid="{00000000-0005-0000-0000-00001F080000}"/>
    <cellStyle name="Comma 2 2 6 3 3 2 2 2 2" xfId="37886" xr:uid="{901FCEEC-3DD6-4A09-AF70-FD726428E7F8}"/>
    <cellStyle name="Comma 2 2 6 3 3 2 2 3" xfId="28279" xr:uid="{619D2EFE-662F-4033-B295-5B25A4A62F2F}"/>
    <cellStyle name="Comma 2 2 6 3 3 2 3" xfId="13869" xr:uid="{00000000-0005-0000-0000-000020080000}"/>
    <cellStyle name="Comma 2 2 6 3 3 2 3 2" xfId="33083" xr:uid="{A85DCE72-4700-45B2-9594-9E9D2E8041A9}"/>
    <cellStyle name="Comma 2 2 6 3 3 2 4" xfId="23476" xr:uid="{1BB2E1AE-5A01-4C8E-9DEB-02908DF1B632}"/>
    <cellStyle name="Comma 2 2 6 3 3 3" xfId="6664" xr:uid="{00000000-0005-0000-0000-000021080000}"/>
    <cellStyle name="Comma 2 2 6 3 3 3 2" xfId="16271" xr:uid="{00000000-0005-0000-0000-000022080000}"/>
    <cellStyle name="Comma 2 2 6 3 3 3 2 2" xfId="35485" xr:uid="{E4465FAE-C40A-43B9-9603-CFA2330E581B}"/>
    <cellStyle name="Comma 2 2 6 3 3 3 3" xfId="25878" xr:uid="{5811ACDE-0AF6-498C-93A6-73CCAF4C6093}"/>
    <cellStyle name="Comma 2 2 6 3 3 4" xfId="11467" xr:uid="{00000000-0005-0000-0000-000023080000}"/>
    <cellStyle name="Comma 2 2 6 3 3 4 2" xfId="30681" xr:uid="{29E15E59-1FC9-42D3-B420-A8713FB4CBB3}"/>
    <cellStyle name="Comma 2 2 6 3 3 5" xfId="21074" xr:uid="{7346D50E-DD7E-490E-812D-FF5BDF8B77A7}"/>
    <cellStyle name="Comma 2 2 6 3 4" xfId="2662" xr:uid="{00000000-0005-0000-0000-000024080000}"/>
    <cellStyle name="Comma 2 2 6 3 4 2" xfId="7465" xr:uid="{00000000-0005-0000-0000-000025080000}"/>
    <cellStyle name="Comma 2 2 6 3 4 2 2" xfId="17072" xr:uid="{00000000-0005-0000-0000-000026080000}"/>
    <cellStyle name="Comma 2 2 6 3 4 2 2 2" xfId="36286" xr:uid="{D32E6E54-BEC9-4319-B889-F90F56BF2DC7}"/>
    <cellStyle name="Comma 2 2 6 3 4 2 3" xfId="26679" xr:uid="{884E5F97-2111-4E51-AE03-C57BDC26719A}"/>
    <cellStyle name="Comma 2 2 6 3 4 3" xfId="12269" xr:uid="{00000000-0005-0000-0000-000027080000}"/>
    <cellStyle name="Comma 2 2 6 3 4 3 2" xfId="31483" xr:uid="{2560B1DE-B484-451F-9871-A3C34DAFD784}"/>
    <cellStyle name="Comma 2 2 6 3 4 4" xfId="21876" xr:uid="{A7E91F50-8030-49CC-BE36-3E8681D6B3B8}"/>
    <cellStyle name="Comma 2 2 6 3 5" xfId="5064" xr:uid="{00000000-0005-0000-0000-000028080000}"/>
    <cellStyle name="Comma 2 2 6 3 5 2" xfId="14671" xr:uid="{00000000-0005-0000-0000-000029080000}"/>
    <cellStyle name="Comma 2 2 6 3 5 2 2" xfId="33885" xr:uid="{5243044B-FBDB-49B7-80EB-06BDF6D11226}"/>
    <cellStyle name="Comma 2 2 6 3 5 3" xfId="24278" xr:uid="{244C1094-A39D-48BB-BF66-B777FED2D4AE}"/>
    <cellStyle name="Comma 2 2 6 3 6" xfId="9867" xr:uid="{00000000-0005-0000-0000-00002A080000}"/>
    <cellStyle name="Comma 2 2 6 3 6 2" xfId="29081" xr:uid="{E3371916-E1A6-408E-87DA-AF2500F98D4B}"/>
    <cellStyle name="Comma 2 2 6 3 7" xfId="19474" xr:uid="{0B957012-1512-436D-A022-13B4597CD6FC}"/>
    <cellStyle name="Comma 2 2 6 4" xfId="457" xr:uid="{00000000-0005-0000-0000-00002B080000}"/>
    <cellStyle name="Comma 2 2 6 4 2" xfId="1258" xr:uid="{00000000-0005-0000-0000-00002C080000}"/>
    <cellStyle name="Comma 2 2 6 4 2 2" xfId="3662" xr:uid="{00000000-0005-0000-0000-00002D080000}"/>
    <cellStyle name="Comma 2 2 6 4 2 2 2" xfId="8465" xr:uid="{00000000-0005-0000-0000-00002E080000}"/>
    <cellStyle name="Comma 2 2 6 4 2 2 2 2" xfId="18072" xr:uid="{00000000-0005-0000-0000-00002F080000}"/>
    <cellStyle name="Comma 2 2 6 4 2 2 2 2 2" xfId="37286" xr:uid="{3A045093-9791-4EBB-A6E0-5E2A6DABD163}"/>
    <cellStyle name="Comma 2 2 6 4 2 2 2 3" xfId="27679" xr:uid="{9FEFAB35-6271-40E4-95BA-A00D5F5D12F9}"/>
    <cellStyle name="Comma 2 2 6 4 2 2 3" xfId="13269" xr:uid="{00000000-0005-0000-0000-000030080000}"/>
    <cellStyle name="Comma 2 2 6 4 2 2 3 2" xfId="32483" xr:uid="{A59DAF98-E7D8-4526-8DBD-0FC9D8101051}"/>
    <cellStyle name="Comma 2 2 6 4 2 2 4" xfId="22876" xr:uid="{49572149-AA0E-45CE-B009-50953B1F1CEE}"/>
    <cellStyle name="Comma 2 2 6 4 2 3" xfId="6064" xr:uid="{00000000-0005-0000-0000-000031080000}"/>
    <cellStyle name="Comma 2 2 6 4 2 3 2" xfId="15671" xr:uid="{00000000-0005-0000-0000-000032080000}"/>
    <cellStyle name="Comma 2 2 6 4 2 3 2 2" xfId="34885" xr:uid="{21A0C140-5CA2-4B64-A02B-B61DEBECF92B}"/>
    <cellStyle name="Comma 2 2 6 4 2 3 3" xfId="25278" xr:uid="{7ECC82C0-6A9C-4D59-9F07-E8E614E46A31}"/>
    <cellStyle name="Comma 2 2 6 4 2 4" xfId="10867" xr:uid="{00000000-0005-0000-0000-000033080000}"/>
    <cellStyle name="Comma 2 2 6 4 2 4 2" xfId="30081" xr:uid="{78254EBC-66AF-4922-BE5B-27B7A4EBB221}"/>
    <cellStyle name="Comma 2 2 6 4 2 5" xfId="20474" xr:uid="{8C6FDC78-E9A2-4794-BCA0-26FCB3CC601F}"/>
    <cellStyle name="Comma 2 2 6 4 3" xfId="2058" xr:uid="{00000000-0005-0000-0000-000034080000}"/>
    <cellStyle name="Comma 2 2 6 4 3 2" xfId="4462" xr:uid="{00000000-0005-0000-0000-000035080000}"/>
    <cellStyle name="Comma 2 2 6 4 3 2 2" xfId="9265" xr:uid="{00000000-0005-0000-0000-000036080000}"/>
    <cellStyle name="Comma 2 2 6 4 3 2 2 2" xfId="18872" xr:uid="{00000000-0005-0000-0000-000037080000}"/>
    <cellStyle name="Comma 2 2 6 4 3 2 2 2 2" xfId="38086" xr:uid="{B90EBC60-0A31-4F66-8476-613C5EF19A0E}"/>
    <cellStyle name="Comma 2 2 6 4 3 2 2 3" xfId="28479" xr:uid="{269FDE4A-7A27-48BC-98E5-DF66ADBC5227}"/>
    <cellStyle name="Comma 2 2 6 4 3 2 3" xfId="14069" xr:uid="{00000000-0005-0000-0000-000038080000}"/>
    <cellStyle name="Comma 2 2 6 4 3 2 3 2" xfId="33283" xr:uid="{138E8C5C-897A-4318-93F8-CA33B91F003B}"/>
    <cellStyle name="Comma 2 2 6 4 3 2 4" xfId="23676" xr:uid="{870A5331-08C8-4117-BBDD-06BAD63DA53A}"/>
    <cellStyle name="Comma 2 2 6 4 3 3" xfId="6864" xr:uid="{00000000-0005-0000-0000-000039080000}"/>
    <cellStyle name="Comma 2 2 6 4 3 3 2" xfId="16471" xr:uid="{00000000-0005-0000-0000-00003A080000}"/>
    <cellStyle name="Comma 2 2 6 4 3 3 2 2" xfId="35685" xr:uid="{429E82B8-28CF-4595-BDAF-3E22281FCEE1}"/>
    <cellStyle name="Comma 2 2 6 4 3 3 3" xfId="26078" xr:uid="{F6C6C368-B1A8-469F-BDDC-3E6E200ED4F4}"/>
    <cellStyle name="Comma 2 2 6 4 3 4" xfId="11667" xr:uid="{00000000-0005-0000-0000-00003B080000}"/>
    <cellStyle name="Comma 2 2 6 4 3 4 2" xfId="30881" xr:uid="{2ED73C63-7E01-45B0-A97C-9D28E60C0CB5}"/>
    <cellStyle name="Comma 2 2 6 4 3 5" xfId="21274" xr:uid="{A649A5F3-D9B3-4468-924C-C3B28FA4FFB1}"/>
    <cellStyle name="Comma 2 2 6 4 4" xfId="2862" xr:uid="{00000000-0005-0000-0000-00003C080000}"/>
    <cellStyle name="Comma 2 2 6 4 4 2" xfId="7665" xr:uid="{00000000-0005-0000-0000-00003D080000}"/>
    <cellStyle name="Comma 2 2 6 4 4 2 2" xfId="17272" xr:uid="{00000000-0005-0000-0000-00003E080000}"/>
    <cellStyle name="Comma 2 2 6 4 4 2 2 2" xfId="36486" xr:uid="{E4ED40C9-3D18-45F4-8990-C346ACEFCECD}"/>
    <cellStyle name="Comma 2 2 6 4 4 2 3" xfId="26879" xr:uid="{684D9B80-898C-45B1-8F5C-8A1C9C80BCC9}"/>
    <cellStyle name="Comma 2 2 6 4 4 3" xfId="12469" xr:uid="{00000000-0005-0000-0000-00003F080000}"/>
    <cellStyle name="Comma 2 2 6 4 4 3 2" xfId="31683" xr:uid="{C838F8E1-FE25-49C9-9CD5-95FA12521A24}"/>
    <cellStyle name="Comma 2 2 6 4 4 4" xfId="22076" xr:uid="{F7F69A0A-5DE3-47EB-B379-1A1DC7CBF70F}"/>
    <cellStyle name="Comma 2 2 6 4 5" xfId="5264" xr:uid="{00000000-0005-0000-0000-000040080000}"/>
    <cellStyle name="Comma 2 2 6 4 5 2" xfId="14871" xr:uid="{00000000-0005-0000-0000-000041080000}"/>
    <cellStyle name="Comma 2 2 6 4 5 2 2" xfId="34085" xr:uid="{E570B594-B647-4F7F-AEA8-224C9C4B3E25}"/>
    <cellStyle name="Comma 2 2 6 4 5 3" xfId="24478" xr:uid="{7ED941CF-9275-48D9-A740-76FE7625233D}"/>
    <cellStyle name="Comma 2 2 6 4 6" xfId="10067" xr:uid="{00000000-0005-0000-0000-000042080000}"/>
    <cellStyle name="Comma 2 2 6 4 6 2" xfId="29281" xr:uid="{9F3C90AF-5615-463E-9737-FFD22C491610}"/>
    <cellStyle name="Comma 2 2 6 4 7" xfId="19674" xr:uid="{2252DA88-0189-4185-8C61-A907F2B04CA9}"/>
    <cellStyle name="Comma 2 2 6 5" xfId="657" xr:uid="{00000000-0005-0000-0000-000043080000}"/>
    <cellStyle name="Comma 2 2 6 5 2" xfId="1458" xr:uid="{00000000-0005-0000-0000-000044080000}"/>
    <cellStyle name="Comma 2 2 6 5 2 2" xfId="3862" xr:uid="{00000000-0005-0000-0000-000045080000}"/>
    <cellStyle name="Comma 2 2 6 5 2 2 2" xfId="8665" xr:uid="{00000000-0005-0000-0000-000046080000}"/>
    <cellStyle name="Comma 2 2 6 5 2 2 2 2" xfId="18272" xr:uid="{00000000-0005-0000-0000-000047080000}"/>
    <cellStyle name="Comma 2 2 6 5 2 2 2 2 2" xfId="37486" xr:uid="{FED79ECD-A11A-4606-85A0-7D8D628907F4}"/>
    <cellStyle name="Comma 2 2 6 5 2 2 2 3" xfId="27879" xr:uid="{B0BFA48A-A858-42BC-95A9-C96141F23FED}"/>
    <cellStyle name="Comma 2 2 6 5 2 2 3" xfId="13469" xr:uid="{00000000-0005-0000-0000-000048080000}"/>
    <cellStyle name="Comma 2 2 6 5 2 2 3 2" xfId="32683" xr:uid="{8A88E727-4D96-4AF1-8EDD-180DA36CFDF6}"/>
    <cellStyle name="Comma 2 2 6 5 2 2 4" xfId="23076" xr:uid="{8BD2CE39-93C8-4E69-AEC1-91F467BD6F74}"/>
    <cellStyle name="Comma 2 2 6 5 2 3" xfId="6264" xr:uid="{00000000-0005-0000-0000-000049080000}"/>
    <cellStyle name="Comma 2 2 6 5 2 3 2" xfId="15871" xr:uid="{00000000-0005-0000-0000-00004A080000}"/>
    <cellStyle name="Comma 2 2 6 5 2 3 2 2" xfId="35085" xr:uid="{B15B8C92-E54A-4C72-B315-5777738B8EA7}"/>
    <cellStyle name="Comma 2 2 6 5 2 3 3" xfId="25478" xr:uid="{BCBF94B5-B876-43F4-89EC-8D1E7C09FCD0}"/>
    <cellStyle name="Comma 2 2 6 5 2 4" xfId="11067" xr:uid="{00000000-0005-0000-0000-00004B080000}"/>
    <cellStyle name="Comma 2 2 6 5 2 4 2" xfId="30281" xr:uid="{463167AA-455C-40F5-98B9-0E95726A9118}"/>
    <cellStyle name="Comma 2 2 6 5 2 5" xfId="20674" xr:uid="{9DE26B88-F381-4BEA-A231-916B0D94B594}"/>
    <cellStyle name="Comma 2 2 6 5 3" xfId="2258" xr:uid="{00000000-0005-0000-0000-00004C080000}"/>
    <cellStyle name="Comma 2 2 6 5 3 2" xfId="4662" xr:uid="{00000000-0005-0000-0000-00004D080000}"/>
    <cellStyle name="Comma 2 2 6 5 3 2 2" xfId="9465" xr:uid="{00000000-0005-0000-0000-00004E080000}"/>
    <cellStyle name="Comma 2 2 6 5 3 2 2 2" xfId="19072" xr:uid="{00000000-0005-0000-0000-00004F080000}"/>
    <cellStyle name="Comma 2 2 6 5 3 2 2 2 2" xfId="38286" xr:uid="{259C39F7-2E0D-4A0C-AA58-9D889ACBDB02}"/>
    <cellStyle name="Comma 2 2 6 5 3 2 2 3" xfId="28679" xr:uid="{C7E973EC-58B8-4B3D-A39E-EDDCDE0FBF88}"/>
    <cellStyle name="Comma 2 2 6 5 3 2 3" xfId="14269" xr:uid="{00000000-0005-0000-0000-000050080000}"/>
    <cellStyle name="Comma 2 2 6 5 3 2 3 2" xfId="33483" xr:uid="{15675EBF-2B58-4CAE-962B-45014DE5ED6E}"/>
    <cellStyle name="Comma 2 2 6 5 3 2 4" xfId="23876" xr:uid="{2ED7B3F8-14A3-44A7-AEEB-438C46EA5C53}"/>
    <cellStyle name="Comma 2 2 6 5 3 3" xfId="7064" xr:uid="{00000000-0005-0000-0000-000051080000}"/>
    <cellStyle name="Comma 2 2 6 5 3 3 2" xfId="16671" xr:uid="{00000000-0005-0000-0000-000052080000}"/>
    <cellStyle name="Comma 2 2 6 5 3 3 2 2" xfId="35885" xr:uid="{F4A81EF3-60F9-4AA0-946E-237085DBC8CC}"/>
    <cellStyle name="Comma 2 2 6 5 3 3 3" xfId="26278" xr:uid="{AF9DCF27-8DD7-4AA6-A55E-1755401A3D32}"/>
    <cellStyle name="Comma 2 2 6 5 3 4" xfId="11867" xr:uid="{00000000-0005-0000-0000-000053080000}"/>
    <cellStyle name="Comma 2 2 6 5 3 4 2" xfId="31081" xr:uid="{2840C960-E6C6-4ED9-97D2-951A04E67250}"/>
    <cellStyle name="Comma 2 2 6 5 3 5" xfId="21474" xr:uid="{8BE6FC28-CEEC-4077-B482-103DF02BCB8C}"/>
    <cellStyle name="Comma 2 2 6 5 4" xfId="3062" xr:uid="{00000000-0005-0000-0000-000054080000}"/>
    <cellStyle name="Comma 2 2 6 5 4 2" xfId="7865" xr:uid="{00000000-0005-0000-0000-000055080000}"/>
    <cellStyle name="Comma 2 2 6 5 4 2 2" xfId="17472" xr:uid="{00000000-0005-0000-0000-000056080000}"/>
    <cellStyle name="Comma 2 2 6 5 4 2 2 2" xfId="36686" xr:uid="{E1537724-396F-4F3A-9869-0AEB75875735}"/>
    <cellStyle name="Comma 2 2 6 5 4 2 3" xfId="27079" xr:uid="{16779421-24CE-466E-89FE-D1B899A2BA34}"/>
    <cellStyle name="Comma 2 2 6 5 4 3" xfId="12669" xr:uid="{00000000-0005-0000-0000-000057080000}"/>
    <cellStyle name="Comma 2 2 6 5 4 3 2" xfId="31883" xr:uid="{9FCBA1FA-DEFA-47D0-8DEF-0459407315E5}"/>
    <cellStyle name="Comma 2 2 6 5 4 4" xfId="22276" xr:uid="{5AB07DF4-1C11-40A1-8532-0FEAECB9C06D}"/>
    <cellStyle name="Comma 2 2 6 5 5" xfId="5464" xr:uid="{00000000-0005-0000-0000-000058080000}"/>
    <cellStyle name="Comma 2 2 6 5 5 2" xfId="15071" xr:uid="{00000000-0005-0000-0000-000059080000}"/>
    <cellStyle name="Comma 2 2 6 5 5 2 2" xfId="34285" xr:uid="{4253EA75-1238-41B9-9E0E-8A0A4C51A771}"/>
    <cellStyle name="Comma 2 2 6 5 5 3" xfId="24678" xr:uid="{C10E38C7-3397-4C0B-A5AC-DB89F05BC82E}"/>
    <cellStyle name="Comma 2 2 6 5 6" xfId="10267" xr:uid="{00000000-0005-0000-0000-00005A080000}"/>
    <cellStyle name="Comma 2 2 6 5 6 2" xfId="29481" xr:uid="{CB1827C4-0D32-440D-8ABF-0D75D8798540}"/>
    <cellStyle name="Comma 2 2 6 5 7" xfId="19874" xr:uid="{D18117CF-0338-42AC-9EB5-E94D75865A46}"/>
    <cellStyle name="Comma 2 2 6 6" xfId="858" xr:uid="{00000000-0005-0000-0000-00005B080000}"/>
    <cellStyle name="Comma 2 2 6 6 2" xfId="3262" xr:uid="{00000000-0005-0000-0000-00005C080000}"/>
    <cellStyle name="Comma 2 2 6 6 2 2" xfId="8065" xr:uid="{00000000-0005-0000-0000-00005D080000}"/>
    <cellStyle name="Comma 2 2 6 6 2 2 2" xfId="17672" xr:uid="{00000000-0005-0000-0000-00005E080000}"/>
    <cellStyle name="Comma 2 2 6 6 2 2 2 2" xfId="36886" xr:uid="{5E18D721-4F16-49BF-A749-DB09409C9D57}"/>
    <cellStyle name="Comma 2 2 6 6 2 2 3" xfId="27279" xr:uid="{1A17EF49-A6BF-4A53-AC65-8CF218E2C874}"/>
    <cellStyle name="Comma 2 2 6 6 2 3" xfId="12869" xr:uid="{00000000-0005-0000-0000-00005F080000}"/>
    <cellStyle name="Comma 2 2 6 6 2 3 2" xfId="32083" xr:uid="{F5002C95-A102-43D5-897C-95921C33C4E0}"/>
    <cellStyle name="Comma 2 2 6 6 2 4" xfId="22476" xr:uid="{BD58559A-73D6-4F3A-A8D0-0DC2470D78CF}"/>
    <cellStyle name="Comma 2 2 6 6 3" xfId="5664" xr:uid="{00000000-0005-0000-0000-000060080000}"/>
    <cellStyle name="Comma 2 2 6 6 3 2" xfId="15271" xr:uid="{00000000-0005-0000-0000-000061080000}"/>
    <cellStyle name="Comma 2 2 6 6 3 2 2" xfId="34485" xr:uid="{565D6BA0-2053-42DC-8A5A-4B260DCCEB74}"/>
    <cellStyle name="Comma 2 2 6 6 3 3" xfId="24878" xr:uid="{927DDDF6-09E3-4993-B69F-140A2A03ECEC}"/>
    <cellStyle name="Comma 2 2 6 6 4" xfId="10467" xr:uid="{00000000-0005-0000-0000-000062080000}"/>
    <cellStyle name="Comma 2 2 6 6 4 2" xfId="29681" xr:uid="{AA0D87D3-6D9F-416E-80CA-5D2A527C6257}"/>
    <cellStyle name="Comma 2 2 6 6 5" xfId="20074" xr:uid="{80F4AF5C-1288-4560-8F82-B84148F57769}"/>
    <cellStyle name="Comma 2 2 6 7" xfId="1658" xr:uid="{00000000-0005-0000-0000-000063080000}"/>
    <cellStyle name="Comma 2 2 6 7 2" xfId="4062" xr:uid="{00000000-0005-0000-0000-000064080000}"/>
    <cellStyle name="Comma 2 2 6 7 2 2" xfId="8865" xr:uid="{00000000-0005-0000-0000-000065080000}"/>
    <cellStyle name="Comma 2 2 6 7 2 2 2" xfId="18472" xr:uid="{00000000-0005-0000-0000-000066080000}"/>
    <cellStyle name="Comma 2 2 6 7 2 2 2 2" xfId="37686" xr:uid="{DC24A277-5950-4D28-8F9D-87454C8F37E8}"/>
    <cellStyle name="Comma 2 2 6 7 2 2 3" xfId="28079" xr:uid="{1A201D38-C241-426B-A089-D17F1E60689B}"/>
    <cellStyle name="Comma 2 2 6 7 2 3" xfId="13669" xr:uid="{00000000-0005-0000-0000-000067080000}"/>
    <cellStyle name="Comma 2 2 6 7 2 3 2" xfId="32883" xr:uid="{42EA4D9D-1DB3-44CA-B2F1-E9CDF01FE471}"/>
    <cellStyle name="Comma 2 2 6 7 2 4" xfId="23276" xr:uid="{5F94FE4B-1FD2-4F48-959C-0B34262A96F7}"/>
    <cellStyle name="Comma 2 2 6 7 3" xfId="6464" xr:uid="{00000000-0005-0000-0000-000068080000}"/>
    <cellStyle name="Comma 2 2 6 7 3 2" xfId="16071" xr:uid="{00000000-0005-0000-0000-000069080000}"/>
    <cellStyle name="Comma 2 2 6 7 3 2 2" xfId="35285" xr:uid="{ECE489BC-FE95-4184-8549-F5433FA63449}"/>
    <cellStyle name="Comma 2 2 6 7 3 3" xfId="25678" xr:uid="{24C429E6-9D36-4024-8E65-F6D3ADCAF085}"/>
    <cellStyle name="Comma 2 2 6 7 4" xfId="11267" xr:uid="{00000000-0005-0000-0000-00006A080000}"/>
    <cellStyle name="Comma 2 2 6 7 4 2" xfId="30481" xr:uid="{74C97AC8-4CE3-4A93-A8DA-7C98E0AA252D}"/>
    <cellStyle name="Comma 2 2 6 7 5" xfId="20874" xr:uid="{0991B86F-FC74-49F4-ACAC-CF628D82B93A}"/>
    <cellStyle name="Comma 2 2 6 8" xfId="2462" xr:uid="{00000000-0005-0000-0000-00006B080000}"/>
    <cellStyle name="Comma 2 2 6 8 2" xfId="7265" xr:uid="{00000000-0005-0000-0000-00006C080000}"/>
    <cellStyle name="Comma 2 2 6 8 2 2" xfId="16872" xr:uid="{00000000-0005-0000-0000-00006D080000}"/>
    <cellStyle name="Comma 2 2 6 8 2 2 2" xfId="36086" xr:uid="{109AD70C-BFD7-4CF7-93F5-2D1249F0D868}"/>
    <cellStyle name="Comma 2 2 6 8 2 3" xfId="26479" xr:uid="{AA30E124-AB56-4CF2-AA4A-ECCF1E6E2C95}"/>
    <cellStyle name="Comma 2 2 6 8 3" xfId="12069" xr:uid="{00000000-0005-0000-0000-00006E080000}"/>
    <cellStyle name="Comma 2 2 6 8 3 2" xfId="31283" xr:uid="{FE8E355D-E6C8-4768-BAC1-B6CFCF8444DF}"/>
    <cellStyle name="Comma 2 2 6 8 4" xfId="21676" xr:uid="{13A59C1E-EF3F-4A65-831F-7645783A8185}"/>
    <cellStyle name="Comma 2 2 6 9" xfId="4864" xr:uid="{00000000-0005-0000-0000-00006F080000}"/>
    <cellStyle name="Comma 2 2 6 9 2" xfId="14471" xr:uid="{00000000-0005-0000-0000-000070080000}"/>
    <cellStyle name="Comma 2 2 6 9 2 2" xfId="33685" xr:uid="{0B8CB805-4CFF-4B28-8C4C-3B709D6B37C0}"/>
    <cellStyle name="Comma 2 2 6 9 3" xfId="24078" xr:uid="{48506BDD-391D-4043-B236-41BA53E1F083}"/>
    <cellStyle name="Comma 2 2 7" xfId="107" xr:uid="{00000000-0005-0000-0000-000071080000}"/>
    <cellStyle name="Comma 2 2 7 10" xfId="19324" xr:uid="{3FF66F34-17AC-4516-A8CC-C06E2A6D41DF}"/>
    <cellStyle name="Comma 2 2 7 2" xfId="307" xr:uid="{00000000-0005-0000-0000-000072080000}"/>
    <cellStyle name="Comma 2 2 7 2 2" xfId="1108" xr:uid="{00000000-0005-0000-0000-000073080000}"/>
    <cellStyle name="Comma 2 2 7 2 2 2" xfId="3512" xr:uid="{00000000-0005-0000-0000-000074080000}"/>
    <cellStyle name="Comma 2 2 7 2 2 2 2" xfId="8315" xr:uid="{00000000-0005-0000-0000-000075080000}"/>
    <cellStyle name="Comma 2 2 7 2 2 2 2 2" xfId="17922" xr:uid="{00000000-0005-0000-0000-000076080000}"/>
    <cellStyle name="Comma 2 2 7 2 2 2 2 2 2" xfId="37136" xr:uid="{DFF4A956-F150-4BA8-96A7-7E7CD0CC240D}"/>
    <cellStyle name="Comma 2 2 7 2 2 2 2 3" xfId="27529" xr:uid="{D7602FF8-A85C-4483-9CE9-972266ED5D88}"/>
    <cellStyle name="Comma 2 2 7 2 2 2 3" xfId="13119" xr:uid="{00000000-0005-0000-0000-000077080000}"/>
    <cellStyle name="Comma 2 2 7 2 2 2 3 2" xfId="32333" xr:uid="{AAB3280F-D73A-4D30-B80A-6A283404EEC8}"/>
    <cellStyle name="Comma 2 2 7 2 2 2 4" xfId="22726" xr:uid="{A2D54750-873A-4E93-8CF0-61FE966E2C26}"/>
    <cellStyle name="Comma 2 2 7 2 2 3" xfId="5914" xr:uid="{00000000-0005-0000-0000-000078080000}"/>
    <cellStyle name="Comma 2 2 7 2 2 3 2" xfId="15521" xr:uid="{00000000-0005-0000-0000-000079080000}"/>
    <cellStyle name="Comma 2 2 7 2 2 3 2 2" xfId="34735" xr:uid="{92766104-599A-49F1-966F-DD4B8C72FEC4}"/>
    <cellStyle name="Comma 2 2 7 2 2 3 3" xfId="25128" xr:uid="{83458194-0FFD-469A-AD3B-393D219E0281}"/>
    <cellStyle name="Comma 2 2 7 2 2 4" xfId="10717" xr:uid="{00000000-0005-0000-0000-00007A080000}"/>
    <cellStyle name="Comma 2 2 7 2 2 4 2" xfId="29931" xr:uid="{78922B5E-FB64-4DAC-9132-0AB4D304B93E}"/>
    <cellStyle name="Comma 2 2 7 2 2 5" xfId="20324" xr:uid="{ACFF11CF-E297-48A4-ACDC-0299ACF69236}"/>
    <cellStyle name="Comma 2 2 7 2 3" xfId="1908" xr:uid="{00000000-0005-0000-0000-00007B080000}"/>
    <cellStyle name="Comma 2 2 7 2 3 2" xfId="4312" xr:uid="{00000000-0005-0000-0000-00007C080000}"/>
    <cellStyle name="Comma 2 2 7 2 3 2 2" xfId="9115" xr:uid="{00000000-0005-0000-0000-00007D080000}"/>
    <cellStyle name="Comma 2 2 7 2 3 2 2 2" xfId="18722" xr:uid="{00000000-0005-0000-0000-00007E080000}"/>
    <cellStyle name="Comma 2 2 7 2 3 2 2 2 2" xfId="37936" xr:uid="{016FE0BC-69D5-4109-BF04-95689FAB0102}"/>
    <cellStyle name="Comma 2 2 7 2 3 2 2 3" xfId="28329" xr:uid="{8EF6F381-2752-40D1-A1AD-975523C6D434}"/>
    <cellStyle name="Comma 2 2 7 2 3 2 3" xfId="13919" xr:uid="{00000000-0005-0000-0000-00007F080000}"/>
    <cellStyle name="Comma 2 2 7 2 3 2 3 2" xfId="33133" xr:uid="{2632CA03-1C42-4AED-A1D2-C06D88E555D3}"/>
    <cellStyle name="Comma 2 2 7 2 3 2 4" xfId="23526" xr:uid="{1EFF3886-674B-4CBF-A491-9FE7EB76DD4D}"/>
    <cellStyle name="Comma 2 2 7 2 3 3" xfId="6714" xr:uid="{00000000-0005-0000-0000-000080080000}"/>
    <cellStyle name="Comma 2 2 7 2 3 3 2" xfId="16321" xr:uid="{00000000-0005-0000-0000-000081080000}"/>
    <cellStyle name="Comma 2 2 7 2 3 3 2 2" xfId="35535" xr:uid="{5F8F7D59-1A45-4D55-A18E-50CBE6C3A033}"/>
    <cellStyle name="Comma 2 2 7 2 3 3 3" xfId="25928" xr:uid="{5EECE4AD-86DB-4D78-84B1-03FF6DDC5C5C}"/>
    <cellStyle name="Comma 2 2 7 2 3 4" xfId="11517" xr:uid="{00000000-0005-0000-0000-000082080000}"/>
    <cellStyle name="Comma 2 2 7 2 3 4 2" xfId="30731" xr:uid="{1C6E5C69-59C0-4818-A497-7D50D3F0E640}"/>
    <cellStyle name="Comma 2 2 7 2 3 5" xfId="21124" xr:uid="{F67B3EA7-7E47-4ED4-BBBA-3AEF638728BB}"/>
    <cellStyle name="Comma 2 2 7 2 4" xfId="2712" xr:uid="{00000000-0005-0000-0000-000083080000}"/>
    <cellStyle name="Comma 2 2 7 2 4 2" xfId="7515" xr:uid="{00000000-0005-0000-0000-000084080000}"/>
    <cellStyle name="Comma 2 2 7 2 4 2 2" xfId="17122" xr:uid="{00000000-0005-0000-0000-000085080000}"/>
    <cellStyle name="Comma 2 2 7 2 4 2 2 2" xfId="36336" xr:uid="{CB7F326C-AC2E-487E-9C43-404A144F5578}"/>
    <cellStyle name="Comma 2 2 7 2 4 2 3" xfId="26729" xr:uid="{27846120-75A4-4B04-B1C3-AC675F754259}"/>
    <cellStyle name="Comma 2 2 7 2 4 3" xfId="12319" xr:uid="{00000000-0005-0000-0000-000086080000}"/>
    <cellStyle name="Comma 2 2 7 2 4 3 2" xfId="31533" xr:uid="{E6424B59-9C63-4B64-83DE-33E257C58EFA}"/>
    <cellStyle name="Comma 2 2 7 2 4 4" xfId="21926" xr:uid="{1A88AE8F-04C1-437E-BDBE-DB9CBC4C5858}"/>
    <cellStyle name="Comma 2 2 7 2 5" xfId="5114" xr:uid="{00000000-0005-0000-0000-000087080000}"/>
    <cellStyle name="Comma 2 2 7 2 5 2" xfId="14721" xr:uid="{00000000-0005-0000-0000-000088080000}"/>
    <cellStyle name="Comma 2 2 7 2 5 2 2" xfId="33935" xr:uid="{9FC350F2-6F10-42B5-AAB1-9E446BEEF4B8}"/>
    <cellStyle name="Comma 2 2 7 2 5 3" xfId="24328" xr:uid="{305DDFD8-86E0-4E0E-AF37-0AD209F4DC26}"/>
    <cellStyle name="Comma 2 2 7 2 6" xfId="9917" xr:uid="{00000000-0005-0000-0000-000089080000}"/>
    <cellStyle name="Comma 2 2 7 2 6 2" xfId="29131" xr:uid="{4BB912D0-E4B9-408D-A94F-4C8CFF72BE83}"/>
    <cellStyle name="Comma 2 2 7 2 7" xfId="19524" xr:uid="{62D65928-67D6-49E6-8F2F-6E2B7D71D60C}"/>
    <cellStyle name="Comma 2 2 7 3" xfId="507" xr:uid="{00000000-0005-0000-0000-00008A080000}"/>
    <cellStyle name="Comma 2 2 7 3 2" xfId="1308" xr:uid="{00000000-0005-0000-0000-00008B080000}"/>
    <cellStyle name="Comma 2 2 7 3 2 2" xfId="3712" xr:uid="{00000000-0005-0000-0000-00008C080000}"/>
    <cellStyle name="Comma 2 2 7 3 2 2 2" xfId="8515" xr:uid="{00000000-0005-0000-0000-00008D080000}"/>
    <cellStyle name="Comma 2 2 7 3 2 2 2 2" xfId="18122" xr:uid="{00000000-0005-0000-0000-00008E080000}"/>
    <cellStyle name="Comma 2 2 7 3 2 2 2 2 2" xfId="37336" xr:uid="{43F63551-1505-4D62-A0D8-AC6FB4086557}"/>
    <cellStyle name="Comma 2 2 7 3 2 2 2 3" xfId="27729" xr:uid="{1B2C7F3E-5F93-43FB-BAEF-3955781ECF53}"/>
    <cellStyle name="Comma 2 2 7 3 2 2 3" xfId="13319" xr:uid="{00000000-0005-0000-0000-00008F080000}"/>
    <cellStyle name="Comma 2 2 7 3 2 2 3 2" xfId="32533" xr:uid="{827BDA8A-13F5-4E99-B868-F3A28276CA07}"/>
    <cellStyle name="Comma 2 2 7 3 2 2 4" xfId="22926" xr:uid="{7F0AFB94-CD1E-4286-9F4D-DDB5CF6F68EC}"/>
    <cellStyle name="Comma 2 2 7 3 2 3" xfId="6114" xr:uid="{00000000-0005-0000-0000-000090080000}"/>
    <cellStyle name="Comma 2 2 7 3 2 3 2" xfId="15721" xr:uid="{00000000-0005-0000-0000-000091080000}"/>
    <cellStyle name="Comma 2 2 7 3 2 3 2 2" xfId="34935" xr:uid="{16503D08-14B6-480D-B023-7172BE4B177F}"/>
    <cellStyle name="Comma 2 2 7 3 2 3 3" xfId="25328" xr:uid="{6368CBFC-3E56-472F-B9EA-AD6434E86D0B}"/>
    <cellStyle name="Comma 2 2 7 3 2 4" xfId="10917" xr:uid="{00000000-0005-0000-0000-000092080000}"/>
    <cellStyle name="Comma 2 2 7 3 2 4 2" xfId="30131" xr:uid="{2C71AE40-74F3-48DD-8860-00EDD1FD49E4}"/>
    <cellStyle name="Comma 2 2 7 3 2 5" xfId="20524" xr:uid="{9CE2B10B-AAFB-429B-A837-82D929065BCA}"/>
    <cellStyle name="Comma 2 2 7 3 3" xfId="2108" xr:uid="{00000000-0005-0000-0000-000093080000}"/>
    <cellStyle name="Comma 2 2 7 3 3 2" xfId="4512" xr:uid="{00000000-0005-0000-0000-000094080000}"/>
    <cellStyle name="Comma 2 2 7 3 3 2 2" xfId="9315" xr:uid="{00000000-0005-0000-0000-000095080000}"/>
    <cellStyle name="Comma 2 2 7 3 3 2 2 2" xfId="18922" xr:uid="{00000000-0005-0000-0000-000096080000}"/>
    <cellStyle name="Comma 2 2 7 3 3 2 2 2 2" xfId="38136" xr:uid="{6EC7D754-1441-4353-B1D1-42035444464B}"/>
    <cellStyle name="Comma 2 2 7 3 3 2 2 3" xfId="28529" xr:uid="{E9E7CB65-D19C-4B4A-9DF8-D7DA25C27B33}"/>
    <cellStyle name="Comma 2 2 7 3 3 2 3" xfId="14119" xr:uid="{00000000-0005-0000-0000-000097080000}"/>
    <cellStyle name="Comma 2 2 7 3 3 2 3 2" xfId="33333" xr:uid="{2682173D-62C3-4DD3-B1FC-A2B3FD2F87E7}"/>
    <cellStyle name="Comma 2 2 7 3 3 2 4" xfId="23726" xr:uid="{94612022-C192-46D2-ACC5-A3FEE723BE15}"/>
    <cellStyle name="Comma 2 2 7 3 3 3" xfId="6914" xr:uid="{00000000-0005-0000-0000-000098080000}"/>
    <cellStyle name="Comma 2 2 7 3 3 3 2" xfId="16521" xr:uid="{00000000-0005-0000-0000-000099080000}"/>
    <cellStyle name="Comma 2 2 7 3 3 3 2 2" xfId="35735" xr:uid="{DE7D9B57-20DF-452F-8786-3730CB433D52}"/>
    <cellStyle name="Comma 2 2 7 3 3 3 3" xfId="26128" xr:uid="{33331F72-B8E9-4661-9445-42E9E219CC74}"/>
    <cellStyle name="Comma 2 2 7 3 3 4" xfId="11717" xr:uid="{00000000-0005-0000-0000-00009A080000}"/>
    <cellStyle name="Comma 2 2 7 3 3 4 2" xfId="30931" xr:uid="{8F0D788B-2BE3-483D-BD36-33281A9DA52A}"/>
    <cellStyle name="Comma 2 2 7 3 3 5" xfId="21324" xr:uid="{560EF275-B46E-4111-9B1C-BCC519022D9A}"/>
    <cellStyle name="Comma 2 2 7 3 4" xfId="2912" xr:uid="{00000000-0005-0000-0000-00009B080000}"/>
    <cellStyle name="Comma 2 2 7 3 4 2" xfId="7715" xr:uid="{00000000-0005-0000-0000-00009C080000}"/>
    <cellStyle name="Comma 2 2 7 3 4 2 2" xfId="17322" xr:uid="{00000000-0005-0000-0000-00009D080000}"/>
    <cellStyle name="Comma 2 2 7 3 4 2 2 2" xfId="36536" xr:uid="{41AA30E8-672A-4597-94FF-000EE6D9A90D}"/>
    <cellStyle name="Comma 2 2 7 3 4 2 3" xfId="26929" xr:uid="{9030157B-DBCE-4364-8516-1A3D02C2B22B}"/>
    <cellStyle name="Comma 2 2 7 3 4 3" xfId="12519" xr:uid="{00000000-0005-0000-0000-00009E080000}"/>
    <cellStyle name="Comma 2 2 7 3 4 3 2" xfId="31733" xr:uid="{A7A677D3-7E53-499D-A475-6671BC0F5E49}"/>
    <cellStyle name="Comma 2 2 7 3 4 4" xfId="22126" xr:uid="{08EE89BC-117C-41BF-8148-8EC6F830A3BC}"/>
    <cellStyle name="Comma 2 2 7 3 5" xfId="5314" xr:uid="{00000000-0005-0000-0000-00009F080000}"/>
    <cellStyle name="Comma 2 2 7 3 5 2" xfId="14921" xr:uid="{00000000-0005-0000-0000-0000A0080000}"/>
    <cellStyle name="Comma 2 2 7 3 5 2 2" xfId="34135" xr:uid="{EC60B81B-9F0E-4975-A1C6-E427AB4459D5}"/>
    <cellStyle name="Comma 2 2 7 3 5 3" xfId="24528" xr:uid="{C8666A3E-63E6-4958-AE36-64A48744BE24}"/>
    <cellStyle name="Comma 2 2 7 3 6" xfId="10117" xr:uid="{00000000-0005-0000-0000-0000A1080000}"/>
    <cellStyle name="Comma 2 2 7 3 6 2" xfId="29331" xr:uid="{79C2715F-EF98-46EB-9100-99189D87795B}"/>
    <cellStyle name="Comma 2 2 7 3 7" xfId="19724" xr:uid="{C845F283-2069-4139-95BA-E0C48A921679}"/>
    <cellStyle name="Comma 2 2 7 4" xfId="707" xr:uid="{00000000-0005-0000-0000-0000A2080000}"/>
    <cellStyle name="Comma 2 2 7 4 2" xfId="1508" xr:uid="{00000000-0005-0000-0000-0000A3080000}"/>
    <cellStyle name="Comma 2 2 7 4 2 2" xfId="3912" xr:uid="{00000000-0005-0000-0000-0000A4080000}"/>
    <cellStyle name="Comma 2 2 7 4 2 2 2" xfId="8715" xr:uid="{00000000-0005-0000-0000-0000A5080000}"/>
    <cellStyle name="Comma 2 2 7 4 2 2 2 2" xfId="18322" xr:uid="{00000000-0005-0000-0000-0000A6080000}"/>
    <cellStyle name="Comma 2 2 7 4 2 2 2 2 2" xfId="37536" xr:uid="{3366C4A5-397C-42FB-91DA-E70E524604C7}"/>
    <cellStyle name="Comma 2 2 7 4 2 2 2 3" xfId="27929" xr:uid="{77EC2B9C-3CC8-4841-8C9F-F3E226F89486}"/>
    <cellStyle name="Comma 2 2 7 4 2 2 3" xfId="13519" xr:uid="{00000000-0005-0000-0000-0000A7080000}"/>
    <cellStyle name="Comma 2 2 7 4 2 2 3 2" xfId="32733" xr:uid="{C5EFF900-FEF6-4C72-A644-326B5BDF6163}"/>
    <cellStyle name="Comma 2 2 7 4 2 2 4" xfId="23126" xr:uid="{12286F7B-F1FC-4E80-854A-05D8F642EA0B}"/>
    <cellStyle name="Comma 2 2 7 4 2 3" xfId="6314" xr:uid="{00000000-0005-0000-0000-0000A8080000}"/>
    <cellStyle name="Comma 2 2 7 4 2 3 2" xfId="15921" xr:uid="{00000000-0005-0000-0000-0000A9080000}"/>
    <cellStyle name="Comma 2 2 7 4 2 3 2 2" xfId="35135" xr:uid="{57872318-B5BA-456D-95C0-624FED41BD27}"/>
    <cellStyle name="Comma 2 2 7 4 2 3 3" xfId="25528" xr:uid="{89286255-F2FD-4C27-AEFD-BB47EBAD5007}"/>
    <cellStyle name="Comma 2 2 7 4 2 4" xfId="11117" xr:uid="{00000000-0005-0000-0000-0000AA080000}"/>
    <cellStyle name="Comma 2 2 7 4 2 4 2" xfId="30331" xr:uid="{834B208D-36E7-484D-A377-578DDA4FFE03}"/>
    <cellStyle name="Comma 2 2 7 4 2 5" xfId="20724" xr:uid="{9236D4DB-3ED2-4B97-B909-0769C0A7AB20}"/>
    <cellStyle name="Comma 2 2 7 4 3" xfId="2308" xr:uid="{00000000-0005-0000-0000-0000AB080000}"/>
    <cellStyle name="Comma 2 2 7 4 3 2" xfId="4712" xr:uid="{00000000-0005-0000-0000-0000AC080000}"/>
    <cellStyle name="Comma 2 2 7 4 3 2 2" xfId="9515" xr:uid="{00000000-0005-0000-0000-0000AD080000}"/>
    <cellStyle name="Comma 2 2 7 4 3 2 2 2" xfId="19122" xr:uid="{00000000-0005-0000-0000-0000AE080000}"/>
    <cellStyle name="Comma 2 2 7 4 3 2 2 2 2" xfId="38336" xr:uid="{EBCCAC95-D527-400E-BA14-483D59032807}"/>
    <cellStyle name="Comma 2 2 7 4 3 2 2 3" xfId="28729" xr:uid="{5BAF436B-7AF0-4CFE-A63B-49D100FA3E17}"/>
    <cellStyle name="Comma 2 2 7 4 3 2 3" xfId="14319" xr:uid="{00000000-0005-0000-0000-0000AF080000}"/>
    <cellStyle name="Comma 2 2 7 4 3 2 3 2" xfId="33533" xr:uid="{1D197AF8-CAFC-4387-B3A6-6CFD89018A26}"/>
    <cellStyle name="Comma 2 2 7 4 3 2 4" xfId="23926" xr:uid="{0194612D-CE60-42B6-A04E-0A86C7AB96AD}"/>
    <cellStyle name="Comma 2 2 7 4 3 3" xfId="7114" xr:uid="{00000000-0005-0000-0000-0000B0080000}"/>
    <cellStyle name="Comma 2 2 7 4 3 3 2" xfId="16721" xr:uid="{00000000-0005-0000-0000-0000B1080000}"/>
    <cellStyle name="Comma 2 2 7 4 3 3 2 2" xfId="35935" xr:uid="{FCF6FC84-1B23-4A5A-972D-A47B587E0FE5}"/>
    <cellStyle name="Comma 2 2 7 4 3 3 3" xfId="26328" xr:uid="{1E73FF54-C817-4742-997F-C6A7F5A57A18}"/>
    <cellStyle name="Comma 2 2 7 4 3 4" xfId="11917" xr:uid="{00000000-0005-0000-0000-0000B2080000}"/>
    <cellStyle name="Comma 2 2 7 4 3 4 2" xfId="31131" xr:uid="{A5B28A06-EDF5-4FB9-B079-9917DBBB6D85}"/>
    <cellStyle name="Comma 2 2 7 4 3 5" xfId="21524" xr:uid="{F2669F9F-6E34-46D0-949E-A87111BF87B4}"/>
    <cellStyle name="Comma 2 2 7 4 4" xfId="3112" xr:uid="{00000000-0005-0000-0000-0000B3080000}"/>
    <cellStyle name="Comma 2 2 7 4 4 2" xfId="7915" xr:uid="{00000000-0005-0000-0000-0000B4080000}"/>
    <cellStyle name="Comma 2 2 7 4 4 2 2" xfId="17522" xr:uid="{00000000-0005-0000-0000-0000B5080000}"/>
    <cellStyle name="Comma 2 2 7 4 4 2 2 2" xfId="36736" xr:uid="{548D054A-325F-415E-98A8-BE3CAAD3A3B0}"/>
    <cellStyle name="Comma 2 2 7 4 4 2 3" xfId="27129" xr:uid="{4317025B-70AD-41D4-B5C8-44E97EA17ED1}"/>
    <cellStyle name="Comma 2 2 7 4 4 3" xfId="12719" xr:uid="{00000000-0005-0000-0000-0000B6080000}"/>
    <cellStyle name="Comma 2 2 7 4 4 3 2" xfId="31933" xr:uid="{E84647BB-C0F6-4ECF-8601-5B80CC938643}"/>
    <cellStyle name="Comma 2 2 7 4 4 4" xfId="22326" xr:uid="{4B5BFE04-5713-453C-A204-8A1267F57D2C}"/>
    <cellStyle name="Comma 2 2 7 4 5" xfId="5514" xr:uid="{00000000-0005-0000-0000-0000B7080000}"/>
    <cellStyle name="Comma 2 2 7 4 5 2" xfId="15121" xr:uid="{00000000-0005-0000-0000-0000B8080000}"/>
    <cellStyle name="Comma 2 2 7 4 5 2 2" xfId="34335" xr:uid="{4A4DB98F-6714-4A1D-B969-5D4F92617FF1}"/>
    <cellStyle name="Comma 2 2 7 4 5 3" xfId="24728" xr:uid="{08BAF5EE-BCC7-4809-A443-2914B759887F}"/>
    <cellStyle name="Comma 2 2 7 4 6" xfId="10317" xr:uid="{00000000-0005-0000-0000-0000B9080000}"/>
    <cellStyle name="Comma 2 2 7 4 6 2" xfId="29531" xr:uid="{183E1A95-CDE4-4DD7-BF03-F95A09DE9E22}"/>
    <cellStyle name="Comma 2 2 7 4 7" xfId="19924" xr:uid="{3D0BCF58-3449-478B-BF66-56386F69C181}"/>
    <cellStyle name="Comma 2 2 7 5" xfId="908" xr:uid="{00000000-0005-0000-0000-0000BA080000}"/>
    <cellStyle name="Comma 2 2 7 5 2" xfId="3312" xr:uid="{00000000-0005-0000-0000-0000BB080000}"/>
    <cellStyle name="Comma 2 2 7 5 2 2" xfId="8115" xr:uid="{00000000-0005-0000-0000-0000BC080000}"/>
    <cellStyle name="Comma 2 2 7 5 2 2 2" xfId="17722" xr:uid="{00000000-0005-0000-0000-0000BD080000}"/>
    <cellStyle name="Comma 2 2 7 5 2 2 2 2" xfId="36936" xr:uid="{94CED79F-F5F9-422E-B7F5-C7BC67CC2015}"/>
    <cellStyle name="Comma 2 2 7 5 2 2 3" xfId="27329" xr:uid="{0339939C-4058-4191-B7BD-216F091E6090}"/>
    <cellStyle name="Comma 2 2 7 5 2 3" xfId="12919" xr:uid="{00000000-0005-0000-0000-0000BE080000}"/>
    <cellStyle name="Comma 2 2 7 5 2 3 2" xfId="32133" xr:uid="{D95526A4-68BE-407A-92AC-9B786706D531}"/>
    <cellStyle name="Comma 2 2 7 5 2 4" xfId="22526" xr:uid="{732B396E-A2B6-46E2-801D-A2045FAF8A40}"/>
    <cellStyle name="Comma 2 2 7 5 3" xfId="5714" xr:uid="{00000000-0005-0000-0000-0000BF080000}"/>
    <cellStyle name="Comma 2 2 7 5 3 2" xfId="15321" xr:uid="{00000000-0005-0000-0000-0000C0080000}"/>
    <cellStyle name="Comma 2 2 7 5 3 2 2" xfId="34535" xr:uid="{A0CE000C-E10C-4471-AAD2-B64277D30A7D}"/>
    <cellStyle name="Comma 2 2 7 5 3 3" xfId="24928" xr:uid="{1B88ABD9-D261-4AFF-9A30-52ED7D718640}"/>
    <cellStyle name="Comma 2 2 7 5 4" xfId="10517" xr:uid="{00000000-0005-0000-0000-0000C1080000}"/>
    <cellStyle name="Comma 2 2 7 5 4 2" xfId="29731" xr:uid="{777786B3-4582-41D0-BECC-E54DDA28D473}"/>
    <cellStyle name="Comma 2 2 7 5 5" xfId="20124" xr:uid="{4EE89ECF-A1F7-4946-8B32-04C66EB0C0B4}"/>
    <cellStyle name="Comma 2 2 7 6" xfId="1708" xr:uid="{00000000-0005-0000-0000-0000C2080000}"/>
    <cellStyle name="Comma 2 2 7 6 2" xfId="4112" xr:uid="{00000000-0005-0000-0000-0000C3080000}"/>
    <cellStyle name="Comma 2 2 7 6 2 2" xfId="8915" xr:uid="{00000000-0005-0000-0000-0000C4080000}"/>
    <cellStyle name="Comma 2 2 7 6 2 2 2" xfId="18522" xr:uid="{00000000-0005-0000-0000-0000C5080000}"/>
    <cellStyle name="Comma 2 2 7 6 2 2 2 2" xfId="37736" xr:uid="{B88105A6-FEEE-4BBC-94EC-6E05F649EE8A}"/>
    <cellStyle name="Comma 2 2 7 6 2 2 3" xfId="28129" xr:uid="{AFBA567D-F002-4D65-876C-8C9CD3D51ACC}"/>
    <cellStyle name="Comma 2 2 7 6 2 3" xfId="13719" xr:uid="{00000000-0005-0000-0000-0000C6080000}"/>
    <cellStyle name="Comma 2 2 7 6 2 3 2" xfId="32933" xr:uid="{ABC4E732-83B8-4386-9E5D-816A875A5761}"/>
    <cellStyle name="Comma 2 2 7 6 2 4" xfId="23326" xr:uid="{D057CEB2-F266-48E7-A7B6-07232CDCFB15}"/>
    <cellStyle name="Comma 2 2 7 6 3" xfId="6514" xr:uid="{00000000-0005-0000-0000-0000C7080000}"/>
    <cellStyle name="Comma 2 2 7 6 3 2" xfId="16121" xr:uid="{00000000-0005-0000-0000-0000C8080000}"/>
    <cellStyle name="Comma 2 2 7 6 3 2 2" xfId="35335" xr:uid="{967FC348-08F0-4B0C-8DDF-4396454231F7}"/>
    <cellStyle name="Comma 2 2 7 6 3 3" xfId="25728" xr:uid="{CB9E9471-CAEB-41B9-9FC8-89AD86FCCFE6}"/>
    <cellStyle name="Comma 2 2 7 6 4" xfId="11317" xr:uid="{00000000-0005-0000-0000-0000C9080000}"/>
    <cellStyle name="Comma 2 2 7 6 4 2" xfId="30531" xr:uid="{2B9E6A35-F825-42E6-9CF6-657EBD8DDD3B}"/>
    <cellStyle name="Comma 2 2 7 6 5" xfId="20924" xr:uid="{6951A4E8-5256-4C53-A96D-1F0CA72FA617}"/>
    <cellStyle name="Comma 2 2 7 7" xfId="2512" xr:uid="{00000000-0005-0000-0000-0000CA080000}"/>
    <cellStyle name="Comma 2 2 7 7 2" xfId="7315" xr:uid="{00000000-0005-0000-0000-0000CB080000}"/>
    <cellStyle name="Comma 2 2 7 7 2 2" xfId="16922" xr:uid="{00000000-0005-0000-0000-0000CC080000}"/>
    <cellStyle name="Comma 2 2 7 7 2 2 2" xfId="36136" xr:uid="{7B9BFDB5-C4E7-4777-BE46-1CC586FA7154}"/>
    <cellStyle name="Comma 2 2 7 7 2 3" xfId="26529" xr:uid="{8C8A139A-7321-4FFC-9FE0-0F7FB72C9A4D}"/>
    <cellStyle name="Comma 2 2 7 7 3" xfId="12119" xr:uid="{00000000-0005-0000-0000-0000CD080000}"/>
    <cellStyle name="Comma 2 2 7 7 3 2" xfId="31333" xr:uid="{D10AF108-5A4A-4E2A-8560-89791DDB7C61}"/>
    <cellStyle name="Comma 2 2 7 7 4" xfId="21726" xr:uid="{768C79B7-E628-44BE-B535-7CC7E2711381}"/>
    <cellStyle name="Comma 2 2 7 8" xfId="4914" xr:uid="{00000000-0005-0000-0000-0000CE080000}"/>
    <cellStyle name="Comma 2 2 7 8 2" xfId="14521" xr:uid="{00000000-0005-0000-0000-0000CF080000}"/>
    <cellStyle name="Comma 2 2 7 8 2 2" xfId="33735" xr:uid="{28E44B14-3D44-4BD5-8286-F0061AD43686}"/>
    <cellStyle name="Comma 2 2 7 8 3" xfId="24128" xr:uid="{9CD709E8-C764-4D5B-AC39-A622E2C434F0}"/>
    <cellStyle name="Comma 2 2 7 9" xfId="9717" xr:uid="{00000000-0005-0000-0000-0000D0080000}"/>
    <cellStyle name="Comma 2 2 7 9 2" xfId="28931" xr:uid="{74DD421F-26D3-4496-8E8E-7AD242B4749A}"/>
    <cellStyle name="Comma 2 2 8" xfId="207" xr:uid="{00000000-0005-0000-0000-0000D1080000}"/>
    <cellStyle name="Comma 2 2 8 2" xfId="1008" xr:uid="{00000000-0005-0000-0000-0000D2080000}"/>
    <cellStyle name="Comma 2 2 8 2 2" xfId="3412" xr:uid="{00000000-0005-0000-0000-0000D3080000}"/>
    <cellStyle name="Comma 2 2 8 2 2 2" xfId="8215" xr:uid="{00000000-0005-0000-0000-0000D4080000}"/>
    <cellStyle name="Comma 2 2 8 2 2 2 2" xfId="17822" xr:uid="{00000000-0005-0000-0000-0000D5080000}"/>
    <cellStyle name="Comma 2 2 8 2 2 2 2 2" xfId="37036" xr:uid="{6960C362-4906-43D3-8BF4-5ABABDF76782}"/>
    <cellStyle name="Comma 2 2 8 2 2 2 3" xfId="27429" xr:uid="{F43968C5-B922-4227-A51D-CE0B9CC9FE6E}"/>
    <cellStyle name="Comma 2 2 8 2 2 3" xfId="13019" xr:uid="{00000000-0005-0000-0000-0000D6080000}"/>
    <cellStyle name="Comma 2 2 8 2 2 3 2" xfId="32233" xr:uid="{52B61080-D36E-4C50-B60B-999736055AA4}"/>
    <cellStyle name="Comma 2 2 8 2 2 4" xfId="22626" xr:uid="{EB8FE71E-A2F5-4846-BBB4-5A9617F4D460}"/>
    <cellStyle name="Comma 2 2 8 2 3" xfId="5814" xr:uid="{00000000-0005-0000-0000-0000D7080000}"/>
    <cellStyle name="Comma 2 2 8 2 3 2" xfId="15421" xr:uid="{00000000-0005-0000-0000-0000D8080000}"/>
    <cellStyle name="Comma 2 2 8 2 3 2 2" xfId="34635" xr:uid="{FBCADD9A-1C1B-4981-B8CA-BE281DD005CE}"/>
    <cellStyle name="Comma 2 2 8 2 3 3" xfId="25028" xr:uid="{CC1AE0A0-E2D3-40BC-A628-6BD853C96CF0}"/>
    <cellStyle name="Comma 2 2 8 2 4" xfId="10617" xr:uid="{00000000-0005-0000-0000-0000D9080000}"/>
    <cellStyle name="Comma 2 2 8 2 4 2" xfId="29831" xr:uid="{F538666F-02EA-4A7B-B0E4-EDC46F556E4F}"/>
    <cellStyle name="Comma 2 2 8 2 5" xfId="20224" xr:uid="{F83DFADE-B014-4DD9-BE34-7CB37CE9725F}"/>
    <cellStyle name="Comma 2 2 8 3" xfId="1808" xr:uid="{00000000-0005-0000-0000-0000DA080000}"/>
    <cellStyle name="Comma 2 2 8 3 2" xfId="4212" xr:uid="{00000000-0005-0000-0000-0000DB080000}"/>
    <cellStyle name="Comma 2 2 8 3 2 2" xfId="9015" xr:uid="{00000000-0005-0000-0000-0000DC080000}"/>
    <cellStyle name="Comma 2 2 8 3 2 2 2" xfId="18622" xr:uid="{00000000-0005-0000-0000-0000DD080000}"/>
    <cellStyle name="Comma 2 2 8 3 2 2 2 2" xfId="37836" xr:uid="{C467E38E-1CA2-44FB-AC6D-015B279B92A1}"/>
    <cellStyle name="Comma 2 2 8 3 2 2 3" xfId="28229" xr:uid="{317E3867-A755-4853-9BE9-CC75278E61DB}"/>
    <cellStyle name="Comma 2 2 8 3 2 3" xfId="13819" xr:uid="{00000000-0005-0000-0000-0000DE080000}"/>
    <cellStyle name="Comma 2 2 8 3 2 3 2" xfId="33033" xr:uid="{EEA3BBCF-0AE2-42D2-901A-93B124802203}"/>
    <cellStyle name="Comma 2 2 8 3 2 4" xfId="23426" xr:uid="{27356E08-A346-4BC3-B68A-F5B3821603E9}"/>
    <cellStyle name="Comma 2 2 8 3 3" xfId="6614" xr:uid="{00000000-0005-0000-0000-0000DF080000}"/>
    <cellStyle name="Comma 2 2 8 3 3 2" xfId="16221" xr:uid="{00000000-0005-0000-0000-0000E0080000}"/>
    <cellStyle name="Comma 2 2 8 3 3 2 2" xfId="35435" xr:uid="{5614BB25-1F6D-4BD3-998B-13C58766CD6C}"/>
    <cellStyle name="Comma 2 2 8 3 3 3" xfId="25828" xr:uid="{F0C4B0C9-9A47-440B-BBE9-FED000AA6295}"/>
    <cellStyle name="Comma 2 2 8 3 4" xfId="11417" xr:uid="{00000000-0005-0000-0000-0000E1080000}"/>
    <cellStyle name="Comma 2 2 8 3 4 2" xfId="30631" xr:uid="{4BEF5BDA-06B8-4CA6-96A0-D4DCF3EB86ED}"/>
    <cellStyle name="Comma 2 2 8 3 5" xfId="21024" xr:uid="{9468D918-A857-4346-93EB-B6FE24081AE1}"/>
    <cellStyle name="Comma 2 2 8 4" xfId="2612" xr:uid="{00000000-0005-0000-0000-0000E2080000}"/>
    <cellStyle name="Comma 2 2 8 4 2" xfId="7415" xr:uid="{00000000-0005-0000-0000-0000E3080000}"/>
    <cellStyle name="Comma 2 2 8 4 2 2" xfId="17022" xr:uid="{00000000-0005-0000-0000-0000E4080000}"/>
    <cellStyle name="Comma 2 2 8 4 2 2 2" xfId="36236" xr:uid="{2484CBAA-76DB-4F5C-97D4-7B7D5D968693}"/>
    <cellStyle name="Comma 2 2 8 4 2 3" xfId="26629" xr:uid="{6BBA271E-5CBE-45FE-AAA1-4169EE20DBCF}"/>
    <cellStyle name="Comma 2 2 8 4 3" xfId="12219" xr:uid="{00000000-0005-0000-0000-0000E5080000}"/>
    <cellStyle name="Comma 2 2 8 4 3 2" xfId="31433" xr:uid="{F1E6890C-9172-4D8F-BE2F-4C2992BCC651}"/>
    <cellStyle name="Comma 2 2 8 4 4" xfId="21826" xr:uid="{D592D591-96B1-4077-9650-119EBCEE0023}"/>
    <cellStyle name="Comma 2 2 8 5" xfId="5014" xr:uid="{00000000-0005-0000-0000-0000E6080000}"/>
    <cellStyle name="Comma 2 2 8 5 2" xfId="14621" xr:uid="{00000000-0005-0000-0000-0000E7080000}"/>
    <cellStyle name="Comma 2 2 8 5 2 2" xfId="33835" xr:uid="{E51C579E-21EF-47C4-8075-799647667E33}"/>
    <cellStyle name="Comma 2 2 8 5 3" xfId="24228" xr:uid="{88178F62-A5C0-47AE-94CB-1E608EE0CB5B}"/>
    <cellStyle name="Comma 2 2 8 6" xfId="9817" xr:uid="{00000000-0005-0000-0000-0000E8080000}"/>
    <cellStyle name="Comma 2 2 8 6 2" xfId="29031" xr:uid="{6D48BE6B-4A72-421E-BEAA-0BC4B5DE5F83}"/>
    <cellStyle name="Comma 2 2 8 7" xfId="19424" xr:uid="{61543278-BE11-4C7B-9B83-5FBCF9F5CF0D}"/>
    <cellStyle name="Comma 2 2 9" xfId="407" xr:uid="{00000000-0005-0000-0000-0000E9080000}"/>
    <cellStyle name="Comma 2 2 9 2" xfId="1208" xr:uid="{00000000-0005-0000-0000-0000EA080000}"/>
    <cellStyle name="Comma 2 2 9 2 2" xfId="3612" xr:uid="{00000000-0005-0000-0000-0000EB080000}"/>
    <cellStyle name="Comma 2 2 9 2 2 2" xfId="8415" xr:uid="{00000000-0005-0000-0000-0000EC080000}"/>
    <cellStyle name="Comma 2 2 9 2 2 2 2" xfId="18022" xr:uid="{00000000-0005-0000-0000-0000ED080000}"/>
    <cellStyle name="Comma 2 2 9 2 2 2 2 2" xfId="37236" xr:uid="{62179B9E-34A7-4A3E-B2E2-60D70DD5C04C}"/>
    <cellStyle name="Comma 2 2 9 2 2 2 3" xfId="27629" xr:uid="{E934C705-D1EE-4A59-8590-FBAD8755E103}"/>
    <cellStyle name="Comma 2 2 9 2 2 3" xfId="13219" xr:uid="{00000000-0005-0000-0000-0000EE080000}"/>
    <cellStyle name="Comma 2 2 9 2 2 3 2" xfId="32433" xr:uid="{6359D91C-BD69-4AE2-8800-0FC445227BC8}"/>
    <cellStyle name="Comma 2 2 9 2 2 4" xfId="22826" xr:uid="{D3FC4BC9-C61E-42F1-981F-D0152CFCB7BF}"/>
    <cellStyle name="Comma 2 2 9 2 3" xfId="6014" xr:uid="{00000000-0005-0000-0000-0000EF080000}"/>
    <cellStyle name="Comma 2 2 9 2 3 2" xfId="15621" xr:uid="{00000000-0005-0000-0000-0000F0080000}"/>
    <cellStyle name="Comma 2 2 9 2 3 2 2" xfId="34835" xr:uid="{6BFF2776-D02C-46EC-B8CB-44F105C425B3}"/>
    <cellStyle name="Comma 2 2 9 2 3 3" xfId="25228" xr:uid="{A20C4DF7-BE39-4E49-9366-C33FE555D086}"/>
    <cellStyle name="Comma 2 2 9 2 4" xfId="10817" xr:uid="{00000000-0005-0000-0000-0000F1080000}"/>
    <cellStyle name="Comma 2 2 9 2 4 2" xfId="30031" xr:uid="{E6F8FC06-6B7F-476D-B82F-0C6332B38981}"/>
    <cellStyle name="Comma 2 2 9 2 5" xfId="20424" xr:uid="{ECBE733B-9C25-4CB4-80CC-78A07000D0C5}"/>
    <cellStyle name="Comma 2 2 9 3" xfId="2008" xr:uid="{00000000-0005-0000-0000-0000F2080000}"/>
    <cellStyle name="Comma 2 2 9 3 2" xfId="4412" xr:uid="{00000000-0005-0000-0000-0000F3080000}"/>
    <cellStyle name="Comma 2 2 9 3 2 2" xfId="9215" xr:uid="{00000000-0005-0000-0000-0000F4080000}"/>
    <cellStyle name="Comma 2 2 9 3 2 2 2" xfId="18822" xr:uid="{00000000-0005-0000-0000-0000F5080000}"/>
    <cellStyle name="Comma 2 2 9 3 2 2 2 2" xfId="38036" xr:uid="{6AACCDC1-4278-4702-8F8C-C94611DCC563}"/>
    <cellStyle name="Comma 2 2 9 3 2 2 3" xfId="28429" xr:uid="{5E4D105A-EC1A-4DDC-A99D-A615AA675A47}"/>
    <cellStyle name="Comma 2 2 9 3 2 3" xfId="14019" xr:uid="{00000000-0005-0000-0000-0000F6080000}"/>
    <cellStyle name="Comma 2 2 9 3 2 3 2" xfId="33233" xr:uid="{8B799E05-E29E-4443-8E4D-4F70C2A28381}"/>
    <cellStyle name="Comma 2 2 9 3 2 4" xfId="23626" xr:uid="{C4194D75-5E2D-459F-B5B8-1EE6EF282234}"/>
    <cellStyle name="Comma 2 2 9 3 3" xfId="6814" xr:uid="{00000000-0005-0000-0000-0000F7080000}"/>
    <cellStyle name="Comma 2 2 9 3 3 2" xfId="16421" xr:uid="{00000000-0005-0000-0000-0000F8080000}"/>
    <cellStyle name="Comma 2 2 9 3 3 2 2" xfId="35635" xr:uid="{6C4552BA-A8FC-47C2-B025-CEA6D453D314}"/>
    <cellStyle name="Comma 2 2 9 3 3 3" xfId="26028" xr:uid="{1435E079-1703-491F-B42F-D11A687B25CC}"/>
    <cellStyle name="Comma 2 2 9 3 4" xfId="11617" xr:uid="{00000000-0005-0000-0000-0000F9080000}"/>
    <cellStyle name="Comma 2 2 9 3 4 2" xfId="30831" xr:uid="{EC7D0A38-E373-4E1C-8942-7CA1DF60A51A}"/>
    <cellStyle name="Comma 2 2 9 3 5" xfId="21224" xr:uid="{392D5A7B-79FA-498E-AE65-468ADA763590}"/>
    <cellStyle name="Comma 2 2 9 4" xfId="2812" xr:uid="{00000000-0005-0000-0000-0000FA080000}"/>
    <cellStyle name="Comma 2 2 9 4 2" xfId="7615" xr:uid="{00000000-0005-0000-0000-0000FB080000}"/>
    <cellStyle name="Comma 2 2 9 4 2 2" xfId="17222" xr:uid="{00000000-0005-0000-0000-0000FC080000}"/>
    <cellStyle name="Comma 2 2 9 4 2 2 2" xfId="36436" xr:uid="{DB398CD9-7D48-431D-948C-698253A0A2FB}"/>
    <cellStyle name="Comma 2 2 9 4 2 3" xfId="26829" xr:uid="{BE59F55A-CBC9-4458-8A80-A0E4DD38A4B1}"/>
    <cellStyle name="Comma 2 2 9 4 3" xfId="12419" xr:uid="{00000000-0005-0000-0000-0000FD080000}"/>
    <cellStyle name="Comma 2 2 9 4 3 2" xfId="31633" xr:uid="{205C8D14-E346-4CA3-BFDC-020E36CBF544}"/>
    <cellStyle name="Comma 2 2 9 4 4" xfId="22026" xr:uid="{FFF0F431-2E07-4283-84BB-C8255BDCF982}"/>
    <cellStyle name="Comma 2 2 9 5" xfId="5214" xr:uid="{00000000-0005-0000-0000-0000FE080000}"/>
    <cellStyle name="Comma 2 2 9 5 2" xfId="14821" xr:uid="{00000000-0005-0000-0000-0000FF080000}"/>
    <cellStyle name="Comma 2 2 9 5 2 2" xfId="34035" xr:uid="{30FAAF5D-4E0A-40E8-A2F0-8B9B87E1B92E}"/>
    <cellStyle name="Comma 2 2 9 5 3" xfId="24428" xr:uid="{1DD74A79-4AD7-44FC-AEDC-3FE133A4C126}"/>
    <cellStyle name="Comma 2 2 9 6" xfId="10017" xr:uid="{00000000-0005-0000-0000-000000090000}"/>
    <cellStyle name="Comma 2 2 9 6 2" xfId="29231" xr:uid="{A5C76FB9-70BF-4576-BB25-72D27FE0D559}"/>
    <cellStyle name="Comma 2 2 9 7" xfId="19624" xr:uid="{2BDA4112-9093-4DB4-822C-A54E17D424E4}"/>
    <cellStyle name="Comma 2 20" xfId="19222" xr:uid="{70EC50C5-122E-4B54-B911-033766BAD48C}"/>
    <cellStyle name="Comma 2 3" xfId="9" xr:uid="{00000000-0005-0000-0000-000001090000}"/>
    <cellStyle name="Comma 2 3 10" xfId="609" xr:uid="{00000000-0005-0000-0000-000002090000}"/>
    <cellStyle name="Comma 2 3 10 2" xfId="1410" xr:uid="{00000000-0005-0000-0000-000003090000}"/>
    <cellStyle name="Comma 2 3 10 2 2" xfId="3814" xr:uid="{00000000-0005-0000-0000-000004090000}"/>
    <cellStyle name="Comma 2 3 10 2 2 2" xfId="8617" xr:uid="{00000000-0005-0000-0000-000005090000}"/>
    <cellStyle name="Comma 2 3 10 2 2 2 2" xfId="18224" xr:uid="{00000000-0005-0000-0000-000006090000}"/>
    <cellStyle name="Comma 2 3 10 2 2 2 2 2" xfId="37438" xr:uid="{EE3D5B3D-D40E-4280-87FB-B3D9DAFF9570}"/>
    <cellStyle name="Comma 2 3 10 2 2 2 3" xfId="27831" xr:uid="{C05E5B6D-79F4-4887-BAAD-C624F7A2D48C}"/>
    <cellStyle name="Comma 2 3 10 2 2 3" xfId="13421" xr:uid="{00000000-0005-0000-0000-000007090000}"/>
    <cellStyle name="Comma 2 3 10 2 2 3 2" xfId="32635" xr:uid="{5C953D5A-1D0C-46E8-9D50-E65AF4878A1B}"/>
    <cellStyle name="Comma 2 3 10 2 2 4" xfId="23028" xr:uid="{AB4EF194-56CE-4A1F-99B3-C02DF83946F6}"/>
    <cellStyle name="Comma 2 3 10 2 3" xfId="6216" xr:uid="{00000000-0005-0000-0000-000008090000}"/>
    <cellStyle name="Comma 2 3 10 2 3 2" xfId="15823" xr:uid="{00000000-0005-0000-0000-000009090000}"/>
    <cellStyle name="Comma 2 3 10 2 3 2 2" xfId="35037" xr:uid="{523C57EE-7FB0-4119-8132-5E750583E2DD}"/>
    <cellStyle name="Comma 2 3 10 2 3 3" xfId="25430" xr:uid="{F6C13356-E37E-4707-AED2-8E15456440C7}"/>
    <cellStyle name="Comma 2 3 10 2 4" xfId="11019" xr:uid="{00000000-0005-0000-0000-00000A090000}"/>
    <cellStyle name="Comma 2 3 10 2 4 2" xfId="30233" xr:uid="{0B1F6C88-D338-49ED-B472-E9C8D31D4B35}"/>
    <cellStyle name="Comma 2 3 10 2 5" xfId="20626" xr:uid="{144B9D6F-44CB-4B62-B7D1-D845A4A256EE}"/>
    <cellStyle name="Comma 2 3 10 3" xfId="2210" xr:uid="{00000000-0005-0000-0000-00000B090000}"/>
    <cellStyle name="Comma 2 3 10 3 2" xfId="4614" xr:uid="{00000000-0005-0000-0000-00000C090000}"/>
    <cellStyle name="Comma 2 3 10 3 2 2" xfId="9417" xr:uid="{00000000-0005-0000-0000-00000D090000}"/>
    <cellStyle name="Comma 2 3 10 3 2 2 2" xfId="19024" xr:uid="{00000000-0005-0000-0000-00000E090000}"/>
    <cellStyle name="Comma 2 3 10 3 2 2 2 2" xfId="38238" xr:uid="{5499E05B-82D6-4A17-94A6-547BF0B7D386}"/>
    <cellStyle name="Comma 2 3 10 3 2 2 3" xfId="28631" xr:uid="{BE218FB1-98F1-4E1A-9A02-ABE9B991CFF4}"/>
    <cellStyle name="Comma 2 3 10 3 2 3" xfId="14221" xr:uid="{00000000-0005-0000-0000-00000F090000}"/>
    <cellStyle name="Comma 2 3 10 3 2 3 2" xfId="33435" xr:uid="{14BCF505-D3A4-40E6-8C2A-65A470B87C61}"/>
    <cellStyle name="Comma 2 3 10 3 2 4" xfId="23828" xr:uid="{F3C6D786-4DEE-4881-86DB-FB452D1EBA8E}"/>
    <cellStyle name="Comma 2 3 10 3 3" xfId="7016" xr:uid="{00000000-0005-0000-0000-000010090000}"/>
    <cellStyle name="Comma 2 3 10 3 3 2" xfId="16623" xr:uid="{00000000-0005-0000-0000-000011090000}"/>
    <cellStyle name="Comma 2 3 10 3 3 2 2" xfId="35837" xr:uid="{9228D848-E061-43AA-A771-1A3D33C5301E}"/>
    <cellStyle name="Comma 2 3 10 3 3 3" xfId="26230" xr:uid="{23BACB36-F79C-433D-9C20-A627177D4697}"/>
    <cellStyle name="Comma 2 3 10 3 4" xfId="11819" xr:uid="{00000000-0005-0000-0000-000012090000}"/>
    <cellStyle name="Comma 2 3 10 3 4 2" xfId="31033" xr:uid="{866D36DB-911D-4232-8CBD-7C0ED3332BF3}"/>
    <cellStyle name="Comma 2 3 10 3 5" xfId="21426" xr:uid="{F42F61E3-C495-44A6-9063-4E598AE956F3}"/>
    <cellStyle name="Comma 2 3 10 4" xfId="3014" xr:uid="{00000000-0005-0000-0000-000013090000}"/>
    <cellStyle name="Comma 2 3 10 4 2" xfId="7817" xr:uid="{00000000-0005-0000-0000-000014090000}"/>
    <cellStyle name="Comma 2 3 10 4 2 2" xfId="17424" xr:uid="{00000000-0005-0000-0000-000015090000}"/>
    <cellStyle name="Comma 2 3 10 4 2 2 2" xfId="36638" xr:uid="{3A8B3007-2175-4691-A92A-F35571341096}"/>
    <cellStyle name="Comma 2 3 10 4 2 3" xfId="27031" xr:uid="{B4BCEE91-8DBC-47E1-87F4-702EB9ADE207}"/>
    <cellStyle name="Comma 2 3 10 4 3" xfId="12621" xr:uid="{00000000-0005-0000-0000-000016090000}"/>
    <cellStyle name="Comma 2 3 10 4 3 2" xfId="31835" xr:uid="{163C1694-A2BD-4AE1-AE26-5C521BB9FA94}"/>
    <cellStyle name="Comma 2 3 10 4 4" xfId="22228" xr:uid="{277B742F-8B70-46F8-B394-B86285D882FB}"/>
    <cellStyle name="Comma 2 3 10 5" xfId="5416" xr:uid="{00000000-0005-0000-0000-000017090000}"/>
    <cellStyle name="Comma 2 3 10 5 2" xfId="15023" xr:uid="{00000000-0005-0000-0000-000018090000}"/>
    <cellStyle name="Comma 2 3 10 5 2 2" xfId="34237" xr:uid="{0224B008-4174-416D-B7D0-45CC9725DA38}"/>
    <cellStyle name="Comma 2 3 10 5 3" xfId="24630" xr:uid="{18C82B70-4070-4D0E-A069-67D2C6DF557A}"/>
    <cellStyle name="Comma 2 3 10 6" xfId="10219" xr:uid="{00000000-0005-0000-0000-000019090000}"/>
    <cellStyle name="Comma 2 3 10 6 2" xfId="29433" xr:uid="{E7F1E131-4320-4A6F-AB39-68141592754E}"/>
    <cellStyle name="Comma 2 3 10 7" xfId="19826" xr:uid="{B9FE0951-7F4C-4CEC-B084-36DECAD56515}"/>
    <cellStyle name="Comma 2 3 11" xfId="810" xr:uid="{00000000-0005-0000-0000-00001A090000}"/>
    <cellStyle name="Comma 2 3 11 2" xfId="3214" xr:uid="{00000000-0005-0000-0000-00001B090000}"/>
    <cellStyle name="Comma 2 3 11 2 2" xfId="8017" xr:uid="{00000000-0005-0000-0000-00001C090000}"/>
    <cellStyle name="Comma 2 3 11 2 2 2" xfId="17624" xr:uid="{00000000-0005-0000-0000-00001D090000}"/>
    <cellStyle name="Comma 2 3 11 2 2 2 2" xfId="36838" xr:uid="{E304A417-D750-4D35-8DEE-16EA1A2DBBB5}"/>
    <cellStyle name="Comma 2 3 11 2 2 3" xfId="27231" xr:uid="{6EFE064D-C595-45FC-B71C-67554747838D}"/>
    <cellStyle name="Comma 2 3 11 2 3" xfId="12821" xr:uid="{00000000-0005-0000-0000-00001E090000}"/>
    <cellStyle name="Comma 2 3 11 2 3 2" xfId="32035" xr:uid="{44BD9638-90A1-4B21-A329-00FFDCBF4FAD}"/>
    <cellStyle name="Comma 2 3 11 2 4" xfId="22428" xr:uid="{F6A7C990-D943-4DF2-ABF5-7C4A85D83717}"/>
    <cellStyle name="Comma 2 3 11 3" xfId="5616" xr:uid="{00000000-0005-0000-0000-00001F090000}"/>
    <cellStyle name="Comma 2 3 11 3 2" xfId="15223" xr:uid="{00000000-0005-0000-0000-000020090000}"/>
    <cellStyle name="Comma 2 3 11 3 2 2" xfId="34437" xr:uid="{7A62A889-D8DC-4C8B-92C3-0B5E751C150E}"/>
    <cellStyle name="Comma 2 3 11 3 3" xfId="24830" xr:uid="{8537ADB7-AEFA-49FE-ADB6-BB0DE4881BD7}"/>
    <cellStyle name="Comma 2 3 11 4" xfId="10419" xr:uid="{00000000-0005-0000-0000-000021090000}"/>
    <cellStyle name="Comma 2 3 11 4 2" xfId="29633" xr:uid="{F19E550F-2106-4E46-B0D3-B9C6CEAC0F24}"/>
    <cellStyle name="Comma 2 3 11 5" xfId="20026" xr:uid="{8CA70748-9003-4D90-B679-8199511C15A9}"/>
    <cellStyle name="Comma 2 3 12" xfId="1610" xr:uid="{00000000-0005-0000-0000-000022090000}"/>
    <cellStyle name="Comma 2 3 12 2" xfId="4014" xr:uid="{00000000-0005-0000-0000-000023090000}"/>
    <cellStyle name="Comma 2 3 12 2 2" xfId="8817" xr:uid="{00000000-0005-0000-0000-000024090000}"/>
    <cellStyle name="Comma 2 3 12 2 2 2" xfId="18424" xr:uid="{00000000-0005-0000-0000-000025090000}"/>
    <cellStyle name="Comma 2 3 12 2 2 2 2" xfId="37638" xr:uid="{7BD93FFA-47F8-48EE-B683-09604579261D}"/>
    <cellStyle name="Comma 2 3 12 2 2 3" xfId="28031" xr:uid="{EE8E85C4-3B81-492C-A1E9-73B7429E5383}"/>
    <cellStyle name="Comma 2 3 12 2 3" xfId="13621" xr:uid="{00000000-0005-0000-0000-000026090000}"/>
    <cellStyle name="Comma 2 3 12 2 3 2" xfId="32835" xr:uid="{D9E50142-B3FF-4D7C-ABDB-D4A18ABB8D3D}"/>
    <cellStyle name="Comma 2 3 12 2 4" xfId="23228" xr:uid="{6D9921F3-F92E-49EE-9733-6DF3032E8AF0}"/>
    <cellStyle name="Comma 2 3 12 3" xfId="6416" xr:uid="{00000000-0005-0000-0000-000027090000}"/>
    <cellStyle name="Comma 2 3 12 3 2" xfId="16023" xr:uid="{00000000-0005-0000-0000-000028090000}"/>
    <cellStyle name="Comma 2 3 12 3 2 2" xfId="35237" xr:uid="{15694DE5-DDFE-4371-83B4-AE9284C21005}"/>
    <cellStyle name="Comma 2 3 12 3 3" xfId="25630" xr:uid="{3D0970A6-FE63-4334-AC84-670864DA4887}"/>
    <cellStyle name="Comma 2 3 12 4" xfId="11219" xr:uid="{00000000-0005-0000-0000-000029090000}"/>
    <cellStyle name="Comma 2 3 12 4 2" xfId="30433" xr:uid="{CC92FA71-DC7A-4B69-A497-8DB5DFD97D08}"/>
    <cellStyle name="Comma 2 3 12 5" xfId="20826" xr:uid="{CEC6B475-7A56-4550-863B-442D1576215A}"/>
    <cellStyle name="Comma 2 3 13" xfId="2414" xr:uid="{00000000-0005-0000-0000-00002A090000}"/>
    <cellStyle name="Comma 2 3 13 2" xfId="7217" xr:uid="{00000000-0005-0000-0000-00002B090000}"/>
    <cellStyle name="Comma 2 3 13 2 2" xfId="16824" xr:uid="{00000000-0005-0000-0000-00002C090000}"/>
    <cellStyle name="Comma 2 3 13 2 2 2" xfId="36038" xr:uid="{DFD45E77-828A-4BBA-B8D2-90284E9A8BD6}"/>
    <cellStyle name="Comma 2 3 13 2 3" xfId="26431" xr:uid="{B38673A3-7B99-40A8-83C0-6E511321A93F}"/>
    <cellStyle name="Comma 2 3 13 3" xfId="12021" xr:uid="{00000000-0005-0000-0000-00002D090000}"/>
    <cellStyle name="Comma 2 3 13 3 2" xfId="31235" xr:uid="{E1BF600A-3078-4EC4-B752-AC0F8B05088A}"/>
    <cellStyle name="Comma 2 3 13 4" xfId="21628" xr:uid="{C7CA0468-DF70-4B53-A12C-21B5362E7C49}"/>
    <cellStyle name="Comma 2 3 14" xfId="4816" xr:uid="{00000000-0005-0000-0000-00002E090000}"/>
    <cellStyle name="Comma 2 3 14 2" xfId="14423" xr:uid="{00000000-0005-0000-0000-00002F090000}"/>
    <cellStyle name="Comma 2 3 14 2 2" xfId="33637" xr:uid="{4D774443-DF3A-404D-8CEB-524D125B354C}"/>
    <cellStyle name="Comma 2 3 14 3" xfId="24030" xr:uid="{E687DFCF-33F9-43F6-8723-4B67029C3F5C}"/>
    <cellStyle name="Comma 2 3 15" xfId="9619" xr:uid="{00000000-0005-0000-0000-000030090000}"/>
    <cellStyle name="Comma 2 3 15 2" xfId="28833" xr:uid="{68635C7C-7462-4496-8681-608FA279612E}"/>
    <cellStyle name="Comma 2 3 16" xfId="19226" xr:uid="{CADFA814-D6A5-4BE1-BA87-1F88E883DC24}"/>
    <cellStyle name="Comma 2 3 2" xfId="19" xr:uid="{00000000-0005-0000-0000-000031090000}"/>
    <cellStyle name="Comma 2 3 2 10" xfId="4826" xr:uid="{00000000-0005-0000-0000-000032090000}"/>
    <cellStyle name="Comma 2 3 2 10 2" xfId="14433" xr:uid="{00000000-0005-0000-0000-000033090000}"/>
    <cellStyle name="Comma 2 3 2 10 2 2" xfId="33647" xr:uid="{0E4D1E96-F795-474B-92D6-A9566507F6F5}"/>
    <cellStyle name="Comma 2 3 2 10 3" xfId="24040" xr:uid="{9EB12F49-61AB-43AE-93C1-BBBF57A038AD}"/>
    <cellStyle name="Comma 2 3 2 11" xfId="9629" xr:uid="{00000000-0005-0000-0000-000034090000}"/>
    <cellStyle name="Comma 2 3 2 11 2" xfId="28843" xr:uid="{4C2B1206-1890-439D-8AF9-4FC0244C4705}"/>
    <cellStyle name="Comma 2 3 2 12" xfId="19236" xr:uid="{C86353B5-60A9-4B77-9394-4B755982253C}"/>
    <cellStyle name="Comma 2 3 2 2" xfId="69" xr:uid="{00000000-0005-0000-0000-000035090000}"/>
    <cellStyle name="Comma 2 3 2 2 10" xfId="9679" xr:uid="{00000000-0005-0000-0000-000036090000}"/>
    <cellStyle name="Comma 2 3 2 2 10 2" xfId="28893" xr:uid="{8FF6A66D-7DE1-4FBE-8530-BF0321D92F2C}"/>
    <cellStyle name="Comma 2 3 2 2 11" xfId="19286" xr:uid="{183C037D-BD95-4A3B-A7D5-2CC4FA69F612}"/>
    <cellStyle name="Comma 2 3 2 2 2" xfId="169" xr:uid="{00000000-0005-0000-0000-000037090000}"/>
    <cellStyle name="Comma 2 3 2 2 2 10" xfId="19386" xr:uid="{3642F5D6-3A08-4FFA-AD13-2D4CCFBA5DE6}"/>
    <cellStyle name="Comma 2 3 2 2 2 2" xfId="369" xr:uid="{00000000-0005-0000-0000-000038090000}"/>
    <cellStyle name="Comma 2 3 2 2 2 2 2" xfId="1170" xr:uid="{00000000-0005-0000-0000-000039090000}"/>
    <cellStyle name="Comma 2 3 2 2 2 2 2 2" xfId="3574" xr:uid="{00000000-0005-0000-0000-00003A090000}"/>
    <cellStyle name="Comma 2 3 2 2 2 2 2 2 2" xfId="8377" xr:uid="{00000000-0005-0000-0000-00003B090000}"/>
    <cellStyle name="Comma 2 3 2 2 2 2 2 2 2 2" xfId="17984" xr:uid="{00000000-0005-0000-0000-00003C090000}"/>
    <cellStyle name="Comma 2 3 2 2 2 2 2 2 2 2 2" xfId="37198" xr:uid="{4EF24058-055C-473D-A27E-413AB43BF664}"/>
    <cellStyle name="Comma 2 3 2 2 2 2 2 2 2 3" xfId="27591" xr:uid="{8A4CD75C-6CBA-49E1-BAB7-725F1E0D9941}"/>
    <cellStyle name="Comma 2 3 2 2 2 2 2 2 3" xfId="13181" xr:uid="{00000000-0005-0000-0000-00003D090000}"/>
    <cellStyle name="Comma 2 3 2 2 2 2 2 2 3 2" xfId="32395" xr:uid="{72277956-25DF-4FD6-95C4-80FDC19EE1DD}"/>
    <cellStyle name="Comma 2 3 2 2 2 2 2 2 4" xfId="22788" xr:uid="{33E441C3-E6EB-4D39-BF1A-DB4543308EFD}"/>
    <cellStyle name="Comma 2 3 2 2 2 2 2 3" xfId="5976" xr:uid="{00000000-0005-0000-0000-00003E090000}"/>
    <cellStyle name="Comma 2 3 2 2 2 2 2 3 2" xfId="15583" xr:uid="{00000000-0005-0000-0000-00003F090000}"/>
    <cellStyle name="Comma 2 3 2 2 2 2 2 3 2 2" xfId="34797" xr:uid="{DB371106-781D-4413-A996-3B3ACB389E7C}"/>
    <cellStyle name="Comma 2 3 2 2 2 2 2 3 3" xfId="25190" xr:uid="{615B73EB-DBBD-41E6-B5C4-9518F5E6E61B}"/>
    <cellStyle name="Comma 2 3 2 2 2 2 2 4" xfId="10779" xr:uid="{00000000-0005-0000-0000-000040090000}"/>
    <cellStyle name="Comma 2 3 2 2 2 2 2 4 2" xfId="29993" xr:uid="{4817C559-E43F-47F4-8319-8ECBD2AD40E3}"/>
    <cellStyle name="Comma 2 3 2 2 2 2 2 5" xfId="20386" xr:uid="{C03F00FD-7075-4260-B617-031D3EE2EE70}"/>
    <cellStyle name="Comma 2 3 2 2 2 2 3" xfId="1970" xr:uid="{00000000-0005-0000-0000-000041090000}"/>
    <cellStyle name="Comma 2 3 2 2 2 2 3 2" xfId="4374" xr:uid="{00000000-0005-0000-0000-000042090000}"/>
    <cellStyle name="Comma 2 3 2 2 2 2 3 2 2" xfId="9177" xr:uid="{00000000-0005-0000-0000-000043090000}"/>
    <cellStyle name="Comma 2 3 2 2 2 2 3 2 2 2" xfId="18784" xr:uid="{00000000-0005-0000-0000-000044090000}"/>
    <cellStyle name="Comma 2 3 2 2 2 2 3 2 2 2 2" xfId="37998" xr:uid="{7FAC7D20-7F00-4659-9238-6880E0A959E5}"/>
    <cellStyle name="Comma 2 3 2 2 2 2 3 2 2 3" xfId="28391" xr:uid="{6994CEB9-CD22-4E8A-A989-1C98BC358941}"/>
    <cellStyle name="Comma 2 3 2 2 2 2 3 2 3" xfId="13981" xr:uid="{00000000-0005-0000-0000-000045090000}"/>
    <cellStyle name="Comma 2 3 2 2 2 2 3 2 3 2" xfId="33195" xr:uid="{37D12F8E-F432-46FA-B822-43868C33B06F}"/>
    <cellStyle name="Comma 2 3 2 2 2 2 3 2 4" xfId="23588" xr:uid="{62916754-DB54-4D62-8B1A-D83042D938DF}"/>
    <cellStyle name="Comma 2 3 2 2 2 2 3 3" xfId="6776" xr:uid="{00000000-0005-0000-0000-000046090000}"/>
    <cellStyle name="Comma 2 3 2 2 2 2 3 3 2" xfId="16383" xr:uid="{00000000-0005-0000-0000-000047090000}"/>
    <cellStyle name="Comma 2 3 2 2 2 2 3 3 2 2" xfId="35597" xr:uid="{6C263E6E-D286-424C-9E8D-BAA84D75E2FF}"/>
    <cellStyle name="Comma 2 3 2 2 2 2 3 3 3" xfId="25990" xr:uid="{6E585AA3-380D-4BAB-B387-8F4E27D76EF1}"/>
    <cellStyle name="Comma 2 3 2 2 2 2 3 4" xfId="11579" xr:uid="{00000000-0005-0000-0000-000048090000}"/>
    <cellStyle name="Comma 2 3 2 2 2 2 3 4 2" xfId="30793" xr:uid="{F424C3E0-F38D-4A8C-B058-515242D258D4}"/>
    <cellStyle name="Comma 2 3 2 2 2 2 3 5" xfId="21186" xr:uid="{4520F619-EFC3-46B4-BACE-E30F0BD48A5D}"/>
    <cellStyle name="Comma 2 3 2 2 2 2 4" xfId="2774" xr:uid="{00000000-0005-0000-0000-000049090000}"/>
    <cellStyle name="Comma 2 3 2 2 2 2 4 2" xfId="7577" xr:uid="{00000000-0005-0000-0000-00004A090000}"/>
    <cellStyle name="Comma 2 3 2 2 2 2 4 2 2" xfId="17184" xr:uid="{00000000-0005-0000-0000-00004B090000}"/>
    <cellStyle name="Comma 2 3 2 2 2 2 4 2 2 2" xfId="36398" xr:uid="{FC2F4D07-19A1-46DF-ADE4-0ADB2A07C81D}"/>
    <cellStyle name="Comma 2 3 2 2 2 2 4 2 3" xfId="26791" xr:uid="{9874D7AC-3B13-4F37-98EB-E3C7A62169E6}"/>
    <cellStyle name="Comma 2 3 2 2 2 2 4 3" xfId="12381" xr:uid="{00000000-0005-0000-0000-00004C090000}"/>
    <cellStyle name="Comma 2 3 2 2 2 2 4 3 2" xfId="31595" xr:uid="{3DBE022A-548D-44C2-A3FF-55B7A046A65C}"/>
    <cellStyle name="Comma 2 3 2 2 2 2 4 4" xfId="21988" xr:uid="{B2670726-9BFA-442B-A28F-726ADD312616}"/>
    <cellStyle name="Comma 2 3 2 2 2 2 5" xfId="5176" xr:uid="{00000000-0005-0000-0000-00004D090000}"/>
    <cellStyle name="Comma 2 3 2 2 2 2 5 2" xfId="14783" xr:uid="{00000000-0005-0000-0000-00004E090000}"/>
    <cellStyle name="Comma 2 3 2 2 2 2 5 2 2" xfId="33997" xr:uid="{0F851179-F8EC-4A48-8BE3-6E241154BFED}"/>
    <cellStyle name="Comma 2 3 2 2 2 2 5 3" xfId="24390" xr:uid="{AFA225E1-D08E-4CA5-909B-AB2AE03D3E4B}"/>
    <cellStyle name="Comma 2 3 2 2 2 2 6" xfId="9979" xr:uid="{00000000-0005-0000-0000-00004F090000}"/>
    <cellStyle name="Comma 2 3 2 2 2 2 6 2" xfId="29193" xr:uid="{63C04A46-BCE3-496C-9673-E236C85894DF}"/>
    <cellStyle name="Comma 2 3 2 2 2 2 7" xfId="19586" xr:uid="{73A30965-5A28-44A7-B398-7189A124AA83}"/>
    <cellStyle name="Comma 2 3 2 2 2 3" xfId="569" xr:uid="{00000000-0005-0000-0000-000050090000}"/>
    <cellStyle name="Comma 2 3 2 2 2 3 2" xfId="1370" xr:uid="{00000000-0005-0000-0000-000051090000}"/>
    <cellStyle name="Comma 2 3 2 2 2 3 2 2" xfId="3774" xr:uid="{00000000-0005-0000-0000-000052090000}"/>
    <cellStyle name="Comma 2 3 2 2 2 3 2 2 2" xfId="8577" xr:uid="{00000000-0005-0000-0000-000053090000}"/>
    <cellStyle name="Comma 2 3 2 2 2 3 2 2 2 2" xfId="18184" xr:uid="{00000000-0005-0000-0000-000054090000}"/>
    <cellStyle name="Comma 2 3 2 2 2 3 2 2 2 2 2" xfId="37398" xr:uid="{897972A9-1BF0-4EAE-90F1-20A4E0861555}"/>
    <cellStyle name="Comma 2 3 2 2 2 3 2 2 2 3" xfId="27791" xr:uid="{F9808495-B789-4652-B3A3-DFEB857FF6D9}"/>
    <cellStyle name="Comma 2 3 2 2 2 3 2 2 3" xfId="13381" xr:uid="{00000000-0005-0000-0000-000055090000}"/>
    <cellStyle name="Comma 2 3 2 2 2 3 2 2 3 2" xfId="32595" xr:uid="{548CE8CC-E5DB-415D-98B5-0F30E500DA7F}"/>
    <cellStyle name="Comma 2 3 2 2 2 3 2 2 4" xfId="22988" xr:uid="{F0217683-6006-4B2E-BB56-09F2DAE59F64}"/>
    <cellStyle name="Comma 2 3 2 2 2 3 2 3" xfId="6176" xr:uid="{00000000-0005-0000-0000-000056090000}"/>
    <cellStyle name="Comma 2 3 2 2 2 3 2 3 2" xfId="15783" xr:uid="{00000000-0005-0000-0000-000057090000}"/>
    <cellStyle name="Comma 2 3 2 2 2 3 2 3 2 2" xfId="34997" xr:uid="{8805E477-FBF7-443F-AD29-E3C4F3866352}"/>
    <cellStyle name="Comma 2 3 2 2 2 3 2 3 3" xfId="25390" xr:uid="{4EA136AA-560B-41B8-82A6-495B6E7560E1}"/>
    <cellStyle name="Comma 2 3 2 2 2 3 2 4" xfId="10979" xr:uid="{00000000-0005-0000-0000-000058090000}"/>
    <cellStyle name="Comma 2 3 2 2 2 3 2 4 2" xfId="30193" xr:uid="{53FBD869-A91F-4386-8DF1-0BE1472EF15C}"/>
    <cellStyle name="Comma 2 3 2 2 2 3 2 5" xfId="20586" xr:uid="{D32A4806-6D9A-4A77-95C5-225EBF14C026}"/>
    <cellStyle name="Comma 2 3 2 2 2 3 3" xfId="2170" xr:uid="{00000000-0005-0000-0000-000059090000}"/>
    <cellStyle name="Comma 2 3 2 2 2 3 3 2" xfId="4574" xr:uid="{00000000-0005-0000-0000-00005A090000}"/>
    <cellStyle name="Comma 2 3 2 2 2 3 3 2 2" xfId="9377" xr:uid="{00000000-0005-0000-0000-00005B090000}"/>
    <cellStyle name="Comma 2 3 2 2 2 3 3 2 2 2" xfId="18984" xr:uid="{00000000-0005-0000-0000-00005C090000}"/>
    <cellStyle name="Comma 2 3 2 2 2 3 3 2 2 2 2" xfId="38198" xr:uid="{8EE3CFE1-3A56-4938-8566-B879890A1509}"/>
    <cellStyle name="Comma 2 3 2 2 2 3 3 2 2 3" xfId="28591" xr:uid="{7E99A6E2-3075-4C56-8E68-067C50104612}"/>
    <cellStyle name="Comma 2 3 2 2 2 3 3 2 3" xfId="14181" xr:uid="{00000000-0005-0000-0000-00005D090000}"/>
    <cellStyle name="Comma 2 3 2 2 2 3 3 2 3 2" xfId="33395" xr:uid="{A915A05A-8BCC-44B5-B9B7-43DEE67A0C9E}"/>
    <cellStyle name="Comma 2 3 2 2 2 3 3 2 4" xfId="23788" xr:uid="{C079A5CE-3752-4B0A-BE0E-C87C714ECF80}"/>
    <cellStyle name="Comma 2 3 2 2 2 3 3 3" xfId="6976" xr:uid="{00000000-0005-0000-0000-00005E090000}"/>
    <cellStyle name="Comma 2 3 2 2 2 3 3 3 2" xfId="16583" xr:uid="{00000000-0005-0000-0000-00005F090000}"/>
    <cellStyle name="Comma 2 3 2 2 2 3 3 3 2 2" xfId="35797" xr:uid="{FC4A2816-C525-47F3-9564-072744401A52}"/>
    <cellStyle name="Comma 2 3 2 2 2 3 3 3 3" xfId="26190" xr:uid="{389FB082-5FCA-44FA-B5EF-96F026542A66}"/>
    <cellStyle name="Comma 2 3 2 2 2 3 3 4" xfId="11779" xr:uid="{00000000-0005-0000-0000-000060090000}"/>
    <cellStyle name="Comma 2 3 2 2 2 3 3 4 2" xfId="30993" xr:uid="{7FCD37F6-D21A-43A8-836A-302369AE64BB}"/>
    <cellStyle name="Comma 2 3 2 2 2 3 3 5" xfId="21386" xr:uid="{57968E4D-8865-4338-AC32-30E42A22034E}"/>
    <cellStyle name="Comma 2 3 2 2 2 3 4" xfId="2974" xr:uid="{00000000-0005-0000-0000-000061090000}"/>
    <cellStyle name="Comma 2 3 2 2 2 3 4 2" xfId="7777" xr:uid="{00000000-0005-0000-0000-000062090000}"/>
    <cellStyle name="Comma 2 3 2 2 2 3 4 2 2" xfId="17384" xr:uid="{00000000-0005-0000-0000-000063090000}"/>
    <cellStyle name="Comma 2 3 2 2 2 3 4 2 2 2" xfId="36598" xr:uid="{5CFE8C92-2E81-4315-93C4-3D30308C306E}"/>
    <cellStyle name="Comma 2 3 2 2 2 3 4 2 3" xfId="26991" xr:uid="{5756D2D2-3838-4688-AFD2-D109AB364289}"/>
    <cellStyle name="Comma 2 3 2 2 2 3 4 3" xfId="12581" xr:uid="{00000000-0005-0000-0000-000064090000}"/>
    <cellStyle name="Comma 2 3 2 2 2 3 4 3 2" xfId="31795" xr:uid="{179930F3-60FF-4F9F-B09B-B25B3A9988CD}"/>
    <cellStyle name="Comma 2 3 2 2 2 3 4 4" xfId="22188" xr:uid="{C6C130FC-F0FC-4043-9894-3EEF7C0A95E2}"/>
    <cellStyle name="Comma 2 3 2 2 2 3 5" xfId="5376" xr:uid="{00000000-0005-0000-0000-000065090000}"/>
    <cellStyle name="Comma 2 3 2 2 2 3 5 2" xfId="14983" xr:uid="{00000000-0005-0000-0000-000066090000}"/>
    <cellStyle name="Comma 2 3 2 2 2 3 5 2 2" xfId="34197" xr:uid="{8F09EDCC-07D0-4087-B9B7-932D41D67129}"/>
    <cellStyle name="Comma 2 3 2 2 2 3 5 3" xfId="24590" xr:uid="{B2ADEE69-E176-41A5-B29D-C0A5530E5A2D}"/>
    <cellStyle name="Comma 2 3 2 2 2 3 6" xfId="10179" xr:uid="{00000000-0005-0000-0000-000067090000}"/>
    <cellStyle name="Comma 2 3 2 2 2 3 6 2" xfId="29393" xr:uid="{38BF5BC8-CBC4-4599-ADD6-EB6BC6FAB690}"/>
    <cellStyle name="Comma 2 3 2 2 2 3 7" xfId="19786" xr:uid="{77D27B14-8C9A-4701-9179-DD3305674B3C}"/>
    <cellStyle name="Comma 2 3 2 2 2 4" xfId="769" xr:uid="{00000000-0005-0000-0000-000068090000}"/>
    <cellStyle name="Comma 2 3 2 2 2 4 2" xfId="1570" xr:uid="{00000000-0005-0000-0000-000069090000}"/>
    <cellStyle name="Comma 2 3 2 2 2 4 2 2" xfId="3974" xr:uid="{00000000-0005-0000-0000-00006A090000}"/>
    <cellStyle name="Comma 2 3 2 2 2 4 2 2 2" xfId="8777" xr:uid="{00000000-0005-0000-0000-00006B090000}"/>
    <cellStyle name="Comma 2 3 2 2 2 4 2 2 2 2" xfId="18384" xr:uid="{00000000-0005-0000-0000-00006C090000}"/>
    <cellStyle name="Comma 2 3 2 2 2 4 2 2 2 2 2" xfId="37598" xr:uid="{1C5AE83C-134D-4CE7-BAF1-B5E2FC5AFA20}"/>
    <cellStyle name="Comma 2 3 2 2 2 4 2 2 2 3" xfId="27991" xr:uid="{FFECE9E6-F44D-41ED-9891-664F1E4C9967}"/>
    <cellStyle name="Comma 2 3 2 2 2 4 2 2 3" xfId="13581" xr:uid="{00000000-0005-0000-0000-00006D090000}"/>
    <cellStyle name="Comma 2 3 2 2 2 4 2 2 3 2" xfId="32795" xr:uid="{71C28213-B9A3-4965-BA3F-F1FB337261D9}"/>
    <cellStyle name="Comma 2 3 2 2 2 4 2 2 4" xfId="23188" xr:uid="{779DEEBC-88B0-4CEB-BD4F-9ED7A7AB7D5A}"/>
    <cellStyle name="Comma 2 3 2 2 2 4 2 3" xfId="6376" xr:uid="{00000000-0005-0000-0000-00006E090000}"/>
    <cellStyle name="Comma 2 3 2 2 2 4 2 3 2" xfId="15983" xr:uid="{00000000-0005-0000-0000-00006F090000}"/>
    <cellStyle name="Comma 2 3 2 2 2 4 2 3 2 2" xfId="35197" xr:uid="{1FE75FB2-ABC2-424C-ADE4-67739A006678}"/>
    <cellStyle name="Comma 2 3 2 2 2 4 2 3 3" xfId="25590" xr:uid="{2353E8D5-AFEB-4090-B95A-FCEA92D28204}"/>
    <cellStyle name="Comma 2 3 2 2 2 4 2 4" xfId="11179" xr:uid="{00000000-0005-0000-0000-000070090000}"/>
    <cellStyle name="Comma 2 3 2 2 2 4 2 4 2" xfId="30393" xr:uid="{D1717017-4C0B-4DF7-960A-5F65BF75157B}"/>
    <cellStyle name="Comma 2 3 2 2 2 4 2 5" xfId="20786" xr:uid="{C0DB20D6-267C-40DB-9A92-8F9D90007432}"/>
    <cellStyle name="Comma 2 3 2 2 2 4 3" xfId="2370" xr:uid="{00000000-0005-0000-0000-000071090000}"/>
    <cellStyle name="Comma 2 3 2 2 2 4 3 2" xfId="4774" xr:uid="{00000000-0005-0000-0000-000072090000}"/>
    <cellStyle name="Comma 2 3 2 2 2 4 3 2 2" xfId="9577" xr:uid="{00000000-0005-0000-0000-000073090000}"/>
    <cellStyle name="Comma 2 3 2 2 2 4 3 2 2 2" xfId="19184" xr:uid="{00000000-0005-0000-0000-000074090000}"/>
    <cellStyle name="Comma 2 3 2 2 2 4 3 2 2 2 2" xfId="38398" xr:uid="{8023F883-6E12-45F1-87F8-7EE42E3E95C1}"/>
    <cellStyle name="Comma 2 3 2 2 2 4 3 2 2 3" xfId="28791" xr:uid="{344FADD8-9061-4BE0-BD28-D3ABB49478DB}"/>
    <cellStyle name="Comma 2 3 2 2 2 4 3 2 3" xfId="14381" xr:uid="{00000000-0005-0000-0000-000075090000}"/>
    <cellStyle name="Comma 2 3 2 2 2 4 3 2 3 2" xfId="33595" xr:uid="{EDA542CB-C262-4ECD-9F79-42C287A0747D}"/>
    <cellStyle name="Comma 2 3 2 2 2 4 3 2 4" xfId="23988" xr:uid="{45623DB2-F6E3-4CFF-8325-87A5CFCF88B2}"/>
    <cellStyle name="Comma 2 3 2 2 2 4 3 3" xfId="7176" xr:uid="{00000000-0005-0000-0000-000076090000}"/>
    <cellStyle name="Comma 2 3 2 2 2 4 3 3 2" xfId="16783" xr:uid="{00000000-0005-0000-0000-000077090000}"/>
    <cellStyle name="Comma 2 3 2 2 2 4 3 3 2 2" xfId="35997" xr:uid="{22C32C47-E68B-4F0B-BF9E-3F43265AD69F}"/>
    <cellStyle name="Comma 2 3 2 2 2 4 3 3 3" xfId="26390" xr:uid="{976611B4-CB75-4502-90F8-169B8BAFB313}"/>
    <cellStyle name="Comma 2 3 2 2 2 4 3 4" xfId="11979" xr:uid="{00000000-0005-0000-0000-000078090000}"/>
    <cellStyle name="Comma 2 3 2 2 2 4 3 4 2" xfId="31193" xr:uid="{8EC022C7-1B9D-42D2-8D60-1FA7CB0B8488}"/>
    <cellStyle name="Comma 2 3 2 2 2 4 3 5" xfId="21586" xr:uid="{ABBD3146-44EB-440D-B0F9-87861FB4F6EB}"/>
    <cellStyle name="Comma 2 3 2 2 2 4 4" xfId="3174" xr:uid="{00000000-0005-0000-0000-000079090000}"/>
    <cellStyle name="Comma 2 3 2 2 2 4 4 2" xfId="7977" xr:uid="{00000000-0005-0000-0000-00007A090000}"/>
    <cellStyle name="Comma 2 3 2 2 2 4 4 2 2" xfId="17584" xr:uid="{00000000-0005-0000-0000-00007B090000}"/>
    <cellStyle name="Comma 2 3 2 2 2 4 4 2 2 2" xfId="36798" xr:uid="{91718522-8092-45CC-AF9A-0FD9898908C3}"/>
    <cellStyle name="Comma 2 3 2 2 2 4 4 2 3" xfId="27191" xr:uid="{762222FA-C872-4017-A6C5-29E621F50161}"/>
    <cellStyle name="Comma 2 3 2 2 2 4 4 3" xfId="12781" xr:uid="{00000000-0005-0000-0000-00007C090000}"/>
    <cellStyle name="Comma 2 3 2 2 2 4 4 3 2" xfId="31995" xr:uid="{33A7E7AB-FFDD-4616-A6D2-781C005F02CF}"/>
    <cellStyle name="Comma 2 3 2 2 2 4 4 4" xfId="22388" xr:uid="{D71B8D9B-4E11-49CE-815B-EC48702395FC}"/>
    <cellStyle name="Comma 2 3 2 2 2 4 5" xfId="5576" xr:uid="{00000000-0005-0000-0000-00007D090000}"/>
    <cellStyle name="Comma 2 3 2 2 2 4 5 2" xfId="15183" xr:uid="{00000000-0005-0000-0000-00007E090000}"/>
    <cellStyle name="Comma 2 3 2 2 2 4 5 2 2" xfId="34397" xr:uid="{377F246C-B53C-46AF-A355-0C37ABF51A2B}"/>
    <cellStyle name="Comma 2 3 2 2 2 4 5 3" xfId="24790" xr:uid="{1A8A1FE4-8564-4A08-9AFA-69AF64F7838C}"/>
    <cellStyle name="Comma 2 3 2 2 2 4 6" xfId="10379" xr:uid="{00000000-0005-0000-0000-00007F090000}"/>
    <cellStyle name="Comma 2 3 2 2 2 4 6 2" xfId="29593" xr:uid="{54DF3E96-C0F5-4E25-95F1-972085A9AED5}"/>
    <cellStyle name="Comma 2 3 2 2 2 4 7" xfId="19986" xr:uid="{2E52F66C-CD8C-4E20-9F17-3579482C9151}"/>
    <cellStyle name="Comma 2 3 2 2 2 5" xfId="970" xr:uid="{00000000-0005-0000-0000-000080090000}"/>
    <cellStyle name="Comma 2 3 2 2 2 5 2" xfId="3374" xr:uid="{00000000-0005-0000-0000-000081090000}"/>
    <cellStyle name="Comma 2 3 2 2 2 5 2 2" xfId="8177" xr:uid="{00000000-0005-0000-0000-000082090000}"/>
    <cellStyle name="Comma 2 3 2 2 2 5 2 2 2" xfId="17784" xr:uid="{00000000-0005-0000-0000-000083090000}"/>
    <cellStyle name="Comma 2 3 2 2 2 5 2 2 2 2" xfId="36998" xr:uid="{D2EE867D-864C-465F-8393-711D2F1BEC23}"/>
    <cellStyle name="Comma 2 3 2 2 2 5 2 2 3" xfId="27391" xr:uid="{34AFBE88-5499-477B-9E17-C743F09CD46A}"/>
    <cellStyle name="Comma 2 3 2 2 2 5 2 3" xfId="12981" xr:uid="{00000000-0005-0000-0000-000084090000}"/>
    <cellStyle name="Comma 2 3 2 2 2 5 2 3 2" xfId="32195" xr:uid="{DB9D7E7C-B5AA-4A3C-A611-673CB9D26A81}"/>
    <cellStyle name="Comma 2 3 2 2 2 5 2 4" xfId="22588" xr:uid="{6123AF94-4E7C-4F89-93DF-DF9DCEAD77D6}"/>
    <cellStyle name="Comma 2 3 2 2 2 5 3" xfId="5776" xr:uid="{00000000-0005-0000-0000-000085090000}"/>
    <cellStyle name="Comma 2 3 2 2 2 5 3 2" xfId="15383" xr:uid="{00000000-0005-0000-0000-000086090000}"/>
    <cellStyle name="Comma 2 3 2 2 2 5 3 2 2" xfId="34597" xr:uid="{BFED34E6-33E5-411D-90AB-19612F2F347D}"/>
    <cellStyle name="Comma 2 3 2 2 2 5 3 3" xfId="24990" xr:uid="{4ADDAD1F-2EFB-4E66-82FF-3F0B060E6DE5}"/>
    <cellStyle name="Comma 2 3 2 2 2 5 4" xfId="10579" xr:uid="{00000000-0005-0000-0000-000087090000}"/>
    <cellStyle name="Comma 2 3 2 2 2 5 4 2" xfId="29793" xr:uid="{4687B18D-3D0B-4505-83B2-6177C01274AF}"/>
    <cellStyle name="Comma 2 3 2 2 2 5 5" xfId="20186" xr:uid="{3C7B6E3B-0CDC-4966-B5BE-BBD2BCF848E9}"/>
    <cellStyle name="Comma 2 3 2 2 2 6" xfId="1770" xr:uid="{00000000-0005-0000-0000-000088090000}"/>
    <cellStyle name="Comma 2 3 2 2 2 6 2" xfId="4174" xr:uid="{00000000-0005-0000-0000-000089090000}"/>
    <cellStyle name="Comma 2 3 2 2 2 6 2 2" xfId="8977" xr:uid="{00000000-0005-0000-0000-00008A090000}"/>
    <cellStyle name="Comma 2 3 2 2 2 6 2 2 2" xfId="18584" xr:uid="{00000000-0005-0000-0000-00008B090000}"/>
    <cellStyle name="Comma 2 3 2 2 2 6 2 2 2 2" xfId="37798" xr:uid="{F68338A1-4DA7-4D7F-BC28-F477C64AC26D}"/>
    <cellStyle name="Comma 2 3 2 2 2 6 2 2 3" xfId="28191" xr:uid="{09BF6600-CF9E-4767-9BEC-04A00523DCB1}"/>
    <cellStyle name="Comma 2 3 2 2 2 6 2 3" xfId="13781" xr:uid="{00000000-0005-0000-0000-00008C090000}"/>
    <cellStyle name="Comma 2 3 2 2 2 6 2 3 2" xfId="32995" xr:uid="{ED974121-AFA5-4961-97E4-E95A0AB260CC}"/>
    <cellStyle name="Comma 2 3 2 2 2 6 2 4" xfId="23388" xr:uid="{CC8D67D7-D51F-4901-9C8B-5D058AA12978}"/>
    <cellStyle name="Comma 2 3 2 2 2 6 3" xfId="6576" xr:uid="{00000000-0005-0000-0000-00008D090000}"/>
    <cellStyle name="Comma 2 3 2 2 2 6 3 2" xfId="16183" xr:uid="{00000000-0005-0000-0000-00008E090000}"/>
    <cellStyle name="Comma 2 3 2 2 2 6 3 2 2" xfId="35397" xr:uid="{FDE12CE6-D9B4-4F3C-8677-4B4FD5ED7BA1}"/>
    <cellStyle name="Comma 2 3 2 2 2 6 3 3" xfId="25790" xr:uid="{3BE7DFFA-ADA1-4F61-9794-C3149DBF6274}"/>
    <cellStyle name="Comma 2 3 2 2 2 6 4" xfId="11379" xr:uid="{00000000-0005-0000-0000-00008F090000}"/>
    <cellStyle name="Comma 2 3 2 2 2 6 4 2" xfId="30593" xr:uid="{EE310AD8-2971-4D42-A9BE-2ED0AC3AB4EB}"/>
    <cellStyle name="Comma 2 3 2 2 2 6 5" xfId="20986" xr:uid="{9B66288B-561D-4DBF-BD1D-02CF134A373D}"/>
    <cellStyle name="Comma 2 3 2 2 2 7" xfId="2574" xr:uid="{00000000-0005-0000-0000-000090090000}"/>
    <cellStyle name="Comma 2 3 2 2 2 7 2" xfId="7377" xr:uid="{00000000-0005-0000-0000-000091090000}"/>
    <cellStyle name="Comma 2 3 2 2 2 7 2 2" xfId="16984" xr:uid="{00000000-0005-0000-0000-000092090000}"/>
    <cellStyle name="Comma 2 3 2 2 2 7 2 2 2" xfId="36198" xr:uid="{AF7E486D-6355-4A00-981A-2C7C1A1811DA}"/>
    <cellStyle name="Comma 2 3 2 2 2 7 2 3" xfId="26591" xr:uid="{82D89478-7DA7-43BF-9E83-415BC45D4909}"/>
    <cellStyle name="Comma 2 3 2 2 2 7 3" xfId="12181" xr:uid="{00000000-0005-0000-0000-000093090000}"/>
    <cellStyle name="Comma 2 3 2 2 2 7 3 2" xfId="31395" xr:uid="{6CFC87DD-3EC0-40A2-8CDB-590DF0744F55}"/>
    <cellStyle name="Comma 2 3 2 2 2 7 4" xfId="21788" xr:uid="{713565EC-D352-475A-9DA8-B80C5DEC2C7F}"/>
    <cellStyle name="Comma 2 3 2 2 2 8" xfId="4976" xr:uid="{00000000-0005-0000-0000-000094090000}"/>
    <cellStyle name="Comma 2 3 2 2 2 8 2" xfId="14583" xr:uid="{00000000-0005-0000-0000-000095090000}"/>
    <cellStyle name="Comma 2 3 2 2 2 8 2 2" xfId="33797" xr:uid="{7C476088-1E20-425F-956A-48B611183F4A}"/>
    <cellStyle name="Comma 2 3 2 2 2 8 3" xfId="24190" xr:uid="{CF25B7CC-C66F-4325-92E1-DF3312B33707}"/>
    <cellStyle name="Comma 2 3 2 2 2 9" xfId="9779" xr:uid="{00000000-0005-0000-0000-000096090000}"/>
    <cellStyle name="Comma 2 3 2 2 2 9 2" xfId="28993" xr:uid="{1A767F19-8E89-471E-82B5-4BD21C2D112C}"/>
    <cellStyle name="Comma 2 3 2 2 3" xfId="269" xr:uid="{00000000-0005-0000-0000-000097090000}"/>
    <cellStyle name="Comma 2 3 2 2 3 2" xfId="1070" xr:uid="{00000000-0005-0000-0000-000098090000}"/>
    <cellStyle name="Comma 2 3 2 2 3 2 2" xfId="3474" xr:uid="{00000000-0005-0000-0000-000099090000}"/>
    <cellStyle name="Comma 2 3 2 2 3 2 2 2" xfId="8277" xr:uid="{00000000-0005-0000-0000-00009A090000}"/>
    <cellStyle name="Comma 2 3 2 2 3 2 2 2 2" xfId="17884" xr:uid="{00000000-0005-0000-0000-00009B090000}"/>
    <cellStyle name="Comma 2 3 2 2 3 2 2 2 2 2" xfId="37098" xr:uid="{B5E350B6-7A00-45D1-8E03-453B1C815D91}"/>
    <cellStyle name="Comma 2 3 2 2 3 2 2 2 3" xfId="27491" xr:uid="{F0C67D37-6AC1-4AB1-9C84-DDB8226C775E}"/>
    <cellStyle name="Comma 2 3 2 2 3 2 2 3" xfId="13081" xr:uid="{00000000-0005-0000-0000-00009C090000}"/>
    <cellStyle name="Comma 2 3 2 2 3 2 2 3 2" xfId="32295" xr:uid="{91FBB9CD-6FE0-4624-9264-1B8CB7CA7BD2}"/>
    <cellStyle name="Comma 2 3 2 2 3 2 2 4" xfId="22688" xr:uid="{E98C9A0A-28DF-43C3-9A90-B590447DCED3}"/>
    <cellStyle name="Comma 2 3 2 2 3 2 3" xfId="5876" xr:uid="{00000000-0005-0000-0000-00009D090000}"/>
    <cellStyle name="Comma 2 3 2 2 3 2 3 2" xfId="15483" xr:uid="{00000000-0005-0000-0000-00009E090000}"/>
    <cellStyle name="Comma 2 3 2 2 3 2 3 2 2" xfId="34697" xr:uid="{B39FB1F9-A46D-43DD-AE38-19EEB5024AAD}"/>
    <cellStyle name="Comma 2 3 2 2 3 2 3 3" xfId="25090" xr:uid="{FC874880-FE74-48E3-B2EE-94DCA57F825C}"/>
    <cellStyle name="Comma 2 3 2 2 3 2 4" xfId="10679" xr:uid="{00000000-0005-0000-0000-00009F090000}"/>
    <cellStyle name="Comma 2 3 2 2 3 2 4 2" xfId="29893" xr:uid="{755CEC0A-9C20-43D1-8E61-70385E7FC222}"/>
    <cellStyle name="Comma 2 3 2 2 3 2 5" xfId="20286" xr:uid="{A3EAF791-0E74-4279-8CA1-E430BE7370F6}"/>
    <cellStyle name="Comma 2 3 2 2 3 3" xfId="1870" xr:uid="{00000000-0005-0000-0000-0000A0090000}"/>
    <cellStyle name="Comma 2 3 2 2 3 3 2" xfId="4274" xr:uid="{00000000-0005-0000-0000-0000A1090000}"/>
    <cellStyle name="Comma 2 3 2 2 3 3 2 2" xfId="9077" xr:uid="{00000000-0005-0000-0000-0000A2090000}"/>
    <cellStyle name="Comma 2 3 2 2 3 3 2 2 2" xfId="18684" xr:uid="{00000000-0005-0000-0000-0000A3090000}"/>
    <cellStyle name="Comma 2 3 2 2 3 3 2 2 2 2" xfId="37898" xr:uid="{63E9C569-53B1-489B-AC70-F541053AE38B}"/>
    <cellStyle name="Comma 2 3 2 2 3 3 2 2 3" xfId="28291" xr:uid="{7F2328DD-A6A5-480D-9C08-03248A88E490}"/>
    <cellStyle name="Comma 2 3 2 2 3 3 2 3" xfId="13881" xr:uid="{00000000-0005-0000-0000-0000A4090000}"/>
    <cellStyle name="Comma 2 3 2 2 3 3 2 3 2" xfId="33095" xr:uid="{C1914D24-A77B-41E2-860D-1540D41A2BE3}"/>
    <cellStyle name="Comma 2 3 2 2 3 3 2 4" xfId="23488" xr:uid="{FCE613BA-6147-433E-A507-148D43155C8C}"/>
    <cellStyle name="Comma 2 3 2 2 3 3 3" xfId="6676" xr:uid="{00000000-0005-0000-0000-0000A5090000}"/>
    <cellStyle name="Comma 2 3 2 2 3 3 3 2" xfId="16283" xr:uid="{00000000-0005-0000-0000-0000A6090000}"/>
    <cellStyle name="Comma 2 3 2 2 3 3 3 2 2" xfId="35497" xr:uid="{A3F38C83-8D78-4966-AD6B-F44F205702A2}"/>
    <cellStyle name="Comma 2 3 2 2 3 3 3 3" xfId="25890" xr:uid="{704CE303-989F-4875-9D80-09559720493B}"/>
    <cellStyle name="Comma 2 3 2 2 3 3 4" xfId="11479" xr:uid="{00000000-0005-0000-0000-0000A7090000}"/>
    <cellStyle name="Comma 2 3 2 2 3 3 4 2" xfId="30693" xr:uid="{CC4D8904-DFCC-4787-9402-B3FEA7E2CA29}"/>
    <cellStyle name="Comma 2 3 2 2 3 3 5" xfId="21086" xr:uid="{E9A8F790-8829-4DE3-BC28-CB2FA2CD8B3B}"/>
    <cellStyle name="Comma 2 3 2 2 3 4" xfId="2674" xr:uid="{00000000-0005-0000-0000-0000A8090000}"/>
    <cellStyle name="Comma 2 3 2 2 3 4 2" xfId="7477" xr:uid="{00000000-0005-0000-0000-0000A9090000}"/>
    <cellStyle name="Comma 2 3 2 2 3 4 2 2" xfId="17084" xr:uid="{00000000-0005-0000-0000-0000AA090000}"/>
    <cellStyle name="Comma 2 3 2 2 3 4 2 2 2" xfId="36298" xr:uid="{8D93D02C-39C9-4EA4-85BF-1965545382A1}"/>
    <cellStyle name="Comma 2 3 2 2 3 4 2 3" xfId="26691" xr:uid="{BB3E6FEF-3A47-4779-BC74-63CE70AAB240}"/>
    <cellStyle name="Comma 2 3 2 2 3 4 3" xfId="12281" xr:uid="{00000000-0005-0000-0000-0000AB090000}"/>
    <cellStyle name="Comma 2 3 2 2 3 4 3 2" xfId="31495" xr:uid="{03B19F36-059A-4A16-A998-DAF73D9417E1}"/>
    <cellStyle name="Comma 2 3 2 2 3 4 4" xfId="21888" xr:uid="{E42D5B00-9FCD-4116-980C-FE3FB485BE2E}"/>
    <cellStyle name="Comma 2 3 2 2 3 5" xfId="5076" xr:uid="{00000000-0005-0000-0000-0000AC090000}"/>
    <cellStyle name="Comma 2 3 2 2 3 5 2" xfId="14683" xr:uid="{00000000-0005-0000-0000-0000AD090000}"/>
    <cellStyle name="Comma 2 3 2 2 3 5 2 2" xfId="33897" xr:uid="{6131BB87-BB6A-4F75-AA2E-050C1D99911D}"/>
    <cellStyle name="Comma 2 3 2 2 3 5 3" xfId="24290" xr:uid="{D4E2D7CA-58BA-4DE6-BED9-1901E6F2D3BA}"/>
    <cellStyle name="Comma 2 3 2 2 3 6" xfId="9879" xr:uid="{00000000-0005-0000-0000-0000AE090000}"/>
    <cellStyle name="Comma 2 3 2 2 3 6 2" xfId="29093" xr:uid="{68101720-F08A-4CBA-A2E0-42B1185A1A07}"/>
    <cellStyle name="Comma 2 3 2 2 3 7" xfId="19486" xr:uid="{7A79281A-58E3-4A74-89C0-CB2B4106C396}"/>
    <cellStyle name="Comma 2 3 2 2 4" xfId="469" xr:uid="{00000000-0005-0000-0000-0000AF090000}"/>
    <cellStyle name="Comma 2 3 2 2 4 2" xfId="1270" xr:uid="{00000000-0005-0000-0000-0000B0090000}"/>
    <cellStyle name="Comma 2 3 2 2 4 2 2" xfId="3674" xr:uid="{00000000-0005-0000-0000-0000B1090000}"/>
    <cellStyle name="Comma 2 3 2 2 4 2 2 2" xfId="8477" xr:uid="{00000000-0005-0000-0000-0000B2090000}"/>
    <cellStyle name="Comma 2 3 2 2 4 2 2 2 2" xfId="18084" xr:uid="{00000000-0005-0000-0000-0000B3090000}"/>
    <cellStyle name="Comma 2 3 2 2 4 2 2 2 2 2" xfId="37298" xr:uid="{C133FAC9-2F01-474F-9EA5-492643D0697B}"/>
    <cellStyle name="Comma 2 3 2 2 4 2 2 2 3" xfId="27691" xr:uid="{DC241732-74B8-4D67-BBBB-51E98BB44629}"/>
    <cellStyle name="Comma 2 3 2 2 4 2 2 3" xfId="13281" xr:uid="{00000000-0005-0000-0000-0000B4090000}"/>
    <cellStyle name="Comma 2 3 2 2 4 2 2 3 2" xfId="32495" xr:uid="{E830AE4A-112A-42E2-B878-EADC8BBBB0CB}"/>
    <cellStyle name="Comma 2 3 2 2 4 2 2 4" xfId="22888" xr:uid="{DD977BBD-039E-45D5-9D1A-E23E4EE291E1}"/>
    <cellStyle name="Comma 2 3 2 2 4 2 3" xfId="6076" xr:uid="{00000000-0005-0000-0000-0000B5090000}"/>
    <cellStyle name="Comma 2 3 2 2 4 2 3 2" xfId="15683" xr:uid="{00000000-0005-0000-0000-0000B6090000}"/>
    <cellStyle name="Comma 2 3 2 2 4 2 3 2 2" xfId="34897" xr:uid="{3EDEDD7F-9DFD-4298-89F2-79D7965A6F6E}"/>
    <cellStyle name="Comma 2 3 2 2 4 2 3 3" xfId="25290" xr:uid="{4693D2DD-FEF7-4BB5-9387-56CFCC9E65D2}"/>
    <cellStyle name="Comma 2 3 2 2 4 2 4" xfId="10879" xr:uid="{00000000-0005-0000-0000-0000B7090000}"/>
    <cellStyle name="Comma 2 3 2 2 4 2 4 2" xfId="30093" xr:uid="{0BCBDAE4-05CD-4734-B542-78884D07B92E}"/>
    <cellStyle name="Comma 2 3 2 2 4 2 5" xfId="20486" xr:uid="{2F0712A0-DB85-4C09-A6A2-7731B940028C}"/>
    <cellStyle name="Comma 2 3 2 2 4 3" xfId="2070" xr:uid="{00000000-0005-0000-0000-0000B8090000}"/>
    <cellStyle name="Comma 2 3 2 2 4 3 2" xfId="4474" xr:uid="{00000000-0005-0000-0000-0000B9090000}"/>
    <cellStyle name="Comma 2 3 2 2 4 3 2 2" xfId="9277" xr:uid="{00000000-0005-0000-0000-0000BA090000}"/>
    <cellStyle name="Comma 2 3 2 2 4 3 2 2 2" xfId="18884" xr:uid="{00000000-0005-0000-0000-0000BB090000}"/>
    <cellStyle name="Comma 2 3 2 2 4 3 2 2 2 2" xfId="38098" xr:uid="{3F30C4D4-E3C1-49CF-B6B5-D3F0F9320689}"/>
    <cellStyle name="Comma 2 3 2 2 4 3 2 2 3" xfId="28491" xr:uid="{A12056C5-AB91-408C-806B-9AD0E56657D1}"/>
    <cellStyle name="Comma 2 3 2 2 4 3 2 3" xfId="14081" xr:uid="{00000000-0005-0000-0000-0000BC090000}"/>
    <cellStyle name="Comma 2 3 2 2 4 3 2 3 2" xfId="33295" xr:uid="{382E2840-9F82-4110-AC28-438CAEA7CE10}"/>
    <cellStyle name="Comma 2 3 2 2 4 3 2 4" xfId="23688" xr:uid="{07988D64-2B61-4CD3-BB82-2D5723FD878A}"/>
    <cellStyle name="Comma 2 3 2 2 4 3 3" xfId="6876" xr:uid="{00000000-0005-0000-0000-0000BD090000}"/>
    <cellStyle name="Comma 2 3 2 2 4 3 3 2" xfId="16483" xr:uid="{00000000-0005-0000-0000-0000BE090000}"/>
    <cellStyle name="Comma 2 3 2 2 4 3 3 2 2" xfId="35697" xr:uid="{18BBAC18-EC66-4643-9F02-8C35ADB7F9EA}"/>
    <cellStyle name="Comma 2 3 2 2 4 3 3 3" xfId="26090" xr:uid="{A3B11A47-79CA-4D4D-AE8D-6D205C0625A8}"/>
    <cellStyle name="Comma 2 3 2 2 4 3 4" xfId="11679" xr:uid="{00000000-0005-0000-0000-0000BF090000}"/>
    <cellStyle name="Comma 2 3 2 2 4 3 4 2" xfId="30893" xr:uid="{6F0C042F-B420-42B5-B8C2-953AE81322D3}"/>
    <cellStyle name="Comma 2 3 2 2 4 3 5" xfId="21286" xr:uid="{459446E9-9815-4A0F-9CA2-FE75804BAEAA}"/>
    <cellStyle name="Comma 2 3 2 2 4 4" xfId="2874" xr:uid="{00000000-0005-0000-0000-0000C0090000}"/>
    <cellStyle name="Comma 2 3 2 2 4 4 2" xfId="7677" xr:uid="{00000000-0005-0000-0000-0000C1090000}"/>
    <cellStyle name="Comma 2 3 2 2 4 4 2 2" xfId="17284" xr:uid="{00000000-0005-0000-0000-0000C2090000}"/>
    <cellStyle name="Comma 2 3 2 2 4 4 2 2 2" xfId="36498" xr:uid="{BB1907F5-F4D6-457B-8E78-D58361BAE833}"/>
    <cellStyle name="Comma 2 3 2 2 4 4 2 3" xfId="26891" xr:uid="{F308FE35-F37A-4F67-A3A5-A53B3463FAAC}"/>
    <cellStyle name="Comma 2 3 2 2 4 4 3" xfId="12481" xr:uid="{00000000-0005-0000-0000-0000C3090000}"/>
    <cellStyle name="Comma 2 3 2 2 4 4 3 2" xfId="31695" xr:uid="{BDEF279F-ED3D-4823-B49F-E6D35A8392CE}"/>
    <cellStyle name="Comma 2 3 2 2 4 4 4" xfId="22088" xr:uid="{86224BD8-5C1A-4529-B45A-1755CC8E5EAC}"/>
    <cellStyle name="Comma 2 3 2 2 4 5" xfId="5276" xr:uid="{00000000-0005-0000-0000-0000C4090000}"/>
    <cellStyle name="Comma 2 3 2 2 4 5 2" xfId="14883" xr:uid="{00000000-0005-0000-0000-0000C5090000}"/>
    <cellStyle name="Comma 2 3 2 2 4 5 2 2" xfId="34097" xr:uid="{BF729061-B804-41CA-9F05-72A2029A055D}"/>
    <cellStyle name="Comma 2 3 2 2 4 5 3" xfId="24490" xr:uid="{D4C9A0AC-409C-4DCB-83C9-04E571A4CD5D}"/>
    <cellStyle name="Comma 2 3 2 2 4 6" xfId="10079" xr:uid="{00000000-0005-0000-0000-0000C6090000}"/>
    <cellStyle name="Comma 2 3 2 2 4 6 2" xfId="29293" xr:uid="{9CCECA90-1D3C-4C6E-B8B9-AE759511BE77}"/>
    <cellStyle name="Comma 2 3 2 2 4 7" xfId="19686" xr:uid="{8BFD5615-F62F-4BA5-9F06-68DBAFB5E29C}"/>
    <cellStyle name="Comma 2 3 2 2 5" xfId="669" xr:uid="{00000000-0005-0000-0000-0000C7090000}"/>
    <cellStyle name="Comma 2 3 2 2 5 2" xfId="1470" xr:uid="{00000000-0005-0000-0000-0000C8090000}"/>
    <cellStyle name="Comma 2 3 2 2 5 2 2" xfId="3874" xr:uid="{00000000-0005-0000-0000-0000C9090000}"/>
    <cellStyle name="Comma 2 3 2 2 5 2 2 2" xfId="8677" xr:uid="{00000000-0005-0000-0000-0000CA090000}"/>
    <cellStyle name="Comma 2 3 2 2 5 2 2 2 2" xfId="18284" xr:uid="{00000000-0005-0000-0000-0000CB090000}"/>
    <cellStyle name="Comma 2 3 2 2 5 2 2 2 2 2" xfId="37498" xr:uid="{40C4AD1F-65EB-46D5-9AAB-D2D166A0FE03}"/>
    <cellStyle name="Comma 2 3 2 2 5 2 2 2 3" xfId="27891" xr:uid="{A093C6C4-D7C8-4DCF-B657-DC9E0860B04C}"/>
    <cellStyle name="Comma 2 3 2 2 5 2 2 3" xfId="13481" xr:uid="{00000000-0005-0000-0000-0000CC090000}"/>
    <cellStyle name="Comma 2 3 2 2 5 2 2 3 2" xfId="32695" xr:uid="{7495C3E9-D9DA-4856-8961-BBEB77F4896D}"/>
    <cellStyle name="Comma 2 3 2 2 5 2 2 4" xfId="23088" xr:uid="{679B6635-7805-40A8-A8EF-31A947E13BD4}"/>
    <cellStyle name="Comma 2 3 2 2 5 2 3" xfId="6276" xr:uid="{00000000-0005-0000-0000-0000CD090000}"/>
    <cellStyle name="Comma 2 3 2 2 5 2 3 2" xfId="15883" xr:uid="{00000000-0005-0000-0000-0000CE090000}"/>
    <cellStyle name="Comma 2 3 2 2 5 2 3 2 2" xfId="35097" xr:uid="{86B49EC6-BFF9-4815-A458-8600F7D3F3BF}"/>
    <cellStyle name="Comma 2 3 2 2 5 2 3 3" xfId="25490" xr:uid="{59CAAB26-1D7E-42BB-8095-30C12A6AFC68}"/>
    <cellStyle name="Comma 2 3 2 2 5 2 4" xfId="11079" xr:uid="{00000000-0005-0000-0000-0000CF090000}"/>
    <cellStyle name="Comma 2 3 2 2 5 2 4 2" xfId="30293" xr:uid="{C849396C-434D-452A-8435-0D96D866DCC3}"/>
    <cellStyle name="Comma 2 3 2 2 5 2 5" xfId="20686" xr:uid="{D00E32ED-BA27-4911-B44E-4B91C0FD42BF}"/>
    <cellStyle name="Comma 2 3 2 2 5 3" xfId="2270" xr:uid="{00000000-0005-0000-0000-0000D0090000}"/>
    <cellStyle name="Comma 2 3 2 2 5 3 2" xfId="4674" xr:uid="{00000000-0005-0000-0000-0000D1090000}"/>
    <cellStyle name="Comma 2 3 2 2 5 3 2 2" xfId="9477" xr:uid="{00000000-0005-0000-0000-0000D2090000}"/>
    <cellStyle name="Comma 2 3 2 2 5 3 2 2 2" xfId="19084" xr:uid="{00000000-0005-0000-0000-0000D3090000}"/>
    <cellStyle name="Comma 2 3 2 2 5 3 2 2 2 2" xfId="38298" xr:uid="{73ED94CA-2B61-49E5-92D7-8745DBCD4FF4}"/>
    <cellStyle name="Comma 2 3 2 2 5 3 2 2 3" xfId="28691" xr:uid="{F65546BF-8544-4A1A-940A-C872C83CF097}"/>
    <cellStyle name="Comma 2 3 2 2 5 3 2 3" xfId="14281" xr:uid="{00000000-0005-0000-0000-0000D4090000}"/>
    <cellStyle name="Comma 2 3 2 2 5 3 2 3 2" xfId="33495" xr:uid="{518BD683-E72F-4EB0-93FA-9567F3C89A1A}"/>
    <cellStyle name="Comma 2 3 2 2 5 3 2 4" xfId="23888" xr:uid="{F05D297E-8E87-4059-B14B-1AC99395A218}"/>
    <cellStyle name="Comma 2 3 2 2 5 3 3" xfId="7076" xr:uid="{00000000-0005-0000-0000-0000D5090000}"/>
    <cellStyle name="Comma 2 3 2 2 5 3 3 2" xfId="16683" xr:uid="{00000000-0005-0000-0000-0000D6090000}"/>
    <cellStyle name="Comma 2 3 2 2 5 3 3 2 2" xfId="35897" xr:uid="{1F6E5FAE-FD50-461B-80DC-B2363853DA80}"/>
    <cellStyle name="Comma 2 3 2 2 5 3 3 3" xfId="26290" xr:uid="{7DCB1DD5-FB9B-4B39-80F7-EAC274218F48}"/>
    <cellStyle name="Comma 2 3 2 2 5 3 4" xfId="11879" xr:uid="{00000000-0005-0000-0000-0000D7090000}"/>
    <cellStyle name="Comma 2 3 2 2 5 3 4 2" xfId="31093" xr:uid="{3B0546D7-06E2-4AEE-ABCD-C6B9DE5C34B1}"/>
    <cellStyle name="Comma 2 3 2 2 5 3 5" xfId="21486" xr:uid="{B8F2F82D-3D42-4A71-A492-6D282AAF6B15}"/>
    <cellStyle name="Comma 2 3 2 2 5 4" xfId="3074" xr:uid="{00000000-0005-0000-0000-0000D8090000}"/>
    <cellStyle name="Comma 2 3 2 2 5 4 2" xfId="7877" xr:uid="{00000000-0005-0000-0000-0000D9090000}"/>
    <cellStyle name="Comma 2 3 2 2 5 4 2 2" xfId="17484" xr:uid="{00000000-0005-0000-0000-0000DA090000}"/>
    <cellStyle name="Comma 2 3 2 2 5 4 2 2 2" xfId="36698" xr:uid="{321BBA47-CE50-4A0B-9F25-88644EEBF250}"/>
    <cellStyle name="Comma 2 3 2 2 5 4 2 3" xfId="27091" xr:uid="{DA0A4CBC-21C1-4EF8-B440-A0FE1310C3D5}"/>
    <cellStyle name="Comma 2 3 2 2 5 4 3" xfId="12681" xr:uid="{00000000-0005-0000-0000-0000DB090000}"/>
    <cellStyle name="Comma 2 3 2 2 5 4 3 2" xfId="31895" xr:uid="{49F8E48C-6B1F-4A5F-A1EB-A61F22934363}"/>
    <cellStyle name="Comma 2 3 2 2 5 4 4" xfId="22288" xr:uid="{2EFE3BF6-EC51-4F0B-AA64-99E66D74B3DF}"/>
    <cellStyle name="Comma 2 3 2 2 5 5" xfId="5476" xr:uid="{00000000-0005-0000-0000-0000DC090000}"/>
    <cellStyle name="Comma 2 3 2 2 5 5 2" xfId="15083" xr:uid="{00000000-0005-0000-0000-0000DD090000}"/>
    <cellStyle name="Comma 2 3 2 2 5 5 2 2" xfId="34297" xr:uid="{08437939-EC60-4529-A84C-4FAD9B7B47DF}"/>
    <cellStyle name="Comma 2 3 2 2 5 5 3" xfId="24690" xr:uid="{EA626F8D-964E-4BB6-B3AA-80651771392C}"/>
    <cellStyle name="Comma 2 3 2 2 5 6" xfId="10279" xr:uid="{00000000-0005-0000-0000-0000DE090000}"/>
    <cellStyle name="Comma 2 3 2 2 5 6 2" xfId="29493" xr:uid="{3A42F43C-4454-417F-B27A-B7AE7DD44652}"/>
    <cellStyle name="Comma 2 3 2 2 5 7" xfId="19886" xr:uid="{16EA7869-25DE-405B-949F-845631C1A0F3}"/>
    <cellStyle name="Comma 2 3 2 2 6" xfId="870" xr:uid="{00000000-0005-0000-0000-0000DF090000}"/>
    <cellStyle name="Comma 2 3 2 2 6 2" xfId="3274" xr:uid="{00000000-0005-0000-0000-0000E0090000}"/>
    <cellStyle name="Comma 2 3 2 2 6 2 2" xfId="8077" xr:uid="{00000000-0005-0000-0000-0000E1090000}"/>
    <cellStyle name="Comma 2 3 2 2 6 2 2 2" xfId="17684" xr:uid="{00000000-0005-0000-0000-0000E2090000}"/>
    <cellStyle name="Comma 2 3 2 2 6 2 2 2 2" xfId="36898" xr:uid="{BE5E4F17-4BA3-4566-8B6E-75800BD240F8}"/>
    <cellStyle name="Comma 2 3 2 2 6 2 2 3" xfId="27291" xr:uid="{C1E95775-3C01-42EA-819A-EA7679D38179}"/>
    <cellStyle name="Comma 2 3 2 2 6 2 3" xfId="12881" xr:uid="{00000000-0005-0000-0000-0000E3090000}"/>
    <cellStyle name="Comma 2 3 2 2 6 2 3 2" xfId="32095" xr:uid="{212ED418-85B5-45EE-BE4B-28ED89BC3CE6}"/>
    <cellStyle name="Comma 2 3 2 2 6 2 4" xfId="22488" xr:uid="{CD0DA0B5-69E3-4DE4-B05D-B2CDD9DDAE02}"/>
    <cellStyle name="Comma 2 3 2 2 6 3" xfId="5676" xr:uid="{00000000-0005-0000-0000-0000E4090000}"/>
    <cellStyle name="Comma 2 3 2 2 6 3 2" xfId="15283" xr:uid="{00000000-0005-0000-0000-0000E5090000}"/>
    <cellStyle name="Comma 2 3 2 2 6 3 2 2" xfId="34497" xr:uid="{631E698D-928A-4660-BE5B-6BA19786A2E4}"/>
    <cellStyle name="Comma 2 3 2 2 6 3 3" xfId="24890" xr:uid="{AC5F6109-D6D9-4752-A267-D10D566E71FF}"/>
    <cellStyle name="Comma 2 3 2 2 6 4" xfId="10479" xr:uid="{00000000-0005-0000-0000-0000E6090000}"/>
    <cellStyle name="Comma 2 3 2 2 6 4 2" xfId="29693" xr:uid="{B86AC3B0-E61D-49EC-AF46-6EE0F2278510}"/>
    <cellStyle name="Comma 2 3 2 2 6 5" xfId="20086" xr:uid="{98ABA033-B034-4FBE-81C3-110CC22843DD}"/>
    <cellStyle name="Comma 2 3 2 2 7" xfId="1670" xr:uid="{00000000-0005-0000-0000-0000E7090000}"/>
    <cellStyle name="Comma 2 3 2 2 7 2" xfId="4074" xr:uid="{00000000-0005-0000-0000-0000E8090000}"/>
    <cellStyle name="Comma 2 3 2 2 7 2 2" xfId="8877" xr:uid="{00000000-0005-0000-0000-0000E9090000}"/>
    <cellStyle name="Comma 2 3 2 2 7 2 2 2" xfId="18484" xr:uid="{00000000-0005-0000-0000-0000EA090000}"/>
    <cellStyle name="Comma 2 3 2 2 7 2 2 2 2" xfId="37698" xr:uid="{86E0CDA4-53B2-4735-94C7-042B1AFC2FFB}"/>
    <cellStyle name="Comma 2 3 2 2 7 2 2 3" xfId="28091" xr:uid="{3B694A37-DCA8-4545-9ECA-B55E09C4E6DD}"/>
    <cellStyle name="Comma 2 3 2 2 7 2 3" xfId="13681" xr:uid="{00000000-0005-0000-0000-0000EB090000}"/>
    <cellStyle name="Comma 2 3 2 2 7 2 3 2" xfId="32895" xr:uid="{A2E47B07-9C7E-4814-AEF3-87F576422B27}"/>
    <cellStyle name="Comma 2 3 2 2 7 2 4" xfId="23288" xr:uid="{29929C18-A7AA-453F-955C-AC1E426AC8E3}"/>
    <cellStyle name="Comma 2 3 2 2 7 3" xfId="6476" xr:uid="{00000000-0005-0000-0000-0000EC090000}"/>
    <cellStyle name="Comma 2 3 2 2 7 3 2" xfId="16083" xr:uid="{00000000-0005-0000-0000-0000ED090000}"/>
    <cellStyle name="Comma 2 3 2 2 7 3 2 2" xfId="35297" xr:uid="{8042A0CD-DA80-451E-9828-51E6FA17D7DD}"/>
    <cellStyle name="Comma 2 3 2 2 7 3 3" xfId="25690" xr:uid="{F56465A4-3FD7-46D0-AF5A-CD97D5B2ADBC}"/>
    <cellStyle name="Comma 2 3 2 2 7 4" xfId="11279" xr:uid="{00000000-0005-0000-0000-0000EE090000}"/>
    <cellStyle name="Comma 2 3 2 2 7 4 2" xfId="30493" xr:uid="{AAF1E01E-982E-48B9-ADBB-93590AE49EDC}"/>
    <cellStyle name="Comma 2 3 2 2 7 5" xfId="20886" xr:uid="{BB274BE3-2E5E-4649-9AC0-EC0B61ECA354}"/>
    <cellStyle name="Comma 2 3 2 2 8" xfId="2474" xr:uid="{00000000-0005-0000-0000-0000EF090000}"/>
    <cellStyle name="Comma 2 3 2 2 8 2" xfId="7277" xr:uid="{00000000-0005-0000-0000-0000F0090000}"/>
    <cellStyle name="Comma 2 3 2 2 8 2 2" xfId="16884" xr:uid="{00000000-0005-0000-0000-0000F1090000}"/>
    <cellStyle name="Comma 2 3 2 2 8 2 2 2" xfId="36098" xr:uid="{BA85D233-92A0-4ABD-BF06-2C7E6EB06072}"/>
    <cellStyle name="Comma 2 3 2 2 8 2 3" xfId="26491" xr:uid="{F95F9C75-5260-4390-9DBB-65DF4F23035C}"/>
    <cellStyle name="Comma 2 3 2 2 8 3" xfId="12081" xr:uid="{00000000-0005-0000-0000-0000F2090000}"/>
    <cellStyle name="Comma 2 3 2 2 8 3 2" xfId="31295" xr:uid="{373C3174-1F15-402B-9B3B-AE51B7A98F8C}"/>
    <cellStyle name="Comma 2 3 2 2 8 4" xfId="21688" xr:uid="{DFB22A4D-687E-4FEE-A53E-765CC59DA8DE}"/>
    <cellStyle name="Comma 2 3 2 2 9" xfId="4876" xr:uid="{00000000-0005-0000-0000-0000F3090000}"/>
    <cellStyle name="Comma 2 3 2 2 9 2" xfId="14483" xr:uid="{00000000-0005-0000-0000-0000F4090000}"/>
    <cellStyle name="Comma 2 3 2 2 9 2 2" xfId="33697" xr:uid="{A5AAB0F7-B95E-4B7C-9CC8-A84E56702A74}"/>
    <cellStyle name="Comma 2 3 2 2 9 3" xfId="24090" xr:uid="{9BF7AD7D-FFB3-4183-B5CA-1B271C4998F9}"/>
    <cellStyle name="Comma 2 3 2 3" xfId="119" xr:uid="{00000000-0005-0000-0000-0000F5090000}"/>
    <cellStyle name="Comma 2 3 2 3 10" xfId="19336" xr:uid="{AD1704F4-38CB-45E1-A228-E56878936B68}"/>
    <cellStyle name="Comma 2 3 2 3 2" xfId="319" xr:uid="{00000000-0005-0000-0000-0000F6090000}"/>
    <cellStyle name="Comma 2 3 2 3 2 2" xfId="1120" xr:uid="{00000000-0005-0000-0000-0000F7090000}"/>
    <cellStyle name="Comma 2 3 2 3 2 2 2" xfId="3524" xr:uid="{00000000-0005-0000-0000-0000F8090000}"/>
    <cellStyle name="Comma 2 3 2 3 2 2 2 2" xfId="8327" xr:uid="{00000000-0005-0000-0000-0000F9090000}"/>
    <cellStyle name="Comma 2 3 2 3 2 2 2 2 2" xfId="17934" xr:uid="{00000000-0005-0000-0000-0000FA090000}"/>
    <cellStyle name="Comma 2 3 2 3 2 2 2 2 2 2" xfId="37148" xr:uid="{110BC94F-CE6F-4870-9370-A35D480B7FCF}"/>
    <cellStyle name="Comma 2 3 2 3 2 2 2 2 3" xfId="27541" xr:uid="{D4007B0A-689D-432D-BB27-51F6418379C8}"/>
    <cellStyle name="Comma 2 3 2 3 2 2 2 3" xfId="13131" xr:uid="{00000000-0005-0000-0000-0000FB090000}"/>
    <cellStyle name="Comma 2 3 2 3 2 2 2 3 2" xfId="32345" xr:uid="{0198E875-F101-491E-869F-01D524D01D0A}"/>
    <cellStyle name="Comma 2 3 2 3 2 2 2 4" xfId="22738" xr:uid="{90451C70-57E7-4004-A2BC-0561388CE24A}"/>
    <cellStyle name="Comma 2 3 2 3 2 2 3" xfId="5926" xr:uid="{00000000-0005-0000-0000-0000FC090000}"/>
    <cellStyle name="Comma 2 3 2 3 2 2 3 2" xfId="15533" xr:uid="{00000000-0005-0000-0000-0000FD090000}"/>
    <cellStyle name="Comma 2 3 2 3 2 2 3 2 2" xfId="34747" xr:uid="{835734CB-C231-45CA-8ED7-1C912147E4E6}"/>
    <cellStyle name="Comma 2 3 2 3 2 2 3 3" xfId="25140" xr:uid="{83DAC256-71BA-4396-A036-B00EEDAC2589}"/>
    <cellStyle name="Comma 2 3 2 3 2 2 4" xfId="10729" xr:uid="{00000000-0005-0000-0000-0000FE090000}"/>
    <cellStyle name="Comma 2 3 2 3 2 2 4 2" xfId="29943" xr:uid="{9BEF7E2B-2C19-4562-84A1-0DD46931DBA0}"/>
    <cellStyle name="Comma 2 3 2 3 2 2 5" xfId="20336" xr:uid="{4710F6B0-9B4D-46C8-AA8D-232E92C1DAE2}"/>
    <cellStyle name="Comma 2 3 2 3 2 3" xfId="1920" xr:uid="{00000000-0005-0000-0000-0000FF090000}"/>
    <cellStyle name="Comma 2 3 2 3 2 3 2" xfId="4324" xr:uid="{00000000-0005-0000-0000-0000000A0000}"/>
    <cellStyle name="Comma 2 3 2 3 2 3 2 2" xfId="9127" xr:uid="{00000000-0005-0000-0000-0000010A0000}"/>
    <cellStyle name="Comma 2 3 2 3 2 3 2 2 2" xfId="18734" xr:uid="{00000000-0005-0000-0000-0000020A0000}"/>
    <cellStyle name="Comma 2 3 2 3 2 3 2 2 2 2" xfId="37948" xr:uid="{483D892E-49BB-40DE-8C1C-00D75A4A1405}"/>
    <cellStyle name="Comma 2 3 2 3 2 3 2 2 3" xfId="28341" xr:uid="{AE650908-38AB-4766-84DD-C377FB34C1E3}"/>
    <cellStyle name="Comma 2 3 2 3 2 3 2 3" xfId="13931" xr:uid="{00000000-0005-0000-0000-0000030A0000}"/>
    <cellStyle name="Comma 2 3 2 3 2 3 2 3 2" xfId="33145" xr:uid="{5FC9C57F-73BF-46CD-9009-37AD98CD409A}"/>
    <cellStyle name="Comma 2 3 2 3 2 3 2 4" xfId="23538" xr:uid="{CD6E600B-8630-47B0-8AAD-BABFAD6E3300}"/>
    <cellStyle name="Comma 2 3 2 3 2 3 3" xfId="6726" xr:uid="{00000000-0005-0000-0000-0000040A0000}"/>
    <cellStyle name="Comma 2 3 2 3 2 3 3 2" xfId="16333" xr:uid="{00000000-0005-0000-0000-0000050A0000}"/>
    <cellStyle name="Comma 2 3 2 3 2 3 3 2 2" xfId="35547" xr:uid="{E6D764C1-AA32-4E77-A73A-C8903345DE29}"/>
    <cellStyle name="Comma 2 3 2 3 2 3 3 3" xfId="25940" xr:uid="{CEA0173E-5D56-45C4-BEBE-79A8592DEE82}"/>
    <cellStyle name="Comma 2 3 2 3 2 3 4" xfId="11529" xr:uid="{00000000-0005-0000-0000-0000060A0000}"/>
    <cellStyle name="Comma 2 3 2 3 2 3 4 2" xfId="30743" xr:uid="{773BE9F5-5FFA-4178-B468-7BACDD5A8D79}"/>
    <cellStyle name="Comma 2 3 2 3 2 3 5" xfId="21136" xr:uid="{FB3CCE2C-DEDD-4D20-A82C-34E2C516BD07}"/>
    <cellStyle name="Comma 2 3 2 3 2 4" xfId="2724" xr:uid="{00000000-0005-0000-0000-0000070A0000}"/>
    <cellStyle name="Comma 2 3 2 3 2 4 2" xfId="7527" xr:uid="{00000000-0005-0000-0000-0000080A0000}"/>
    <cellStyle name="Comma 2 3 2 3 2 4 2 2" xfId="17134" xr:uid="{00000000-0005-0000-0000-0000090A0000}"/>
    <cellStyle name="Comma 2 3 2 3 2 4 2 2 2" xfId="36348" xr:uid="{FDE6C6FF-D9A0-4090-95C7-9C6B41E45199}"/>
    <cellStyle name="Comma 2 3 2 3 2 4 2 3" xfId="26741" xr:uid="{968D8520-3459-4A33-BB02-9B0C942B6828}"/>
    <cellStyle name="Comma 2 3 2 3 2 4 3" xfId="12331" xr:uid="{00000000-0005-0000-0000-00000A0A0000}"/>
    <cellStyle name="Comma 2 3 2 3 2 4 3 2" xfId="31545" xr:uid="{CE124A86-67E8-4229-87D3-F00FA4695FF6}"/>
    <cellStyle name="Comma 2 3 2 3 2 4 4" xfId="21938" xr:uid="{6CFABE5F-EB5F-4EF0-9D55-9DB22E39C30F}"/>
    <cellStyle name="Comma 2 3 2 3 2 5" xfId="5126" xr:uid="{00000000-0005-0000-0000-00000B0A0000}"/>
    <cellStyle name="Comma 2 3 2 3 2 5 2" xfId="14733" xr:uid="{00000000-0005-0000-0000-00000C0A0000}"/>
    <cellStyle name="Comma 2 3 2 3 2 5 2 2" xfId="33947" xr:uid="{0AA22FD3-7736-4CAB-8EDD-F0C5E1D8304D}"/>
    <cellStyle name="Comma 2 3 2 3 2 5 3" xfId="24340" xr:uid="{76C5EC42-C4DA-42F6-B0F6-95361306990C}"/>
    <cellStyle name="Comma 2 3 2 3 2 6" xfId="9929" xr:uid="{00000000-0005-0000-0000-00000D0A0000}"/>
    <cellStyle name="Comma 2 3 2 3 2 6 2" xfId="29143" xr:uid="{CF4A7A35-7C71-4008-BA46-E740817F71FA}"/>
    <cellStyle name="Comma 2 3 2 3 2 7" xfId="19536" xr:uid="{AD6CFB95-AF72-4415-9851-2041A98E7301}"/>
    <cellStyle name="Comma 2 3 2 3 3" xfId="519" xr:uid="{00000000-0005-0000-0000-00000E0A0000}"/>
    <cellStyle name="Comma 2 3 2 3 3 2" xfId="1320" xr:uid="{00000000-0005-0000-0000-00000F0A0000}"/>
    <cellStyle name="Comma 2 3 2 3 3 2 2" xfId="3724" xr:uid="{00000000-0005-0000-0000-0000100A0000}"/>
    <cellStyle name="Comma 2 3 2 3 3 2 2 2" xfId="8527" xr:uid="{00000000-0005-0000-0000-0000110A0000}"/>
    <cellStyle name="Comma 2 3 2 3 3 2 2 2 2" xfId="18134" xr:uid="{00000000-0005-0000-0000-0000120A0000}"/>
    <cellStyle name="Comma 2 3 2 3 3 2 2 2 2 2" xfId="37348" xr:uid="{89290A4B-DD3C-47BB-AA27-74373A8782FF}"/>
    <cellStyle name="Comma 2 3 2 3 3 2 2 2 3" xfId="27741" xr:uid="{C55C24B6-B6C7-45DB-96E6-85A57E8DCBE7}"/>
    <cellStyle name="Comma 2 3 2 3 3 2 2 3" xfId="13331" xr:uid="{00000000-0005-0000-0000-0000130A0000}"/>
    <cellStyle name="Comma 2 3 2 3 3 2 2 3 2" xfId="32545" xr:uid="{39C2D64E-1CBD-4252-9837-E758B1F32C48}"/>
    <cellStyle name="Comma 2 3 2 3 3 2 2 4" xfId="22938" xr:uid="{45F67DCC-5893-415D-A2FE-12ACD5AF6528}"/>
    <cellStyle name="Comma 2 3 2 3 3 2 3" xfId="6126" xr:uid="{00000000-0005-0000-0000-0000140A0000}"/>
    <cellStyle name="Comma 2 3 2 3 3 2 3 2" xfId="15733" xr:uid="{00000000-0005-0000-0000-0000150A0000}"/>
    <cellStyle name="Comma 2 3 2 3 3 2 3 2 2" xfId="34947" xr:uid="{1D32C2E6-B095-4D42-88A2-560A6168DA66}"/>
    <cellStyle name="Comma 2 3 2 3 3 2 3 3" xfId="25340" xr:uid="{F66B6B80-3CB1-4C11-919E-2C9A9D0D09B1}"/>
    <cellStyle name="Comma 2 3 2 3 3 2 4" xfId="10929" xr:uid="{00000000-0005-0000-0000-0000160A0000}"/>
    <cellStyle name="Comma 2 3 2 3 3 2 4 2" xfId="30143" xr:uid="{44110D1C-AC6B-440A-BEEE-EF1DA0AD45B0}"/>
    <cellStyle name="Comma 2 3 2 3 3 2 5" xfId="20536" xr:uid="{AC2FED39-5EEE-4BCC-9575-C19C91D60F1C}"/>
    <cellStyle name="Comma 2 3 2 3 3 3" xfId="2120" xr:uid="{00000000-0005-0000-0000-0000170A0000}"/>
    <cellStyle name="Comma 2 3 2 3 3 3 2" xfId="4524" xr:uid="{00000000-0005-0000-0000-0000180A0000}"/>
    <cellStyle name="Comma 2 3 2 3 3 3 2 2" xfId="9327" xr:uid="{00000000-0005-0000-0000-0000190A0000}"/>
    <cellStyle name="Comma 2 3 2 3 3 3 2 2 2" xfId="18934" xr:uid="{00000000-0005-0000-0000-00001A0A0000}"/>
    <cellStyle name="Comma 2 3 2 3 3 3 2 2 2 2" xfId="38148" xr:uid="{4A043D91-84C8-4FA0-B8F9-EAFFC728431D}"/>
    <cellStyle name="Comma 2 3 2 3 3 3 2 2 3" xfId="28541" xr:uid="{81D2378F-679A-47D2-B2BB-DF320760BADC}"/>
    <cellStyle name="Comma 2 3 2 3 3 3 2 3" xfId="14131" xr:uid="{00000000-0005-0000-0000-00001B0A0000}"/>
    <cellStyle name="Comma 2 3 2 3 3 3 2 3 2" xfId="33345" xr:uid="{99F7C8FA-03A1-43C3-8780-778F93616DAC}"/>
    <cellStyle name="Comma 2 3 2 3 3 3 2 4" xfId="23738" xr:uid="{1587E2A7-5769-4518-9E03-C6B34869779D}"/>
    <cellStyle name="Comma 2 3 2 3 3 3 3" xfId="6926" xr:uid="{00000000-0005-0000-0000-00001C0A0000}"/>
    <cellStyle name="Comma 2 3 2 3 3 3 3 2" xfId="16533" xr:uid="{00000000-0005-0000-0000-00001D0A0000}"/>
    <cellStyle name="Comma 2 3 2 3 3 3 3 2 2" xfId="35747" xr:uid="{A2773F0F-D1BD-4ED9-A169-FD724563C577}"/>
    <cellStyle name="Comma 2 3 2 3 3 3 3 3" xfId="26140" xr:uid="{E7CF4480-DAD7-4D18-B3F7-F02C1FF6D0EA}"/>
    <cellStyle name="Comma 2 3 2 3 3 3 4" xfId="11729" xr:uid="{00000000-0005-0000-0000-00001E0A0000}"/>
    <cellStyle name="Comma 2 3 2 3 3 3 4 2" xfId="30943" xr:uid="{998DB3E7-4794-4FF1-AA88-91B8491690AA}"/>
    <cellStyle name="Comma 2 3 2 3 3 3 5" xfId="21336" xr:uid="{C8F8E11F-89D5-4CB7-8941-380BC8AEFEDE}"/>
    <cellStyle name="Comma 2 3 2 3 3 4" xfId="2924" xr:uid="{00000000-0005-0000-0000-00001F0A0000}"/>
    <cellStyle name="Comma 2 3 2 3 3 4 2" xfId="7727" xr:uid="{00000000-0005-0000-0000-0000200A0000}"/>
    <cellStyle name="Comma 2 3 2 3 3 4 2 2" xfId="17334" xr:uid="{00000000-0005-0000-0000-0000210A0000}"/>
    <cellStyle name="Comma 2 3 2 3 3 4 2 2 2" xfId="36548" xr:uid="{C88609EA-1327-45E5-9513-97D9889F459A}"/>
    <cellStyle name="Comma 2 3 2 3 3 4 2 3" xfId="26941" xr:uid="{A7CBDACC-9D52-4198-8321-D82088D866E8}"/>
    <cellStyle name="Comma 2 3 2 3 3 4 3" xfId="12531" xr:uid="{00000000-0005-0000-0000-0000220A0000}"/>
    <cellStyle name="Comma 2 3 2 3 3 4 3 2" xfId="31745" xr:uid="{35DCBB50-CE6A-4010-9B0A-9E81772FA35E}"/>
    <cellStyle name="Comma 2 3 2 3 3 4 4" xfId="22138" xr:uid="{42B003A3-89D0-43D7-923E-79F46DE1C639}"/>
    <cellStyle name="Comma 2 3 2 3 3 5" xfId="5326" xr:uid="{00000000-0005-0000-0000-0000230A0000}"/>
    <cellStyle name="Comma 2 3 2 3 3 5 2" xfId="14933" xr:uid="{00000000-0005-0000-0000-0000240A0000}"/>
    <cellStyle name="Comma 2 3 2 3 3 5 2 2" xfId="34147" xr:uid="{F34A089A-4553-4C79-B010-46F887B57121}"/>
    <cellStyle name="Comma 2 3 2 3 3 5 3" xfId="24540" xr:uid="{E20D6423-53DF-4DCE-9567-A10AA4CFD25B}"/>
    <cellStyle name="Comma 2 3 2 3 3 6" xfId="10129" xr:uid="{00000000-0005-0000-0000-0000250A0000}"/>
    <cellStyle name="Comma 2 3 2 3 3 6 2" xfId="29343" xr:uid="{453E5253-E7E1-43C3-9E38-8C01E4F1E45A}"/>
    <cellStyle name="Comma 2 3 2 3 3 7" xfId="19736" xr:uid="{20566C2C-6744-4EEF-A61E-5770F17D32DC}"/>
    <cellStyle name="Comma 2 3 2 3 4" xfId="719" xr:uid="{00000000-0005-0000-0000-0000260A0000}"/>
    <cellStyle name="Comma 2 3 2 3 4 2" xfId="1520" xr:uid="{00000000-0005-0000-0000-0000270A0000}"/>
    <cellStyle name="Comma 2 3 2 3 4 2 2" xfId="3924" xr:uid="{00000000-0005-0000-0000-0000280A0000}"/>
    <cellStyle name="Comma 2 3 2 3 4 2 2 2" xfId="8727" xr:uid="{00000000-0005-0000-0000-0000290A0000}"/>
    <cellStyle name="Comma 2 3 2 3 4 2 2 2 2" xfId="18334" xr:uid="{00000000-0005-0000-0000-00002A0A0000}"/>
    <cellStyle name="Comma 2 3 2 3 4 2 2 2 2 2" xfId="37548" xr:uid="{33EC0335-B285-4244-80F8-CB1BF131634D}"/>
    <cellStyle name="Comma 2 3 2 3 4 2 2 2 3" xfId="27941" xr:uid="{DD08E54F-07F8-4027-844D-B1B82C57F2E6}"/>
    <cellStyle name="Comma 2 3 2 3 4 2 2 3" xfId="13531" xr:uid="{00000000-0005-0000-0000-00002B0A0000}"/>
    <cellStyle name="Comma 2 3 2 3 4 2 2 3 2" xfId="32745" xr:uid="{10A90DF6-2F29-4EF4-AA22-4B2E94BFF56F}"/>
    <cellStyle name="Comma 2 3 2 3 4 2 2 4" xfId="23138" xr:uid="{DA9744D8-338E-4F2F-87FA-31F19D2B5B78}"/>
    <cellStyle name="Comma 2 3 2 3 4 2 3" xfId="6326" xr:uid="{00000000-0005-0000-0000-00002C0A0000}"/>
    <cellStyle name="Comma 2 3 2 3 4 2 3 2" xfId="15933" xr:uid="{00000000-0005-0000-0000-00002D0A0000}"/>
    <cellStyle name="Comma 2 3 2 3 4 2 3 2 2" xfId="35147" xr:uid="{E300806F-55FF-4442-8269-8422DE922ED5}"/>
    <cellStyle name="Comma 2 3 2 3 4 2 3 3" xfId="25540" xr:uid="{FC29296E-FEB1-43BE-85F0-DB9372D2D96D}"/>
    <cellStyle name="Comma 2 3 2 3 4 2 4" xfId="11129" xr:uid="{00000000-0005-0000-0000-00002E0A0000}"/>
    <cellStyle name="Comma 2 3 2 3 4 2 4 2" xfId="30343" xr:uid="{1A3DEB1B-EB46-4FA6-9CBC-9734A2318676}"/>
    <cellStyle name="Comma 2 3 2 3 4 2 5" xfId="20736" xr:uid="{D349090A-E30E-4E4C-9EBF-963B80CE0F77}"/>
    <cellStyle name="Comma 2 3 2 3 4 3" xfId="2320" xr:uid="{00000000-0005-0000-0000-00002F0A0000}"/>
    <cellStyle name="Comma 2 3 2 3 4 3 2" xfId="4724" xr:uid="{00000000-0005-0000-0000-0000300A0000}"/>
    <cellStyle name="Comma 2 3 2 3 4 3 2 2" xfId="9527" xr:uid="{00000000-0005-0000-0000-0000310A0000}"/>
    <cellStyle name="Comma 2 3 2 3 4 3 2 2 2" xfId="19134" xr:uid="{00000000-0005-0000-0000-0000320A0000}"/>
    <cellStyle name="Comma 2 3 2 3 4 3 2 2 2 2" xfId="38348" xr:uid="{8CF273E7-9976-4AED-AD23-082757380030}"/>
    <cellStyle name="Comma 2 3 2 3 4 3 2 2 3" xfId="28741" xr:uid="{2AD3DE5D-D384-47AA-ADBD-9E38855C6F0A}"/>
    <cellStyle name="Comma 2 3 2 3 4 3 2 3" xfId="14331" xr:uid="{00000000-0005-0000-0000-0000330A0000}"/>
    <cellStyle name="Comma 2 3 2 3 4 3 2 3 2" xfId="33545" xr:uid="{B593F76E-20D6-4D1F-9AC1-88F268A34D2A}"/>
    <cellStyle name="Comma 2 3 2 3 4 3 2 4" xfId="23938" xr:uid="{975CC4E3-958F-49D0-A683-6F37D4BDE1A9}"/>
    <cellStyle name="Comma 2 3 2 3 4 3 3" xfId="7126" xr:uid="{00000000-0005-0000-0000-0000340A0000}"/>
    <cellStyle name="Comma 2 3 2 3 4 3 3 2" xfId="16733" xr:uid="{00000000-0005-0000-0000-0000350A0000}"/>
    <cellStyle name="Comma 2 3 2 3 4 3 3 2 2" xfId="35947" xr:uid="{C7B5C0C0-FC3A-4EB1-98C7-DB1D430C5680}"/>
    <cellStyle name="Comma 2 3 2 3 4 3 3 3" xfId="26340" xr:uid="{5B73B054-5685-496A-ABEA-6DDC2DB81FC6}"/>
    <cellStyle name="Comma 2 3 2 3 4 3 4" xfId="11929" xr:uid="{00000000-0005-0000-0000-0000360A0000}"/>
    <cellStyle name="Comma 2 3 2 3 4 3 4 2" xfId="31143" xr:uid="{22D7ACCA-1F96-47C2-A9D3-4C1648EFF51D}"/>
    <cellStyle name="Comma 2 3 2 3 4 3 5" xfId="21536" xr:uid="{B572F0E8-5EBD-4037-997C-EF2FE11BD96F}"/>
    <cellStyle name="Comma 2 3 2 3 4 4" xfId="3124" xr:uid="{00000000-0005-0000-0000-0000370A0000}"/>
    <cellStyle name="Comma 2 3 2 3 4 4 2" xfId="7927" xr:uid="{00000000-0005-0000-0000-0000380A0000}"/>
    <cellStyle name="Comma 2 3 2 3 4 4 2 2" xfId="17534" xr:uid="{00000000-0005-0000-0000-0000390A0000}"/>
    <cellStyle name="Comma 2 3 2 3 4 4 2 2 2" xfId="36748" xr:uid="{00932489-C5A8-48EB-B331-0922B4891272}"/>
    <cellStyle name="Comma 2 3 2 3 4 4 2 3" xfId="27141" xr:uid="{708F211F-10B4-4091-8D72-4EBDA45404B7}"/>
    <cellStyle name="Comma 2 3 2 3 4 4 3" xfId="12731" xr:uid="{00000000-0005-0000-0000-00003A0A0000}"/>
    <cellStyle name="Comma 2 3 2 3 4 4 3 2" xfId="31945" xr:uid="{B679E25A-40B4-4FA2-B996-3BE615FEC38F}"/>
    <cellStyle name="Comma 2 3 2 3 4 4 4" xfId="22338" xr:uid="{E0248CE9-0A82-4D15-9831-C6C4D45F14EB}"/>
    <cellStyle name="Comma 2 3 2 3 4 5" xfId="5526" xr:uid="{00000000-0005-0000-0000-00003B0A0000}"/>
    <cellStyle name="Comma 2 3 2 3 4 5 2" xfId="15133" xr:uid="{00000000-0005-0000-0000-00003C0A0000}"/>
    <cellStyle name="Comma 2 3 2 3 4 5 2 2" xfId="34347" xr:uid="{BEEAACCE-5C83-41C5-AA02-B49C36BB14E6}"/>
    <cellStyle name="Comma 2 3 2 3 4 5 3" xfId="24740" xr:uid="{800CA8B4-AC04-49EF-A054-5613403262FC}"/>
    <cellStyle name="Comma 2 3 2 3 4 6" xfId="10329" xr:uid="{00000000-0005-0000-0000-00003D0A0000}"/>
    <cellStyle name="Comma 2 3 2 3 4 6 2" xfId="29543" xr:uid="{F60DD628-20B0-40D3-B1AE-6166EDDA2F55}"/>
    <cellStyle name="Comma 2 3 2 3 4 7" xfId="19936" xr:uid="{50D3733E-C7B2-45E2-B93F-F69D4E4586F3}"/>
    <cellStyle name="Comma 2 3 2 3 5" xfId="920" xr:uid="{00000000-0005-0000-0000-00003E0A0000}"/>
    <cellStyle name="Comma 2 3 2 3 5 2" xfId="3324" xr:uid="{00000000-0005-0000-0000-00003F0A0000}"/>
    <cellStyle name="Comma 2 3 2 3 5 2 2" xfId="8127" xr:uid="{00000000-0005-0000-0000-0000400A0000}"/>
    <cellStyle name="Comma 2 3 2 3 5 2 2 2" xfId="17734" xr:uid="{00000000-0005-0000-0000-0000410A0000}"/>
    <cellStyle name="Comma 2 3 2 3 5 2 2 2 2" xfId="36948" xr:uid="{16C042F4-1E95-4B34-90A4-22B1167CD195}"/>
    <cellStyle name="Comma 2 3 2 3 5 2 2 3" xfId="27341" xr:uid="{21E4DF7E-9261-47BF-B60E-9C20A9B17206}"/>
    <cellStyle name="Comma 2 3 2 3 5 2 3" xfId="12931" xr:uid="{00000000-0005-0000-0000-0000420A0000}"/>
    <cellStyle name="Comma 2 3 2 3 5 2 3 2" xfId="32145" xr:uid="{9616FA4C-3C2F-4528-A6EF-E537C1211A79}"/>
    <cellStyle name="Comma 2 3 2 3 5 2 4" xfId="22538" xr:uid="{25EC0D20-5D64-4353-AA17-4C82CBDD5F89}"/>
    <cellStyle name="Comma 2 3 2 3 5 3" xfId="5726" xr:uid="{00000000-0005-0000-0000-0000430A0000}"/>
    <cellStyle name="Comma 2 3 2 3 5 3 2" xfId="15333" xr:uid="{00000000-0005-0000-0000-0000440A0000}"/>
    <cellStyle name="Comma 2 3 2 3 5 3 2 2" xfId="34547" xr:uid="{A9005A3C-5C07-4004-A14E-0F8915D1CA59}"/>
    <cellStyle name="Comma 2 3 2 3 5 3 3" xfId="24940" xr:uid="{A76D6BD2-2586-42D8-ABBC-97250465AC72}"/>
    <cellStyle name="Comma 2 3 2 3 5 4" xfId="10529" xr:uid="{00000000-0005-0000-0000-0000450A0000}"/>
    <cellStyle name="Comma 2 3 2 3 5 4 2" xfId="29743" xr:uid="{0EEE513B-1B40-457E-8E7C-FF5518F06F8C}"/>
    <cellStyle name="Comma 2 3 2 3 5 5" xfId="20136" xr:uid="{38B80213-EB85-4253-9606-4B8CA256302A}"/>
    <cellStyle name="Comma 2 3 2 3 6" xfId="1720" xr:uid="{00000000-0005-0000-0000-0000460A0000}"/>
    <cellStyle name="Comma 2 3 2 3 6 2" xfId="4124" xr:uid="{00000000-0005-0000-0000-0000470A0000}"/>
    <cellStyle name="Comma 2 3 2 3 6 2 2" xfId="8927" xr:uid="{00000000-0005-0000-0000-0000480A0000}"/>
    <cellStyle name="Comma 2 3 2 3 6 2 2 2" xfId="18534" xr:uid="{00000000-0005-0000-0000-0000490A0000}"/>
    <cellStyle name="Comma 2 3 2 3 6 2 2 2 2" xfId="37748" xr:uid="{C5238E67-76AD-44AF-8F21-806773A42452}"/>
    <cellStyle name="Comma 2 3 2 3 6 2 2 3" xfId="28141" xr:uid="{E94BD370-E13F-4174-9344-841AE5C871E7}"/>
    <cellStyle name="Comma 2 3 2 3 6 2 3" xfId="13731" xr:uid="{00000000-0005-0000-0000-00004A0A0000}"/>
    <cellStyle name="Comma 2 3 2 3 6 2 3 2" xfId="32945" xr:uid="{A0A46974-92FB-4450-ADCC-CC5A98460414}"/>
    <cellStyle name="Comma 2 3 2 3 6 2 4" xfId="23338" xr:uid="{9986E9B9-D0D4-4AF6-9D0B-A3A46D6C4263}"/>
    <cellStyle name="Comma 2 3 2 3 6 3" xfId="6526" xr:uid="{00000000-0005-0000-0000-00004B0A0000}"/>
    <cellStyle name="Comma 2 3 2 3 6 3 2" xfId="16133" xr:uid="{00000000-0005-0000-0000-00004C0A0000}"/>
    <cellStyle name="Comma 2 3 2 3 6 3 2 2" xfId="35347" xr:uid="{347B8E0B-BCAA-43C9-9029-4A62DAA115BF}"/>
    <cellStyle name="Comma 2 3 2 3 6 3 3" xfId="25740" xr:uid="{C6309284-0186-4156-BFA2-369D70E00FFA}"/>
    <cellStyle name="Comma 2 3 2 3 6 4" xfId="11329" xr:uid="{00000000-0005-0000-0000-00004D0A0000}"/>
    <cellStyle name="Comma 2 3 2 3 6 4 2" xfId="30543" xr:uid="{3F97F192-4F78-409A-9EE0-66CD1BC40EC6}"/>
    <cellStyle name="Comma 2 3 2 3 6 5" xfId="20936" xr:uid="{4EE7FD61-FC52-4734-B3BC-776077C59944}"/>
    <cellStyle name="Comma 2 3 2 3 7" xfId="2524" xr:uid="{00000000-0005-0000-0000-00004E0A0000}"/>
    <cellStyle name="Comma 2 3 2 3 7 2" xfId="7327" xr:uid="{00000000-0005-0000-0000-00004F0A0000}"/>
    <cellStyle name="Comma 2 3 2 3 7 2 2" xfId="16934" xr:uid="{00000000-0005-0000-0000-0000500A0000}"/>
    <cellStyle name="Comma 2 3 2 3 7 2 2 2" xfId="36148" xr:uid="{9143076D-2391-49D0-8FFB-4026F446AB1B}"/>
    <cellStyle name="Comma 2 3 2 3 7 2 3" xfId="26541" xr:uid="{6C2B00BC-A40D-407E-AE39-6C5CBF6E188C}"/>
    <cellStyle name="Comma 2 3 2 3 7 3" xfId="12131" xr:uid="{00000000-0005-0000-0000-0000510A0000}"/>
    <cellStyle name="Comma 2 3 2 3 7 3 2" xfId="31345" xr:uid="{D2E6DE21-1154-4502-8C1C-4C251C3AC186}"/>
    <cellStyle name="Comma 2 3 2 3 7 4" xfId="21738" xr:uid="{9D724C1B-D0D3-4039-B486-45376580AAAC}"/>
    <cellStyle name="Comma 2 3 2 3 8" xfId="4926" xr:uid="{00000000-0005-0000-0000-0000520A0000}"/>
    <cellStyle name="Comma 2 3 2 3 8 2" xfId="14533" xr:uid="{00000000-0005-0000-0000-0000530A0000}"/>
    <cellStyle name="Comma 2 3 2 3 8 2 2" xfId="33747" xr:uid="{BA7226CC-2935-4EFC-AE2A-ED6B49140708}"/>
    <cellStyle name="Comma 2 3 2 3 8 3" xfId="24140" xr:uid="{DED48F11-6A5D-43B2-B762-FE7D6C6BF229}"/>
    <cellStyle name="Comma 2 3 2 3 9" xfId="9729" xr:uid="{00000000-0005-0000-0000-0000540A0000}"/>
    <cellStyle name="Comma 2 3 2 3 9 2" xfId="28943" xr:uid="{0387E971-9F22-4667-A00C-9A400BF01C3C}"/>
    <cellStyle name="Comma 2 3 2 4" xfId="219" xr:uid="{00000000-0005-0000-0000-0000550A0000}"/>
    <cellStyle name="Comma 2 3 2 4 2" xfId="1020" xr:uid="{00000000-0005-0000-0000-0000560A0000}"/>
    <cellStyle name="Comma 2 3 2 4 2 2" xfId="3424" xr:uid="{00000000-0005-0000-0000-0000570A0000}"/>
    <cellStyle name="Comma 2 3 2 4 2 2 2" xfId="8227" xr:uid="{00000000-0005-0000-0000-0000580A0000}"/>
    <cellStyle name="Comma 2 3 2 4 2 2 2 2" xfId="17834" xr:uid="{00000000-0005-0000-0000-0000590A0000}"/>
    <cellStyle name="Comma 2 3 2 4 2 2 2 2 2" xfId="37048" xr:uid="{EE8E687A-69A4-4DB1-A580-1BF5352862A4}"/>
    <cellStyle name="Comma 2 3 2 4 2 2 2 3" xfId="27441" xr:uid="{59FEC5FA-88F3-4256-9911-678DC6D30CB1}"/>
    <cellStyle name="Comma 2 3 2 4 2 2 3" xfId="13031" xr:uid="{00000000-0005-0000-0000-00005A0A0000}"/>
    <cellStyle name="Comma 2 3 2 4 2 2 3 2" xfId="32245" xr:uid="{2283E5B3-7954-4BEE-910A-8F19DEFB1A0F}"/>
    <cellStyle name="Comma 2 3 2 4 2 2 4" xfId="22638" xr:uid="{1DA5C70A-1F11-4CF8-A3EF-F7B6E12A95DD}"/>
    <cellStyle name="Comma 2 3 2 4 2 3" xfId="5826" xr:uid="{00000000-0005-0000-0000-00005B0A0000}"/>
    <cellStyle name="Comma 2 3 2 4 2 3 2" xfId="15433" xr:uid="{00000000-0005-0000-0000-00005C0A0000}"/>
    <cellStyle name="Comma 2 3 2 4 2 3 2 2" xfId="34647" xr:uid="{0BFDA1B1-7431-4042-9B82-6BB5DAFFC76B}"/>
    <cellStyle name="Comma 2 3 2 4 2 3 3" xfId="25040" xr:uid="{34DE6451-24D8-46AC-9F18-916DDC101F21}"/>
    <cellStyle name="Comma 2 3 2 4 2 4" xfId="10629" xr:uid="{00000000-0005-0000-0000-00005D0A0000}"/>
    <cellStyle name="Comma 2 3 2 4 2 4 2" xfId="29843" xr:uid="{E45D760B-544C-458B-B128-04FBD2F3F255}"/>
    <cellStyle name="Comma 2 3 2 4 2 5" xfId="20236" xr:uid="{8609A8CF-AE12-49FC-A617-57DBD1EFB6D7}"/>
    <cellStyle name="Comma 2 3 2 4 3" xfId="1820" xr:uid="{00000000-0005-0000-0000-00005E0A0000}"/>
    <cellStyle name="Comma 2 3 2 4 3 2" xfId="4224" xr:uid="{00000000-0005-0000-0000-00005F0A0000}"/>
    <cellStyle name="Comma 2 3 2 4 3 2 2" xfId="9027" xr:uid="{00000000-0005-0000-0000-0000600A0000}"/>
    <cellStyle name="Comma 2 3 2 4 3 2 2 2" xfId="18634" xr:uid="{00000000-0005-0000-0000-0000610A0000}"/>
    <cellStyle name="Comma 2 3 2 4 3 2 2 2 2" xfId="37848" xr:uid="{8B56AE1B-44E5-4899-B6CB-24090E12ED29}"/>
    <cellStyle name="Comma 2 3 2 4 3 2 2 3" xfId="28241" xr:uid="{C28E6738-EB51-4C4C-82C1-1F9CC838D522}"/>
    <cellStyle name="Comma 2 3 2 4 3 2 3" xfId="13831" xr:uid="{00000000-0005-0000-0000-0000620A0000}"/>
    <cellStyle name="Comma 2 3 2 4 3 2 3 2" xfId="33045" xr:uid="{0B5A2782-9DF6-4709-8C82-AC11EE7B4F28}"/>
    <cellStyle name="Comma 2 3 2 4 3 2 4" xfId="23438" xr:uid="{F1136DE2-38AD-4F0A-B0B4-9566E3C24BBD}"/>
    <cellStyle name="Comma 2 3 2 4 3 3" xfId="6626" xr:uid="{00000000-0005-0000-0000-0000630A0000}"/>
    <cellStyle name="Comma 2 3 2 4 3 3 2" xfId="16233" xr:uid="{00000000-0005-0000-0000-0000640A0000}"/>
    <cellStyle name="Comma 2 3 2 4 3 3 2 2" xfId="35447" xr:uid="{299078DE-CF93-4BFA-8C9F-8E40E33B411B}"/>
    <cellStyle name="Comma 2 3 2 4 3 3 3" xfId="25840" xr:uid="{85BC4096-8168-4288-BE75-2A7F473C8774}"/>
    <cellStyle name="Comma 2 3 2 4 3 4" xfId="11429" xr:uid="{00000000-0005-0000-0000-0000650A0000}"/>
    <cellStyle name="Comma 2 3 2 4 3 4 2" xfId="30643" xr:uid="{71273A19-FAF0-4116-8DB7-3AF491E3DC2A}"/>
    <cellStyle name="Comma 2 3 2 4 3 5" xfId="21036" xr:uid="{EF8FD96D-DA00-468E-AE1F-9CC3044E5D9B}"/>
    <cellStyle name="Comma 2 3 2 4 4" xfId="2624" xr:uid="{00000000-0005-0000-0000-0000660A0000}"/>
    <cellStyle name="Comma 2 3 2 4 4 2" xfId="7427" xr:uid="{00000000-0005-0000-0000-0000670A0000}"/>
    <cellStyle name="Comma 2 3 2 4 4 2 2" xfId="17034" xr:uid="{00000000-0005-0000-0000-0000680A0000}"/>
    <cellStyle name="Comma 2 3 2 4 4 2 2 2" xfId="36248" xr:uid="{747D66C0-2D37-46CA-B3EE-E501A6E3AD22}"/>
    <cellStyle name="Comma 2 3 2 4 4 2 3" xfId="26641" xr:uid="{76CCF8AA-2BF1-470F-84E8-0CE08A7EAD3D}"/>
    <cellStyle name="Comma 2 3 2 4 4 3" xfId="12231" xr:uid="{00000000-0005-0000-0000-0000690A0000}"/>
    <cellStyle name="Comma 2 3 2 4 4 3 2" xfId="31445" xr:uid="{FE6ADBC7-1759-47D8-ACE9-EC0FAE43CEC9}"/>
    <cellStyle name="Comma 2 3 2 4 4 4" xfId="21838" xr:uid="{78328C05-545B-46A1-8FC7-25C31FCF58A2}"/>
    <cellStyle name="Comma 2 3 2 4 5" xfId="5026" xr:uid="{00000000-0005-0000-0000-00006A0A0000}"/>
    <cellStyle name="Comma 2 3 2 4 5 2" xfId="14633" xr:uid="{00000000-0005-0000-0000-00006B0A0000}"/>
    <cellStyle name="Comma 2 3 2 4 5 2 2" xfId="33847" xr:uid="{FA0419E3-9E0E-4B70-B18A-BCCF12C8771F}"/>
    <cellStyle name="Comma 2 3 2 4 5 3" xfId="24240" xr:uid="{AAB71A0A-A634-4530-A5C4-E1E51F954E5D}"/>
    <cellStyle name="Comma 2 3 2 4 6" xfId="9829" xr:uid="{00000000-0005-0000-0000-00006C0A0000}"/>
    <cellStyle name="Comma 2 3 2 4 6 2" xfId="29043" xr:uid="{3EE6C702-8D94-4AF1-A888-051C8E009EF5}"/>
    <cellStyle name="Comma 2 3 2 4 7" xfId="19436" xr:uid="{7470DFDF-5488-4391-90E2-D84CEAEE7F5F}"/>
    <cellStyle name="Comma 2 3 2 5" xfId="419" xr:uid="{00000000-0005-0000-0000-00006D0A0000}"/>
    <cellStyle name="Comma 2 3 2 5 2" xfId="1220" xr:uid="{00000000-0005-0000-0000-00006E0A0000}"/>
    <cellStyle name="Comma 2 3 2 5 2 2" xfId="3624" xr:uid="{00000000-0005-0000-0000-00006F0A0000}"/>
    <cellStyle name="Comma 2 3 2 5 2 2 2" xfId="8427" xr:uid="{00000000-0005-0000-0000-0000700A0000}"/>
    <cellStyle name="Comma 2 3 2 5 2 2 2 2" xfId="18034" xr:uid="{00000000-0005-0000-0000-0000710A0000}"/>
    <cellStyle name="Comma 2 3 2 5 2 2 2 2 2" xfId="37248" xr:uid="{7B6D404D-1BEA-47FA-930E-AED5A9B81F0F}"/>
    <cellStyle name="Comma 2 3 2 5 2 2 2 3" xfId="27641" xr:uid="{64AC93CD-473E-48B5-B888-DC296CC22FA1}"/>
    <cellStyle name="Comma 2 3 2 5 2 2 3" xfId="13231" xr:uid="{00000000-0005-0000-0000-0000720A0000}"/>
    <cellStyle name="Comma 2 3 2 5 2 2 3 2" xfId="32445" xr:uid="{C09C2CC9-712C-498D-8661-37024D79504A}"/>
    <cellStyle name="Comma 2 3 2 5 2 2 4" xfId="22838" xr:uid="{248BB469-6A19-4D13-8E92-51A5E6920FB7}"/>
    <cellStyle name="Comma 2 3 2 5 2 3" xfId="6026" xr:uid="{00000000-0005-0000-0000-0000730A0000}"/>
    <cellStyle name="Comma 2 3 2 5 2 3 2" xfId="15633" xr:uid="{00000000-0005-0000-0000-0000740A0000}"/>
    <cellStyle name="Comma 2 3 2 5 2 3 2 2" xfId="34847" xr:uid="{9DBD3979-9F9B-4FFA-98AD-95336352A7C0}"/>
    <cellStyle name="Comma 2 3 2 5 2 3 3" xfId="25240" xr:uid="{AF5B3351-2C48-4C96-A593-6003D7926AB1}"/>
    <cellStyle name="Comma 2 3 2 5 2 4" xfId="10829" xr:uid="{00000000-0005-0000-0000-0000750A0000}"/>
    <cellStyle name="Comma 2 3 2 5 2 4 2" xfId="30043" xr:uid="{8BCE6C5A-82C2-4FDF-862A-575771C2A1EB}"/>
    <cellStyle name="Comma 2 3 2 5 2 5" xfId="20436" xr:uid="{97442C3B-C4AD-480A-84B4-063A531E7D69}"/>
    <cellStyle name="Comma 2 3 2 5 3" xfId="2020" xr:uid="{00000000-0005-0000-0000-0000760A0000}"/>
    <cellStyle name="Comma 2 3 2 5 3 2" xfId="4424" xr:uid="{00000000-0005-0000-0000-0000770A0000}"/>
    <cellStyle name="Comma 2 3 2 5 3 2 2" xfId="9227" xr:uid="{00000000-0005-0000-0000-0000780A0000}"/>
    <cellStyle name="Comma 2 3 2 5 3 2 2 2" xfId="18834" xr:uid="{00000000-0005-0000-0000-0000790A0000}"/>
    <cellStyle name="Comma 2 3 2 5 3 2 2 2 2" xfId="38048" xr:uid="{58F52882-F4F4-4EEF-9ABF-A7A2D0CFEFAB}"/>
    <cellStyle name="Comma 2 3 2 5 3 2 2 3" xfId="28441" xr:uid="{4B10AA8E-55A3-4E35-A491-6BBEBA815CFB}"/>
    <cellStyle name="Comma 2 3 2 5 3 2 3" xfId="14031" xr:uid="{00000000-0005-0000-0000-00007A0A0000}"/>
    <cellStyle name="Comma 2 3 2 5 3 2 3 2" xfId="33245" xr:uid="{D8B48159-2637-48AA-B095-E97F206DE0B5}"/>
    <cellStyle name="Comma 2 3 2 5 3 2 4" xfId="23638" xr:uid="{B9B51475-F81D-4606-A689-6B6F30801DE5}"/>
    <cellStyle name="Comma 2 3 2 5 3 3" xfId="6826" xr:uid="{00000000-0005-0000-0000-00007B0A0000}"/>
    <cellStyle name="Comma 2 3 2 5 3 3 2" xfId="16433" xr:uid="{00000000-0005-0000-0000-00007C0A0000}"/>
    <cellStyle name="Comma 2 3 2 5 3 3 2 2" xfId="35647" xr:uid="{0B96C5CF-675A-4E53-8717-A4E2FCCF04F7}"/>
    <cellStyle name="Comma 2 3 2 5 3 3 3" xfId="26040" xr:uid="{43FC4CFF-816D-4211-9F82-8CA52B27FCE4}"/>
    <cellStyle name="Comma 2 3 2 5 3 4" xfId="11629" xr:uid="{00000000-0005-0000-0000-00007D0A0000}"/>
    <cellStyle name="Comma 2 3 2 5 3 4 2" xfId="30843" xr:uid="{32CD64F9-7061-4F7B-A9BA-C5F301F75227}"/>
    <cellStyle name="Comma 2 3 2 5 3 5" xfId="21236" xr:uid="{5F78580E-6751-4A4A-99BC-0FF9897EBB95}"/>
    <cellStyle name="Comma 2 3 2 5 4" xfId="2824" xr:uid="{00000000-0005-0000-0000-00007E0A0000}"/>
    <cellStyle name="Comma 2 3 2 5 4 2" xfId="7627" xr:uid="{00000000-0005-0000-0000-00007F0A0000}"/>
    <cellStyle name="Comma 2 3 2 5 4 2 2" xfId="17234" xr:uid="{00000000-0005-0000-0000-0000800A0000}"/>
    <cellStyle name="Comma 2 3 2 5 4 2 2 2" xfId="36448" xr:uid="{EFD12D70-6D6B-45DF-9A51-6238D6FCA658}"/>
    <cellStyle name="Comma 2 3 2 5 4 2 3" xfId="26841" xr:uid="{C6DAB3F6-B8D3-4B29-9A4C-E440EF2F59E9}"/>
    <cellStyle name="Comma 2 3 2 5 4 3" xfId="12431" xr:uid="{00000000-0005-0000-0000-0000810A0000}"/>
    <cellStyle name="Comma 2 3 2 5 4 3 2" xfId="31645" xr:uid="{E3F4659A-9D78-44AB-83E5-844C1104CBA7}"/>
    <cellStyle name="Comma 2 3 2 5 4 4" xfId="22038" xr:uid="{2D3569CB-EB56-4237-B760-F1FBC73BF04F}"/>
    <cellStyle name="Comma 2 3 2 5 5" xfId="5226" xr:uid="{00000000-0005-0000-0000-0000820A0000}"/>
    <cellStyle name="Comma 2 3 2 5 5 2" xfId="14833" xr:uid="{00000000-0005-0000-0000-0000830A0000}"/>
    <cellStyle name="Comma 2 3 2 5 5 2 2" xfId="34047" xr:uid="{1D6F2C90-F830-4D9D-8FE0-53AC40D3060C}"/>
    <cellStyle name="Comma 2 3 2 5 5 3" xfId="24440" xr:uid="{87A62657-CF54-4044-9852-23CABE61A302}"/>
    <cellStyle name="Comma 2 3 2 5 6" xfId="10029" xr:uid="{00000000-0005-0000-0000-0000840A0000}"/>
    <cellStyle name="Comma 2 3 2 5 6 2" xfId="29243" xr:uid="{8B516618-FA2D-415C-84B2-7C8865256197}"/>
    <cellStyle name="Comma 2 3 2 5 7" xfId="19636" xr:uid="{36C21FB3-8093-4168-A250-E646A79AC4C0}"/>
    <cellStyle name="Comma 2 3 2 6" xfId="619" xr:uid="{00000000-0005-0000-0000-0000850A0000}"/>
    <cellStyle name="Comma 2 3 2 6 2" xfId="1420" xr:uid="{00000000-0005-0000-0000-0000860A0000}"/>
    <cellStyle name="Comma 2 3 2 6 2 2" xfId="3824" xr:uid="{00000000-0005-0000-0000-0000870A0000}"/>
    <cellStyle name="Comma 2 3 2 6 2 2 2" xfId="8627" xr:uid="{00000000-0005-0000-0000-0000880A0000}"/>
    <cellStyle name="Comma 2 3 2 6 2 2 2 2" xfId="18234" xr:uid="{00000000-0005-0000-0000-0000890A0000}"/>
    <cellStyle name="Comma 2 3 2 6 2 2 2 2 2" xfId="37448" xr:uid="{C2D74650-426A-4632-B619-07EF0DDFAE6D}"/>
    <cellStyle name="Comma 2 3 2 6 2 2 2 3" xfId="27841" xr:uid="{6D48A2D0-4594-4CE7-9025-5AA4BDBF2EEC}"/>
    <cellStyle name="Comma 2 3 2 6 2 2 3" xfId="13431" xr:uid="{00000000-0005-0000-0000-00008A0A0000}"/>
    <cellStyle name="Comma 2 3 2 6 2 2 3 2" xfId="32645" xr:uid="{9E02C1D2-9C22-4470-9B6B-CC1A84C4AF9E}"/>
    <cellStyle name="Comma 2 3 2 6 2 2 4" xfId="23038" xr:uid="{621B1477-88C0-4E1F-BB1A-18A1FD454608}"/>
    <cellStyle name="Comma 2 3 2 6 2 3" xfId="6226" xr:uid="{00000000-0005-0000-0000-00008B0A0000}"/>
    <cellStyle name="Comma 2 3 2 6 2 3 2" xfId="15833" xr:uid="{00000000-0005-0000-0000-00008C0A0000}"/>
    <cellStyle name="Comma 2 3 2 6 2 3 2 2" xfId="35047" xr:uid="{7A21B2CF-ADBA-4432-97E2-65472AA2C27C}"/>
    <cellStyle name="Comma 2 3 2 6 2 3 3" xfId="25440" xr:uid="{4F08B4AD-B759-4492-8805-5EB1084DC4F4}"/>
    <cellStyle name="Comma 2 3 2 6 2 4" xfId="11029" xr:uid="{00000000-0005-0000-0000-00008D0A0000}"/>
    <cellStyle name="Comma 2 3 2 6 2 4 2" xfId="30243" xr:uid="{9C04EAA6-FD03-4558-8972-393E308A589F}"/>
    <cellStyle name="Comma 2 3 2 6 2 5" xfId="20636" xr:uid="{0A29EC83-B1CF-462A-95D5-56BA883B20CA}"/>
    <cellStyle name="Comma 2 3 2 6 3" xfId="2220" xr:uid="{00000000-0005-0000-0000-00008E0A0000}"/>
    <cellStyle name="Comma 2 3 2 6 3 2" xfId="4624" xr:uid="{00000000-0005-0000-0000-00008F0A0000}"/>
    <cellStyle name="Comma 2 3 2 6 3 2 2" xfId="9427" xr:uid="{00000000-0005-0000-0000-0000900A0000}"/>
    <cellStyle name="Comma 2 3 2 6 3 2 2 2" xfId="19034" xr:uid="{00000000-0005-0000-0000-0000910A0000}"/>
    <cellStyle name="Comma 2 3 2 6 3 2 2 2 2" xfId="38248" xr:uid="{4D364153-4EE7-4016-AB78-98A2F8B844B0}"/>
    <cellStyle name="Comma 2 3 2 6 3 2 2 3" xfId="28641" xr:uid="{8163B08B-DC14-457B-8B17-ABE571B18AA6}"/>
    <cellStyle name="Comma 2 3 2 6 3 2 3" xfId="14231" xr:uid="{00000000-0005-0000-0000-0000920A0000}"/>
    <cellStyle name="Comma 2 3 2 6 3 2 3 2" xfId="33445" xr:uid="{F3382E51-50D5-4131-8924-44B4FDE32A1E}"/>
    <cellStyle name="Comma 2 3 2 6 3 2 4" xfId="23838" xr:uid="{192AE24A-EB08-4915-89B9-D408A89A0E9B}"/>
    <cellStyle name="Comma 2 3 2 6 3 3" xfId="7026" xr:uid="{00000000-0005-0000-0000-0000930A0000}"/>
    <cellStyle name="Comma 2 3 2 6 3 3 2" xfId="16633" xr:uid="{00000000-0005-0000-0000-0000940A0000}"/>
    <cellStyle name="Comma 2 3 2 6 3 3 2 2" xfId="35847" xr:uid="{6DF036F8-6FB9-4D82-B6BA-EAB0BB7EF736}"/>
    <cellStyle name="Comma 2 3 2 6 3 3 3" xfId="26240" xr:uid="{19F25A7A-8253-40BF-B6F4-F51663358CDA}"/>
    <cellStyle name="Comma 2 3 2 6 3 4" xfId="11829" xr:uid="{00000000-0005-0000-0000-0000950A0000}"/>
    <cellStyle name="Comma 2 3 2 6 3 4 2" xfId="31043" xr:uid="{C32D9115-301E-438B-B23A-C09365D6257D}"/>
    <cellStyle name="Comma 2 3 2 6 3 5" xfId="21436" xr:uid="{C2FADBAC-C4EA-4547-AF60-AD5FB2304514}"/>
    <cellStyle name="Comma 2 3 2 6 4" xfId="3024" xr:uid="{00000000-0005-0000-0000-0000960A0000}"/>
    <cellStyle name="Comma 2 3 2 6 4 2" xfId="7827" xr:uid="{00000000-0005-0000-0000-0000970A0000}"/>
    <cellStyle name="Comma 2 3 2 6 4 2 2" xfId="17434" xr:uid="{00000000-0005-0000-0000-0000980A0000}"/>
    <cellStyle name="Comma 2 3 2 6 4 2 2 2" xfId="36648" xr:uid="{D12933AF-6C16-4B67-AE2E-4FA7EDB93C17}"/>
    <cellStyle name="Comma 2 3 2 6 4 2 3" xfId="27041" xr:uid="{71466163-5D5E-4E6D-A95F-7FA1DACBF88D}"/>
    <cellStyle name="Comma 2 3 2 6 4 3" xfId="12631" xr:uid="{00000000-0005-0000-0000-0000990A0000}"/>
    <cellStyle name="Comma 2 3 2 6 4 3 2" xfId="31845" xr:uid="{24D8E445-C32C-407F-B0D4-13F0FC8137F6}"/>
    <cellStyle name="Comma 2 3 2 6 4 4" xfId="22238" xr:uid="{0AE9DE56-8CF6-4A07-9940-2FF5DFF094F4}"/>
    <cellStyle name="Comma 2 3 2 6 5" xfId="5426" xr:uid="{00000000-0005-0000-0000-00009A0A0000}"/>
    <cellStyle name="Comma 2 3 2 6 5 2" xfId="15033" xr:uid="{00000000-0005-0000-0000-00009B0A0000}"/>
    <cellStyle name="Comma 2 3 2 6 5 2 2" xfId="34247" xr:uid="{EE579D55-C7FA-4BA8-B26E-ABF3BB75ADE0}"/>
    <cellStyle name="Comma 2 3 2 6 5 3" xfId="24640" xr:uid="{878127F2-4842-4916-A1D2-D0F7D3978AE8}"/>
    <cellStyle name="Comma 2 3 2 6 6" xfId="10229" xr:uid="{00000000-0005-0000-0000-00009C0A0000}"/>
    <cellStyle name="Comma 2 3 2 6 6 2" xfId="29443" xr:uid="{4F58CA6C-735D-408C-8E04-EECFBEB081B6}"/>
    <cellStyle name="Comma 2 3 2 6 7" xfId="19836" xr:uid="{F4ED486C-A049-432A-A5A8-307C6A9F3974}"/>
    <cellStyle name="Comma 2 3 2 7" xfId="820" xr:uid="{00000000-0005-0000-0000-00009D0A0000}"/>
    <cellStyle name="Comma 2 3 2 7 2" xfId="3224" xr:uid="{00000000-0005-0000-0000-00009E0A0000}"/>
    <cellStyle name="Comma 2 3 2 7 2 2" xfId="8027" xr:uid="{00000000-0005-0000-0000-00009F0A0000}"/>
    <cellStyle name="Comma 2 3 2 7 2 2 2" xfId="17634" xr:uid="{00000000-0005-0000-0000-0000A00A0000}"/>
    <cellStyle name="Comma 2 3 2 7 2 2 2 2" xfId="36848" xr:uid="{F77DD245-12F9-494E-B64F-39A93E866B0B}"/>
    <cellStyle name="Comma 2 3 2 7 2 2 3" xfId="27241" xr:uid="{B5A4DAE0-CB3D-4058-B9B1-5A749D5A2324}"/>
    <cellStyle name="Comma 2 3 2 7 2 3" xfId="12831" xr:uid="{00000000-0005-0000-0000-0000A10A0000}"/>
    <cellStyle name="Comma 2 3 2 7 2 3 2" xfId="32045" xr:uid="{B93A91C6-765F-4DE0-B84F-8B6D0B44D7AF}"/>
    <cellStyle name="Comma 2 3 2 7 2 4" xfId="22438" xr:uid="{D4C56D60-C36C-44EC-844B-7DC8B6C7FF15}"/>
    <cellStyle name="Comma 2 3 2 7 3" xfId="5626" xr:uid="{00000000-0005-0000-0000-0000A20A0000}"/>
    <cellStyle name="Comma 2 3 2 7 3 2" xfId="15233" xr:uid="{00000000-0005-0000-0000-0000A30A0000}"/>
    <cellStyle name="Comma 2 3 2 7 3 2 2" xfId="34447" xr:uid="{AF655888-57C4-4383-A5C6-1EBA1021DF38}"/>
    <cellStyle name="Comma 2 3 2 7 3 3" xfId="24840" xr:uid="{862CFBE9-C2F7-471A-8E4E-625C8C8308FD}"/>
    <cellStyle name="Comma 2 3 2 7 4" xfId="10429" xr:uid="{00000000-0005-0000-0000-0000A40A0000}"/>
    <cellStyle name="Comma 2 3 2 7 4 2" xfId="29643" xr:uid="{125DA6F0-648D-4E25-95C2-B97D91D33121}"/>
    <cellStyle name="Comma 2 3 2 7 5" xfId="20036" xr:uid="{9520349E-3936-4EBD-AB02-3CF3C52857E1}"/>
    <cellStyle name="Comma 2 3 2 8" xfId="1620" xr:uid="{00000000-0005-0000-0000-0000A50A0000}"/>
    <cellStyle name="Comma 2 3 2 8 2" xfId="4024" xr:uid="{00000000-0005-0000-0000-0000A60A0000}"/>
    <cellStyle name="Comma 2 3 2 8 2 2" xfId="8827" xr:uid="{00000000-0005-0000-0000-0000A70A0000}"/>
    <cellStyle name="Comma 2 3 2 8 2 2 2" xfId="18434" xr:uid="{00000000-0005-0000-0000-0000A80A0000}"/>
    <cellStyle name="Comma 2 3 2 8 2 2 2 2" xfId="37648" xr:uid="{AC1406BD-9B77-425E-B2E1-4CF584A3E5DD}"/>
    <cellStyle name="Comma 2 3 2 8 2 2 3" xfId="28041" xr:uid="{8F259AAB-C182-439B-8152-E0D704BC0B88}"/>
    <cellStyle name="Comma 2 3 2 8 2 3" xfId="13631" xr:uid="{00000000-0005-0000-0000-0000A90A0000}"/>
    <cellStyle name="Comma 2 3 2 8 2 3 2" xfId="32845" xr:uid="{52DD601E-3FBD-4BA4-B86A-1969D9F40DAD}"/>
    <cellStyle name="Comma 2 3 2 8 2 4" xfId="23238" xr:uid="{1CD0BDB6-DF45-45F8-BB3B-A168D1F126FA}"/>
    <cellStyle name="Comma 2 3 2 8 3" xfId="6426" xr:uid="{00000000-0005-0000-0000-0000AA0A0000}"/>
    <cellStyle name="Comma 2 3 2 8 3 2" xfId="16033" xr:uid="{00000000-0005-0000-0000-0000AB0A0000}"/>
    <cellStyle name="Comma 2 3 2 8 3 2 2" xfId="35247" xr:uid="{D163C7B7-F75D-48B1-BDEC-858C0781FDC8}"/>
    <cellStyle name="Comma 2 3 2 8 3 3" xfId="25640" xr:uid="{C7D92AB9-E0B2-4810-A43B-03524755FAA3}"/>
    <cellStyle name="Comma 2 3 2 8 4" xfId="11229" xr:uid="{00000000-0005-0000-0000-0000AC0A0000}"/>
    <cellStyle name="Comma 2 3 2 8 4 2" xfId="30443" xr:uid="{3E4A2A57-D310-449C-ABAE-59F62822D277}"/>
    <cellStyle name="Comma 2 3 2 8 5" xfId="20836" xr:uid="{F3F6638F-AAA1-4FE5-853B-75923319E21E}"/>
    <cellStyle name="Comma 2 3 2 9" xfId="2424" xr:uid="{00000000-0005-0000-0000-0000AD0A0000}"/>
    <cellStyle name="Comma 2 3 2 9 2" xfId="7227" xr:uid="{00000000-0005-0000-0000-0000AE0A0000}"/>
    <cellStyle name="Comma 2 3 2 9 2 2" xfId="16834" xr:uid="{00000000-0005-0000-0000-0000AF0A0000}"/>
    <cellStyle name="Comma 2 3 2 9 2 2 2" xfId="36048" xr:uid="{5A0AF12F-CB8E-402E-863E-64E2DFC3E100}"/>
    <cellStyle name="Comma 2 3 2 9 2 3" xfId="26441" xr:uid="{5165EAEF-79F8-4568-8D89-C66BA799E923}"/>
    <cellStyle name="Comma 2 3 2 9 3" xfId="12031" xr:uid="{00000000-0005-0000-0000-0000B00A0000}"/>
    <cellStyle name="Comma 2 3 2 9 3 2" xfId="31245" xr:uid="{48B3CAE9-8464-4F99-AA4F-36CDEF009FF5}"/>
    <cellStyle name="Comma 2 3 2 9 4" xfId="21638" xr:uid="{41876986-1407-45A3-8D5F-49983D54CE89}"/>
    <cellStyle name="Comma 2 3 3" xfId="29" xr:uid="{00000000-0005-0000-0000-0000B10A0000}"/>
    <cellStyle name="Comma 2 3 3 10" xfId="4836" xr:uid="{00000000-0005-0000-0000-0000B20A0000}"/>
    <cellStyle name="Comma 2 3 3 10 2" xfId="14443" xr:uid="{00000000-0005-0000-0000-0000B30A0000}"/>
    <cellStyle name="Comma 2 3 3 10 2 2" xfId="33657" xr:uid="{7D89D49D-0D35-4DD7-A7EB-25371560F8F0}"/>
    <cellStyle name="Comma 2 3 3 10 3" xfId="24050" xr:uid="{F42CD3A8-D855-48F6-872A-C6194579E427}"/>
    <cellStyle name="Comma 2 3 3 11" xfId="9639" xr:uid="{00000000-0005-0000-0000-0000B40A0000}"/>
    <cellStyle name="Comma 2 3 3 11 2" xfId="28853" xr:uid="{3BF96CD9-0DBA-45B1-9A34-9B65374F409B}"/>
    <cellStyle name="Comma 2 3 3 12" xfId="19246" xr:uid="{1287C3F0-E714-48B3-BDD0-B375B0E0284D}"/>
    <cellStyle name="Comma 2 3 3 2" xfId="79" xr:uid="{00000000-0005-0000-0000-0000B50A0000}"/>
    <cellStyle name="Comma 2 3 3 2 10" xfId="9689" xr:uid="{00000000-0005-0000-0000-0000B60A0000}"/>
    <cellStyle name="Comma 2 3 3 2 10 2" xfId="28903" xr:uid="{7FA001CE-3862-4310-A423-61A89F8BB502}"/>
    <cellStyle name="Comma 2 3 3 2 11" xfId="19296" xr:uid="{5C82A008-8AA9-41E9-83B5-23A2CB3B9B7E}"/>
    <cellStyle name="Comma 2 3 3 2 2" xfId="179" xr:uid="{00000000-0005-0000-0000-0000B70A0000}"/>
    <cellStyle name="Comma 2 3 3 2 2 10" xfId="19396" xr:uid="{8EA49EEC-43C7-4C66-B022-257FFEF7000D}"/>
    <cellStyle name="Comma 2 3 3 2 2 2" xfId="379" xr:uid="{00000000-0005-0000-0000-0000B80A0000}"/>
    <cellStyle name="Comma 2 3 3 2 2 2 2" xfId="1180" xr:uid="{00000000-0005-0000-0000-0000B90A0000}"/>
    <cellStyle name="Comma 2 3 3 2 2 2 2 2" xfId="3584" xr:uid="{00000000-0005-0000-0000-0000BA0A0000}"/>
    <cellStyle name="Comma 2 3 3 2 2 2 2 2 2" xfId="8387" xr:uid="{00000000-0005-0000-0000-0000BB0A0000}"/>
    <cellStyle name="Comma 2 3 3 2 2 2 2 2 2 2" xfId="17994" xr:uid="{00000000-0005-0000-0000-0000BC0A0000}"/>
    <cellStyle name="Comma 2 3 3 2 2 2 2 2 2 2 2" xfId="37208" xr:uid="{580F99D8-7F11-4DC7-A7B6-10C4489FA02B}"/>
    <cellStyle name="Comma 2 3 3 2 2 2 2 2 2 3" xfId="27601" xr:uid="{C3160500-F33F-4348-A2EF-9C8338416523}"/>
    <cellStyle name="Comma 2 3 3 2 2 2 2 2 3" xfId="13191" xr:uid="{00000000-0005-0000-0000-0000BD0A0000}"/>
    <cellStyle name="Comma 2 3 3 2 2 2 2 2 3 2" xfId="32405" xr:uid="{95237684-6791-47EC-B37C-7F53A2FA38DF}"/>
    <cellStyle name="Comma 2 3 3 2 2 2 2 2 4" xfId="22798" xr:uid="{44E1EA52-CC7A-4DC9-B80F-69FCC11E98ED}"/>
    <cellStyle name="Comma 2 3 3 2 2 2 2 3" xfId="5986" xr:uid="{00000000-0005-0000-0000-0000BE0A0000}"/>
    <cellStyle name="Comma 2 3 3 2 2 2 2 3 2" xfId="15593" xr:uid="{00000000-0005-0000-0000-0000BF0A0000}"/>
    <cellStyle name="Comma 2 3 3 2 2 2 2 3 2 2" xfId="34807" xr:uid="{FB1C816D-DB65-40E3-B86B-1FB2A787A08C}"/>
    <cellStyle name="Comma 2 3 3 2 2 2 2 3 3" xfId="25200" xr:uid="{EEAF71DA-D3D5-40F3-AFFC-9326A219EB6B}"/>
    <cellStyle name="Comma 2 3 3 2 2 2 2 4" xfId="10789" xr:uid="{00000000-0005-0000-0000-0000C00A0000}"/>
    <cellStyle name="Comma 2 3 3 2 2 2 2 4 2" xfId="30003" xr:uid="{E05ECB37-1677-40BD-A91D-5E32B6859916}"/>
    <cellStyle name="Comma 2 3 3 2 2 2 2 5" xfId="20396" xr:uid="{0F77FC3A-856E-47F0-A1BD-151F65D09A56}"/>
    <cellStyle name="Comma 2 3 3 2 2 2 3" xfId="1980" xr:uid="{00000000-0005-0000-0000-0000C10A0000}"/>
    <cellStyle name="Comma 2 3 3 2 2 2 3 2" xfId="4384" xr:uid="{00000000-0005-0000-0000-0000C20A0000}"/>
    <cellStyle name="Comma 2 3 3 2 2 2 3 2 2" xfId="9187" xr:uid="{00000000-0005-0000-0000-0000C30A0000}"/>
    <cellStyle name="Comma 2 3 3 2 2 2 3 2 2 2" xfId="18794" xr:uid="{00000000-0005-0000-0000-0000C40A0000}"/>
    <cellStyle name="Comma 2 3 3 2 2 2 3 2 2 2 2" xfId="38008" xr:uid="{F0C9A14F-B4A6-430A-8C80-0F131AC2B84A}"/>
    <cellStyle name="Comma 2 3 3 2 2 2 3 2 2 3" xfId="28401" xr:uid="{3EB7B5F2-8EB5-40A9-B81A-43AA36D4FF39}"/>
    <cellStyle name="Comma 2 3 3 2 2 2 3 2 3" xfId="13991" xr:uid="{00000000-0005-0000-0000-0000C50A0000}"/>
    <cellStyle name="Comma 2 3 3 2 2 2 3 2 3 2" xfId="33205" xr:uid="{12F7114E-BB3D-4795-855F-CB75279A2A19}"/>
    <cellStyle name="Comma 2 3 3 2 2 2 3 2 4" xfId="23598" xr:uid="{1B77E8F1-37B0-4C12-A108-F3252D68165D}"/>
    <cellStyle name="Comma 2 3 3 2 2 2 3 3" xfId="6786" xr:uid="{00000000-0005-0000-0000-0000C60A0000}"/>
    <cellStyle name="Comma 2 3 3 2 2 2 3 3 2" xfId="16393" xr:uid="{00000000-0005-0000-0000-0000C70A0000}"/>
    <cellStyle name="Comma 2 3 3 2 2 2 3 3 2 2" xfId="35607" xr:uid="{95D4E775-07FF-47A6-AADE-806F9D6473E6}"/>
    <cellStyle name="Comma 2 3 3 2 2 2 3 3 3" xfId="26000" xr:uid="{02889C74-7A00-4112-B86C-86FA3B2998DD}"/>
    <cellStyle name="Comma 2 3 3 2 2 2 3 4" xfId="11589" xr:uid="{00000000-0005-0000-0000-0000C80A0000}"/>
    <cellStyle name="Comma 2 3 3 2 2 2 3 4 2" xfId="30803" xr:uid="{A88B8B90-B758-4D94-ABA9-3A62A72ECAD5}"/>
    <cellStyle name="Comma 2 3 3 2 2 2 3 5" xfId="21196" xr:uid="{DD339671-C112-40D7-8205-2DFA27C19BF8}"/>
    <cellStyle name="Comma 2 3 3 2 2 2 4" xfId="2784" xr:uid="{00000000-0005-0000-0000-0000C90A0000}"/>
    <cellStyle name="Comma 2 3 3 2 2 2 4 2" xfId="7587" xr:uid="{00000000-0005-0000-0000-0000CA0A0000}"/>
    <cellStyle name="Comma 2 3 3 2 2 2 4 2 2" xfId="17194" xr:uid="{00000000-0005-0000-0000-0000CB0A0000}"/>
    <cellStyle name="Comma 2 3 3 2 2 2 4 2 2 2" xfId="36408" xr:uid="{5F040CBF-DD83-45B8-BA74-36AF812B30D5}"/>
    <cellStyle name="Comma 2 3 3 2 2 2 4 2 3" xfId="26801" xr:uid="{040D2072-7EDD-4493-B814-898EF2E702F1}"/>
    <cellStyle name="Comma 2 3 3 2 2 2 4 3" xfId="12391" xr:uid="{00000000-0005-0000-0000-0000CC0A0000}"/>
    <cellStyle name="Comma 2 3 3 2 2 2 4 3 2" xfId="31605" xr:uid="{CEB9F42B-A997-4A0D-9EC1-42287000D511}"/>
    <cellStyle name="Comma 2 3 3 2 2 2 4 4" xfId="21998" xr:uid="{9952E602-C194-44AB-804E-2D3D89FB8608}"/>
    <cellStyle name="Comma 2 3 3 2 2 2 5" xfId="5186" xr:uid="{00000000-0005-0000-0000-0000CD0A0000}"/>
    <cellStyle name="Comma 2 3 3 2 2 2 5 2" xfId="14793" xr:uid="{00000000-0005-0000-0000-0000CE0A0000}"/>
    <cellStyle name="Comma 2 3 3 2 2 2 5 2 2" xfId="34007" xr:uid="{99885120-8059-429B-A032-F8E41A53A209}"/>
    <cellStyle name="Comma 2 3 3 2 2 2 5 3" xfId="24400" xr:uid="{18BEBD64-3ACD-48B4-B204-0D6F33A596D7}"/>
    <cellStyle name="Comma 2 3 3 2 2 2 6" xfId="9989" xr:uid="{00000000-0005-0000-0000-0000CF0A0000}"/>
    <cellStyle name="Comma 2 3 3 2 2 2 6 2" xfId="29203" xr:uid="{C7852C59-80A9-4270-9A65-33C8E9928CF7}"/>
    <cellStyle name="Comma 2 3 3 2 2 2 7" xfId="19596" xr:uid="{C0FE2ABE-BFA9-48E5-9C85-7BF21F116066}"/>
    <cellStyle name="Comma 2 3 3 2 2 3" xfId="579" xr:uid="{00000000-0005-0000-0000-0000D00A0000}"/>
    <cellStyle name="Comma 2 3 3 2 2 3 2" xfId="1380" xr:uid="{00000000-0005-0000-0000-0000D10A0000}"/>
    <cellStyle name="Comma 2 3 3 2 2 3 2 2" xfId="3784" xr:uid="{00000000-0005-0000-0000-0000D20A0000}"/>
    <cellStyle name="Comma 2 3 3 2 2 3 2 2 2" xfId="8587" xr:uid="{00000000-0005-0000-0000-0000D30A0000}"/>
    <cellStyle name="Comma 2 3 3 2 2 3 2 2 2 2" xfId="18194" xr:uid="{00000000-0005-0000-0000-0000D40A0000}"/>
    <cellStyle name="Comma 2 3 3 2 2 3 2 2 2 2 2" xfId="37408" xr:uid="{CE01940F-9B7C-4CE2-8C71-C9D7D8A8A784}"/>
    <cellStyle name="Comma 2 3 3 2 2 3 2 2 2 3" xfId="27801" xr:uid="{1E6F2BAB-EF1B-43FD-947F-3D067CB92ADB}"/>
    <cellStyle name="Comma 2 3 3 2 2 3 2 2 3" xfId="13391" xr:uid="{00000000-0005-0000-0000-0000D50A0000}"/>
    <cellStyle name="Comma 2 3 3 2 2 3 2 2 3 2" xfId="32605" xr:uid="{4333626D-044D-47E2-8262-0C1CFCA9DE1C}"/>
    <cellStyle name="Comma 2 3 3 2 2 3 2 2 4" xfId="22998" xr:uid="{F96E673A-021A-4757-9278-D4740AAE921A}"/>
    <cellStyle name="Comma 2 3 3 2 2 3 2 3" xfId="6186" xr:uid="{00000000-0005-0000-0000-0000D60A0000}"/>
    <cellStyle name="Comma 2 3 3 2 2 3 2 3 2" xfId="15793" xr:uid="{00000000-0005-0000-0000-0000D70A0000}"/>
    <cellStyle name="Comma 2 3 3 2 2 3 2 3 2 2" xfId="35007" xr:uid="{B65EF3DE-713C-428C-804D-B31C4998D035}"/>
    <cellStyle name="Comma 2 3 3 2 2 3 2 3 3" xfId="25400" xr:uid="{2D483CF3-D66E-4190-8090-DBB7518DCF1A}"/>
    <cellStyle name="Comma 2 3 3 2 2 3 2 4" xfId="10989" xr:uid="{00000000-0005-0000-0000-0000D80A0000}"/>
    <cellStyle name="Comma 2 3 3 2 2 3 2 4 2" xfId="30203" xr:uid="{59FF18CF-10DD-4806-ACB1-D8C6D942BCF6}"/>
    <cellStyle name="Comma 2 3 3 2 2 3 2 5" xfId="20596" xr:uid="{060BB76E-91FD-4CA2-97E6-EA6ABB9523FE}"/>
    <cellStyle name="Comma 2 3 3 2 2 3 3" xfId="2180" xr:uid="{00000000-0005-0000-0000-0000D90A0000}"/>
    <cellStyle name="Comma 2 3 3 2 2 3 3 2" xfId="4584" xr:uid="{00000000-0005-0000-0000-0000DA0A0000}"/>
    <cellStyle name="Comma 2 3 3 2 2 3 3 2 2" xfId="9387" xr:uid="{00000000-0005-0000-0000-0000DB0A0000}"/>
    <cellStyle name="Comma 2 3 3 2 2 3 3 2 2 2" xfId="18994" xr:uid="{00000000-0005-0000-0000-0000DC0A0000}"/>
    <cellStyle name="Comma 2 3 3 2 2 3 3 2 2 2 2" xfId="38208" xr:uid="{F47CCE2B-DEE3-493D-B447-66343A3FF6A4}"/>
    <cellStyle name="Comma 2 3 3 2 2 3 3 2 2 3" xfId="28601" xr:uid="{DCCD94B3-917D-4B63-8D83-56D70767B0EA}"/>
    <cellStyle name="Comma 2 3 3 2 2 3 3 2 3" xfId="14191" xr:uid="{00000000-0005-0000-0000-0000DD0A0000}"/>
    <cellStyle name="Comma 2 3 3 2 2 3 3 2 3 2" xfId="33405" xr:uid="{E2B7E55A-F0A1-4C64-89B1-768E02840608}"/>
    <cellStyle name="Comma 2 3 3 2 2 3 3 2 4" xfId="23798" xr:uid="{4B0F0585-EE62-479C-8BF0-ED4BC1026D39}"/>
    <cellStyle name="Comma 2 3 3 2 2 3 3 3" xfId="6986" xr:uid="{00000000-0005-0000-0000-0000DE0A0000}"/>
    <cellStyle name="Comma 2 3 3 2 2 3 3 3 2" xfId="16593" xr:uid="{00000000-0005-0000-0000-0000DF0A0000}"/>
    <cellStyle name="Comma 2 3 3 2 2 3 3 3 2 2" xfId="35807" xr:uid="{2B5DC9E8-FD69-47A0-893A-D4C8332B7CF2}"/>
    <cellStyle name="Comma 2 3 3 2 2 3 3 3 3" xfId="26200" xr:uid="{8A42C47F-B6C5-4B62-848E-4B803659874E}"/>
    <cellStyle name="Comma 2 3 3 2 2 3 3 4" xfId="11789" xr:uid="{00000000-0005-0000-0000-0000E00A0000}"/>
    <cellStyle name="Comma 2 3 3 2 2 3 3 4 2" xfId="31003" xr:uid="{856F2AFB-5C89-4216-AA12-10E0EC562E27}"/>
    <cellStyle name="Comma 2 3 3 2 2 3 3 5" xfId="21396" xr:uid="{93F4F454-35D6-41BA-B1F7-2C9390152680}"/>
    <cellStyle name="Comma 2 3 3 2 2 3 4" xfId="2984" xr:uid="{00000000-0005-0000-0000-0000E10A0000}"/>
    <cellStyle name="Comma 2 3 3 2 2 3 4 2" xfId="7787" xr:uid="{00000000-0005-0000-0000-0000E20A0000}"/>
    <cellStyle name="Comma 2 3 3 2 2 3 4 2 2" xfId="17394" xr:uid="{00000000-0005-0000-0000-0000E30A0000}"/>
    <cellStyle name="Comma 2 3 3 2 2 3 4 2 2 2" xfId="36608" xr:uid="{4B62A44D-98AA-4CF5-A184-120078330375}"/>
    <cellStyle name="Comma 2 3 3 2 2 3 4 2 3" xfId="27001" xr:uid="{4F68051D-32D7-4097-91FA-623EB68AAEDC}"/>
    <cellStyle name="Comma 2 3 3 2 2 3 4 3" xfId="12591" xr:uid="{00000000-0005-0000-0000-0000E40A0000}"/>
    <cellStyle name="Comma 2 3 3 2 2 3 4 3 2" xfId="31805" xr:uid="{6C37933A-6D49-4B41-B4AA-5362CB69059D}"/>
    <cellStyle name="Comma 2 3 3 2 2 3 4 4" xfId="22198" xr:uid="{F80B66C0-43E4-4506-88E9-5D997948CBE8}"/>
    <cellStyle name="Comma 2 3 3 2 2 3 5" xfId="5386" xr:uid="{00000000-0005-0000-0000-0000E50A0000}"/>
    <cellStyle name="Comma 2 3 3 2 2 3 5 2" xfId="14993" xr:uid="{00000000-0005-0000-0000-0000E60A0000}"/>
    <cellStyle name="Comma 2 3 3 2 2 3 5 2 2" xfId="34207" xr:uid="{B14938F7-7527-4D2D-87F0-50C65CD06CA2}"/>
    <cellStyle name="Comma 2 3 3 2 2 3 5 3" xfId="24600" xr:uid="{D8051167-BA34-48A6-8CC0-053F15514CBA}"/>
    <cellStyle name="Comma 2 3 3 2 2 3 6" xfId="10189" xr:uid="{00000000-0005-0000-0000-0000E70A0000}"/>
    <cellStyle name="Comma 2 3 3 2 2 3 6 2" xfId="29403" xr:uid="{0734F66F-BA60-4DAA-A512-5B6C9857A702}"/>
    <cellStyle name="Comma 2 3 3 2 2 3 7" xfId="19796" xr:uid="{9E81D2C7-F4C8-4B23-AECD-57BB92DBFD70}"/>
    <cellStyle name="Comma 2 3 3 2 2 4" xfId="779" xr:uid="{00000000-0005-0000-0000-0000E80A0000}"/>
    <cellStyle name="Comma 2 3 3 2 2 4 2" xfId="1580" xr:uid="{00000000-0005-0000-0000-0000E90A0000}"/>
    <cellStyle name="Comma 2 3 3 2 2 4 2 2" xfId="3984" xr:uid="{00000000-0005-0000-0000-0000EA0A0000}"/>
    <cellStyle name="Comma 2 3 3 2 2 4 2 2 2" xfId="8787" xr:uid="{00000000-0005-0000-0000-0000EB0A0000}"/>
    <cellStyle name="Comma 2 3 3 2 2 4 2 2 2 2" xfId="18394" xr:uid="{00000000-0005-0000-0000-0000EC0A0000}"/>
    <cellStyle name="Comma 2 3 3 2 2 4 2 2 2 2 2" xfId="37608" xr:uid="{D3F7FD19-A3DE-4CB6-A067-B9916350FFC8}"/>
    <cellStyle name="Comma 2 3 3 2 2 4 2 2 2 3" xfId="28001" xr:uid="{293A72CE-6D89-4AE6-A3F6-EFDBE91B9763}"/>
    <cellStyle name="Comma 2 3 3 2 2 4 2 2 3" xfId="13591" xr:uid="{00000000-0005-0000-0000-0000ED0A0000}"/>
    <cellStyle name="Comma 2 3 3 2 2 4 2 2 3 2" xfId="32805" xr:uid="{DA8F9BF0-F58A-4126-B47A-FB3A45566E23}"/>
    <cellStyle name="Comma 2 3 3 2 2 4 2 2 4" xfId="23198" xr:uid="{28067446-B5FC-4A48-BA1C-5FC9E93D38A3}"/>
    <cellStyle name="Comma 2 3 3 2 2 4 2 3" xfId="6386" xr:uid="{00000000-0005-0000-0000-0000EE0A0000}"/>
    <cellStyle name="Comma 2 3 3 2 2 4 2 3 2" xfId="15993" xr:uid="{00000000-0005-0000-0000-0000EF0A0000}"/>
    <cellStyle name="Comma 2 3 3 2 2 4 2 3 2 2" xfId="35207" xr:uid="{17793A19-E838-4BCC-B204-8EEB9F85FC2D}"/>
    <cellStyle name="Comma 2 3 3 2 2 4 2 3 3" xfId="25600" xr:uid="{009B7505-F89D-4DAA-85E5-5B7E9F96BB1A}"/>
    <cellStyle name="Comma 2 3 3 2 2 4 2 4" xfId="11189" xr:uid="{00000000-0005-0000-0000-0000F00A0000}"/>
    <cellStyle name="Comma 2 3 3 2 2 4 2 4 2" xfId="30403" xr:uid="{6CC42E4A-9E92-4495-8217-EAE8305DC86C}"/>
    <cellStyle name="Comma 2 3 3 2 2 4 2 5" xfId="20796" xr:uid="{860E899E-F92E-4F3A-B306-AE888D43081F}"/>
    <cellStyle name="Comma 2 3 3 2 2 4 3" xfId="2380" xr:uid="{00000000-0005-0000-0000-0000F10A0000}"/>
    <cellStyle name="Comma 2 3 3 2 2 4 3 2" xfId="4784" xr:uid="{00000000-0005-0000-0000-0000F20A0000}"/>
    <cellStyle name="Comma 2 3 3 2 2 4 3 2 2" xfId="9587" xr:uid="{00000000-0005-0000-0000-0000F30A0000}"/>
    <cellStyle name="Comma 2 3 3 2 2 4 3 2 2 2" xfId="19194" xr:uid="{00000000-0005-0000-0000-0000F40A0000}"/>
    <cellStyle name="Comma 2 3 3 2 2 4 3 2 2 2 2" xfId="38408" xr:uid="{8DAF39D2-DEA7-4D91-8863-D96F87945805}"/>
    <cellStyle name="Comma 2 3 3 2 2 4 3 2 2 3" xfId="28801" xr:uid="{A8F68FA0-EB77-4444-AA98-D4F5C737E985}"/>
    <cellStyle name="Comma 2 3 3 2 2 4 3 2 3" xfId="14391" xr:uid="{00000000-0005-0000-0000-0000F50A0000}"/>
    <cellStyle name="Comma 2 3 3 2 2 4 3 2 3 2" xfId="33605" xr:uid="{BD28D082-FCCF-4B11-8050-356B2C3CAB9C}"/>
    <cellStyle name="Comma 2 3 3 2 2 4 3 2 4" xfId="23998" xr:uid="{96138C96-37A5-43A4-82DC-819D06E40D38}"/>
    <cellStyle name="Comma 2 3 3 2 2 4 3 3" xfId="7186" xr:uid="{00000000-0005-0000-0000-0000F60A0000}"/>
    <cellStyle name="Comma 2 3 3 2 2 4 3 3 2" xfId="16793" xr:uid="{00000000-0005-0000-0000-0000F70A0000}"/>
    <cellStyle name="Comma 2 3 3 2 2 4 3 3 2 2" xfId="36007" xr:uid="{28BAC678-B558-42E9-9842-EA77BCB56CA1}"/>
    <cellStyle name="Comma 2 3 3 2 2 4 3 3 3" xfId="26400" xr:uid="{F9960956-BE7D-4169-8953-2A420F4C63E6}"/>
    <cellStyle name="Comma 2 3 3 2 2 4 3 4" xfId="11989" xr:uid="{00000000-0005-0000-0000-0000F80A0000}"/>
    <cellStyle name="Comma 2 3 3 2 2 4 3 4 2" xfId="31203" xr:uid="{37D96896-7F53-42C1-820A-EFA08FBD3A80}"/>
    <cellStyle name="Comma 2 3 3 2 2 4 3 5" xfId="21596" xr:uid="{BE1E035A-8CD4-4C21-B1B6-73FC9019D85E}"/>
    <cellStyle name="Comma 2 3 3 2 2 4 4" xfId="3184" xr:uid="{00000000-0005-0000-0000-0000F90A0000}"/>
    <cellStyle name="Comma 2 3 3 2 2 4 4 2" xfId="7987" xr:uid="{00000000-0005-0000-0000-0000FA0A0000}"/>
    <cellStyle name="Comma 2 3 3 2 2 4 4 2 2" xfId="17594" xr:uid="{00000000-0005-0000-0000-0000FB0A0000}"/>
    <cellStyle name="Comma 2 3 3 2 2 4 4 2 2 2" xfId="36808" xr:uid="{0F70B582-CD52-45F4-A646-F33D2C9EF5EF}"/>
    <cellStyle name="Comma 2 3 3 2 2 4 4 2 3" xfId="27201" xr:uid="{E14B76E0-1ED6-442C-84C3-27BD95936639}"/>
    <cellStyle name="Comma 2 3 3 2 2 4 4 3" xfId="12791" xr:uid="{00000000-0005-0000-0000-0000FC0A0000}"/>
    <cellStyle name="Comma 2 3 3 2 2 4 4 3 2" xfId="32005" xr:uid="{90D07ACD-D7D1-42C2-B0D7-DB1119F7D1A7}"/>
    <cellStyle name="Comma 2 3 3 2 2 4 4 4" xfId="22398" xr:uid="{922B91EE-E1CD-4FEB-9AFF-D27C442FC968}"/>
    <cellStyle name="Comma 2 3 3 2 2 4 5" xfId="5586" xr:uid="{00000000-0005-0000-0000-0000FD0A0000}"/>
    <cellStyle name="Comma 2 3 3 2 2 4 5 2" xfId="15193" xr:uid="{00000000-0005-0000-0000-0000FE0A0000}"/>
    <cellStyle name="Comma 2 3 3 2 2 4 5 2 2" xfId="34407" xr:uid="{54A6BAC1-5D50-40A0-94DC-679F1449BC66}"/>
    <cellStyle name="Comma 2 3 3 2 2 4 5 3" xfId="24800" xr:uid="{BCC72C5D-134C-4D3F-A079-3E856A6A8DF6}"/>
    <cellStyle name="Comma 2 3 3 2 2 4 6" xfId="10389" xr:uid="{00000000-0005-0000-0000-0000FF0A0000}"/>
    <cellStyle name="Comma 2 3 3 2 2 4 6 2" xfId="29603" xr:uid="{C503979E-43EC-4236-B6FB-D93786353B3C}"/>
    <cellStyle name="Comma 2 3 3 2 2 4 7" xfId="19996" xr:uid="{814DF52A-9892-4F10-9347-F02C3E9C4472}"/>
    <cellStyle name="Comma 2 3 3 2 2 5" xfId="980" xr:uid="{00000000-0005-0000-0000-0000000B0000}"/>
    <cellStyle name="Comma 2 3 3 2 2 5 2" xfId="3384" xr:uid="{00000000-0005-0000-0000-0000010B0000}"/>
    <cellStyle name="Comma 2 3 3 2 2 5 2 2" xfId="8187" xr:uid="{00000000-0005-0000-0000-0000020B0000}"/>
    <cellStyle name="Comma 2 3 3 2 2 5 2 2 2" xfId="17794" xr:uid="{00000000-0005-0000-0000-0000030B0000}"/>
    <cellStyle name="Comma 2 3 3 2 2 5 2 2 2 2" xfId="37008" xr:uid="{53CC654E-893A-40AB-9360-B5D797B3402D}"/>
    <cellStyle name="Comma 2 3 3 2 2 5 2 2 3" xfId="27401" xr:uid="{3DAB628A-883D-4F1F-A8B1-7A509F5A0621}"/>
    <cellStyle name="Comma 2 3 3 2 2 5 2 3" xfId="12991" xr:uid="{00000000-0005-0000-0000-0000040B0000}"/>
    <cellStyle name="Comma 2 3 3 2 2 5 2 3 2" xfId="32205" xr:uid="{2CCC38AA-4ABB-473D-BFD2-D22220F6C825}"/>
    <cellStyle name="Comma 2 3 3 2 2 5 2 4" xfId="22598" xr:uid="{6FCD6B13-FFDE-4717-8F13-C4C9CBE5A254}"/>
    <cellStyle name="Comma 2 3 3 2 2 5 3" xfId="5786" xr:uid="{00000000-0005-0000-0000-0000050B0000}"/>
    <cellStyle name="Comma 2 3 3 2 2 5 3 2" xfId="15393" xr:uid="{00000000-0005-0000-0000-0000060B0000}"/>
    <cellStyle name="Comma 2 3 3 2 2 5 3 2 2" xfId="34607" xr:uid="{80F4C37A-1B95-4B17-B45A-444BB90DD5AD}"/>
    <cellStyle name="Comma 2 3 3 2 2 5 3 3" xfId="25000" xr:uid="{6320FCB9-8EBC-449F-81E7-CA7082479671}"/>
    <cellStyle name="Comma 2 3 3 2 2 5 4" xfId="10589" xr:uid="{00000000-0005-0000-0000-0000070B0000}"/>
    <cellStyle name="Comma 2 3 3 2 2 5 4 2" xfId="29803" xr:uid="{F8BBE994-2E71-4D9F-94C7-2E9F14A4B25E}"/>
    <cellStyle name="Comma 2 3 3 2 2 5 5" xfId="20196" xr:uid="{378A2FDB-0A15-4BEA-9A7F-76D31CBADF40}"/>
    <cellStyle name="Comma 2 3 3 2 2 6" xfId="1780" xr:uid="{00000000-0005-0000-0000-0000080B0000}"/>
    <cellStyle name="Comma 2 3 3 2 2 6 2" xfId="4184" xr:uid="{00000000-0005-0000-0000-0000090B0000}"/>
    <cellStyle name="Comma 2 3 3 2 2 6 2 2" xfId="8987" xr:uid="{00000000-0005-0000-0000-00000A0B0000}"/>
    <cellStyle name="Comma 2 3 3 2 2 6 2 2 2" xfId="18594" xr:uid="{00000000-0005-0000-0000-00000B0B0000}"/>
    <cellStyle name="Comma 2 3 3 2 2 6 2 2 2 2" xfId="37808" xr:uid="{4C961E99-9D6C-4262-A7ED-D12C89C95F52}"/>
    <cellStyle name="Comma 2 3 3 2 2 6 2 2 3" xfId="28201" xr:uid="{5F01268C-C9D8-41AB-B544-7CFF819F8C57}"/>
    <cellStyle name="Comma 2 3 3 2 2 6 2 3" xfId="13791" xr:uid="{00000000-0005-0000-0000-00000C0B0000}"/>
    <cellStyle name="Comma 2 3 3 2 2 6 2 3 2" xfId="33005" xr:uid="{1D61FF30-CC44-4EF4-9810-05A62C1B5CFF}"/>
    <cellStyle name="Comma 2 3 3 2 2 6 2 4" xfId="23398" xr:uid="{ECB91EC0-F68F-4283-94D9-0B03563F80BF}"/>
    <cellStyle name="Comma 2 3 3 2 2 6 3" xfId="6586" xr:uid="{00000000-0005-0000-0000-00000D0B0000}"/>
    <cellStyle name="Comma 2 3 3 2 2 6 3 2" xfId="16193" xr:uid="{00000000-0005-0000-0000-00000E0B0000}"/>
    <cellStyle name="Comma 2 3 3 2 2 6 3 2 2" xfId="35407" xr:uid="{1E7DB4A9-80EB-44A3-8755-2602E9D051C9}"/>
    <cellStyle name="Comma 2 3 3 2 2 6 3 3" xfId="25800" xr:uid="{E639A4F1-ED8B-4FD5-8C78-5A6BDFB5DC85}"/>
    <cellStyle name="Comma 2 3 3 2 2 6 4" xfId="11389" xr:uid="{00000000-0005-0000-0000-00000F0B0000}"/>
    <cellStyle name="Comma 2 3 3 2 2 6 4 2" xfId="30603" xr:uid="{34FA7DEC-2F7C-4A4D-BA8E-5EE5DD69DA3A}"/>
    <cellStyle name="Comma 2 3 3 2 2 6 5" xfId="20996" xr:uid="{5CA6FDC0-6D2A-4481-A26F-D7A7480D52A2}"/>
    <cellStyle name="Comma 2 3 3 2 2 7" xfId="2584" xr:uid="{00000000-0005-0000-0000-0000100B0000}"/>
    <cellStyle name="Comma 2 3 3 2 2 7 2" xfId="7387" xr:uid="{00000000-0005-0000-0000-0000110B0000}"/>
    <cellStyle name="Comma 2 3 3 2 2 7 2 2" xfId="16994" xr:uid="{00000000-0005-0000-0000-0000120B0000}"/>
    <cellStyle name="Comma 2 3 3 2 2 7 2 2 2" xfId="36208" xr:uid="{3671A586-BA3A-42FB-8295-0526AAEB058C}"/>
    <cellStyle name="Comma 2 3 3 2 2 7 2 3" xfId="26601" xr:uid="{498A8D34-C07A-4793-A563-7C11619BE0D6}"/>
    <cellStyle name="Comma 2 3 3 2 2 7 3" xfId="12191" xr:uid="{00000000-0005-0000-0000-0000130B0000}"/>
    <cellStyle name="Comma 2 3 3 2 2 7 3 2" xfId="31405" xr:uid="{5E7A476C-BE22-4121-96FE-F14E709EB018}"/>
    <cellStyle name="Comma 2 3 3 2 2 7 4" xfId="21798" xr:uid="{6B1B4B5E-5FCE-4C3D-8F82-24D369BA2FC2}"/>
    <cellStyle name="Comma 2 3 3 2 2 8" xfId="4986" xr:uid="{00000000-0005-0000-0000-0000140B0000}"/>
    <cellStyle name="Comma 2 3 3 2 2 8 2" xfId="14593" xr:uid="{00000000-0005-0000-0000-0000150B0000}"/>
    <cellStyle name="Comma 2 3 3 2 2 8 2 2" xfId="33807" xr:uid="{971067CD-3193-45C5-A1AA-529E6246EBAE}"/>
    <cellStyle name="Comma 2 3 3 2 2 8 3" xfId="24200" xr:uid="{522011F4-9D83-40A6-B5BF-E201DF67028F}"/>
    <cellStyle name="Comma 2 3 3 2 2 9" xfId="9789" xr:uid="{00000000-0005-0000-0000-0000160B0000}"/>
    <cellStyle name="Comma 2 3 3 2 2 9 2" xfId="29003" xr:uid="{E8DBF9A0-CBA8-47C0-94FC-A8C04E4BBE79}"/>
    <cellStyle name="Comma 2 3 3 2 3" xfId="279" xr:uid="{00000000-0005-0000-0000-0000170B0000}"/>
    <cellStyle name="Comma 2 3 3 2 3 2" xfId="1080" xr:uid="{00000000-0005-0000-0000-0000180B0000}"/>
    <cellStyle name="Comma 2 3 3 2 3 2 2" xfId="3484" xr:uid="{00000000-0005-0000-0000-0000190B0000}"/>
    <cellStyle name="Comma 2 3 3 2 3 2 2 2" xfId="8287" xr:uid="{00000000-0005-0000-0000-00001A0B0000}"/>
    <cellStyle name="Comma 2 3 3 2 3 2 2 2 2" xfId="17894" xr:uid="{00000000-0005-0000-0000-00001B0B0000}"/>
    <cellStyle name="Comma 2 3 3 2 3 2 2 2 2 2" xfId="37108" xr:uid="{25C20721-7F7D-4A95-83CE-C7C9E3256844}"/>
    <cellStyle name="Comma 2 3 3 2 3 2 2 2 3" xfId="27501" xr:uid="{0B9EC120-C45F-490A-9142-3F6094E7A91D}"/>
    <cellStyle name="Comma 2 3 3 2 3 2 2 3" xfId="13091" xr:uid="{00000000-0005-0000-0000-00001C0B0000}"/>
    <cellStyle name="Comma 2 3 3 2 3 2 2 3 2" xfId="32305" xr:uid="{FBCFA77B-5610-455E-B5E2-81817600A9BC}"/>
    <cellStyle name="Comma 2 3 3 2 3 2 2 4" xfId="22698" xr:uid="{47D3903B-4C8B-4511-98AC-655C766DD20C}"/>
    <cellStyle name="Comma 2 3 3 2 3 2 3" xfId="5886" xr:uid="{00000000-0005-0000-0000-00001D0B0000}"/>
    <cellStyle name="Comma 2 3 3 2 3 2 3 2" xfId="15493" xr:uid="{00000000-0005-0000-0000-00001E0B0000}"/>
    <cellStyle name="Comma 2 3 3 2 3 2 3 2 2" xfId="34707" xr:uid="{611E8B1B-A9F7-4904-8163-BE975E9F159F}"/>
    <cellStyle name="Comma 2 3 3 2 3 2 3 3" xfId="25100" xr:uid="{6FC293D1-2386-4F83-8EEE-E8D007E2B0E5}"/>
    <cellStyle name="Comma 2 3 3 2 3 2 4" xfId="10689" xr:uid="{00000000-0005-0000-0000-00001F0B0000}"/>
    <cellStyle name="Comma 2 3 3 2 3 2 4 2" xfId="29903" xr:uid="{052E89CB-27A4-4666-8622-D4BEE5585A06}"/>
    <cellStyle name="Comma 2 3 3 2 3 2 5" xfId="20296" xr:uid="{60B4E3DE-56E9-4E2F-B577-DDD89E7BEE5E}"/>
    <cellStyle name="Comma 2 3 3 2 3 3" xfId="1880" xr:uid="{00000000-0005-0000-0000-0000200B0000}"/>
    <cellStyle name="Comma 2 3 3 2 3 3 2" xfId="4284" xr:uid="{00000000-0005-0000-0000-0000210B0000}"/>
    <cellStyle name="Comma 2 3 3 2 3 3 2 2" xfId="9087" xr:uid="{00000000-0005-0000-0000-0000220B0000}"/>
    <cellStyle name="Comma 2 3 3 2 3 3 2 2 2" xfId="18694" xr:uid="{00000000-0005-0000-0000-0000230B0000}"/>
    <cellStyle name="Comma 2 3 3 2 3 3 2 2 2 2" xfId="37908" xr:uid="{05F75949-3A5C-4D11-BD0E-16492F916E7C}"/>
    <cellStyle name="Comma 2 3 3 2 3 3 2 2 3" xfId="28301" xr:uid="{03197F9D-582C-4A46-BA1B-A3BF32552863}"/>
    <cellStyle name="Comma 2 3 3 2 3 3 2 3" xfId="13891" xr:uid="{00000000-0005-0000-0000-0000240B0000}"/>
    <cellStyle name="Comma 2 3 3 2 3 3 2 3 2" xfId="33105" xr:uid="{C6619DE8-7115-4967-94F0-C6E659BC0737}"/>
    <cellStyle name="Comma 2 3 3 2 3 3 2 4" xfId="23498" xr:uid="{C22B2237-EB44-460E-AB57-DCBD5AED4F07}"/>
    <cellStyle name="Comma 2 3 3 2 3 3 3" xfId="6686" xr:uid="{00000000-0005-0000-0000-0000250B0000}"/>
    <cellStyle name="Comma 2 3 3 2 3 3 3 2" xfId="16293" xr:uid="{00000000-0005-0000-0000-0000260B0000}"/>
    <cellStyle name="Comma 2 3 3 2 3 3 3 2 2" xfId="35507" xr:uid="{8BA2B09A-6E9D-4842-A413-B310EFCFDC71}"/>
    <cellStyle name="Comma 2 3 3 2 3 3 3 3" xfId="25900" xr:uid="{785A8351-66A2-4C1B-996B-1E6457D10D5A}"/>
    <cellStyle name="Comma 2 3 3 2 3 3 4" xfId="11489" xr:uid="{00000000-0005-0000-0000-0000270B0000}"/>
    <cellStyle name="Comma 2 3 3 2 3 3 4 2" xfId="30703" xr:uid="{6141E746-7B52-48F2-8DF1-ACB92E084C8C}"/>
    <cellStyle name="Comma 2 3 3 2 3 3 5" xfId="21096" xr:uid="{80D388A6-8943-4718-B3B0-D7C3D34DC747}"/>
    <cellStyle name="Comma 2 3 3 2 3 4" xfId="2684" xr:uid="{00000000-0005-0000-0000-0000280B0000}"/>
    <cellStyle name="Comma 2 3 3 2 3 4 2" xfId="7487" xr:uid="{00000000-0005-0000-0000-0000290B0000}"/>
    <cellStyle name="Comma 2 3 3 2 3 4 2 2" xfId="17094" xr:uid="{00000000-0005-0000-0000-00002A0B0000}"/>
    <cellStyle name="Comma 2 3 3 2 3 4 2 2 2" xfId="36308" xr:uid="{CA05322E-D17C-4560-BDA1-13F18DD3568E}"/>
    <cellStyle name="Comma 2 3 3 2 3 4 2 3" xfId="26701" xr:uid="{606FC856-12C3-4E74-A905-10C40F489C5E}"/>
    <cellStyle name="Comma 2 3 3 2 3 4 3" xfId="12291" xr:uid="{00000000-0005-0000-0000-00002B0B0000}"/>
    <cellStyle name="Comma 2 3 3 2 3 4 3 2" xfId="31505" xr:uid="{A6D98C3F-E611-45EA-9A57-923F81FDFB15}"/>
    <cellStyle name="Comma 2 3 3 2 3 4 4" xfId="21898" xr:uid="{1645CEAB-8A2E-4290-8EA1-B76458FDF250}"/>
    <cellStyle name="Comma 2 3 3 2 3 5" xfId="5086" xr:uid="{00000000-0005-0000-0000-00002C0B0000}"/>
    <cellStyle name="Comma 2 3 3 2 3 5 2" xfId="14693" xr:uid="{00000000-0005-0000-0000-00002D0B0000}"/>
    <cellStyle name="Comma 2 3 3 2 3 5 2 2" xfId="33907" xr:uid="{3F5C5EB1-9E44-4275-A329-F8E1FF5283B3}"/>
    <cellStyle name="Comma 2 3 3 2 3 5 3" xfId="24300" xr:uid="{FBD6BE9D-8F88-41DE-B0DA-F973B4E0002A}"/>
    <cellStyle name="Comma 2 3 3 2 3 6" xfId="9889" xr:uid="{00000000-0005-0000-0000-00002E0B0000}"/>
    <cellStyle name="Comma 2 3 3 2 3 6 2" xfId="29103" xr:uid="{ED7C1F2D-FCD1-4495-9B47-4B56A7C7E6F9}"/>
    <cellStyle name="Comma 2 3 3 2 3 7" xfId="19496" xr:uid="{B3486B29-3CEB-485C-839B-F97ABA1C2191}"/>
    <cellStyle name="Comma 2 3 3 2 4" xfId="479" xr:uid="{00000000-0005-0000-0000-00002F0B0000}"/>
    <cellStyle name="Comma 2 3 3 2 4 2" xfId="1280" xr:uid="{00000000-0005-0000-0000-0000300B0000}"/>
    <cellStyle name="Comma 2 3 3 2 4 2 2" xfId="3684" xr:uid="{00000000-0005-0000-0000-0000310B0000}"/>
    <cellStyle name="Comma 2 3 3 2 4 2 2 2" xfId="8487" xr:uid="{00000000-0005-0000-0000-0000320B0000}"/>
    <cellStyle name="Comma 2 3 3 2 4 2 2 2 2" xfId="18094" xr:uid="{00000000-0005-0000-0000-0000330B0000}"/>
    <cellStyle name="Comma 2 3 3 2 4 2 2 2 2 2" xfId="37308" xr:uid="{E11DB71C-12F0-44F7-91CE-1ADFB17C8986}"/>
    <cellStyle name="Comma 2 3 3 2 4 2 2 2 3" xfId="27701" xr:uid="{D1EF33D3-F81E-4B07-8D0E-9FDB54B5CA60}"/>
    <cellStyle name="Comma 2 3 3 2 4 2 2 3" xfId="13291" xr:uid="{00000000-0005-0000-0000-0000340B0000}"/>
    <cellStyle name="Comma 2 3 3 2 4 2 2 3 2" xfId="32505" xr:uid="{982E71EE-F862-4A0D-9352-51985ABCE50D}"/>
    <cellStyle name="Comma 2 3 3 2 4 2 2 4" xfId="22898" xr:uid="{EAFB38B8-68C6-4755-8709-0F032026CE77}"/>
    <cellStyle name="Comma 2 3 3 2 4 2 3" xfId="6086" xr:uid="{00000000-0005-0000-0000-0000350B0000}"/>
    <cellStyle name="Comma 2 3 3 2 4 2 3 2" xfId="15693" xr:uid="{00000000-0005-0000-0000-0000360B0000}"/>
    <cellStyle name="Comma 2 3 3 2 4 2 3 2 2" xfId="34907" xr:uid="{93F841C4-695E-4700-B4A0-C24D9566CDB1}"/>
    <cellStyle name="Comma 2 3 3 2 4 2 3 3" xfId="25300" xr:uid="{2FA0B02F-F575-4235-921F-DA203F01C040}"/>
    <cellStyle name="Comma 2 3 3 2 4 2 4" xfId="10889" xr:uid="{00000000-0005-0000-0000-0000370B0000}"/>
    <cellStyle name="Comma 2 3 3 2 4 2 4 2" xfId="30103" xr:uid="{97D03C08-4DF6-40CD-802B-0576BC821A1D}"/>
    <cellStyle name="Comma 2 3 3 2 4 2 5" xfId="20496" xr:uid="{706797B6-F3C9-4555-B6CE-48581866CB60}"/>
    <cellStyle name="Comma 2 3 3 2 4 3" xfId="2080" xr:uid="{00000000-0005-0000-0000-0000380B0000}"/>
    <cellStyle name="Comma 2 3 3 2 4 3 2" xfId="4484" xr:uid="{00000000-0005-0000-0000-0000390B0000}"/>
    <cellStyle name="Comma 2 3 3 2 4 3 2 2" xfId="9287" xr:uid="{00000000-0005-0000-0000-00003A0B0000}"/>
    <cellStyle name="Comma 2 3 3 2 4 3 2 2 2" xfId="18894" xr:uid="{00000000-0005-0000-0000-00003B0B0000}"/>
    <cellStyle name="Comma 2 3 3 2 4 3 2 2 2 2" xfId="38108" xr:uid="{3B510507-E353-4C20-9A95-A01E4097A8C9}"/>
    <cellStyle name="Comma 2 3 3 2 4 3 2 2 3" xfId="28501" xr:uid="{FF44A15A-56B5-44FA-93CF-F071AE7E1047}"/>
    <cellStyle name="Comma 2 3 3 2 4 3 2 3" xfId="14091" xr:uid="{00000000-0005-0000-0000-00003C0B0000}"/>
    <cellStyle name="Comma 2 3 3 2 4 3 2 3 2" xfId="33305" xr:uid="{258019F7-9F31-48D4-83B9-A8407D3C38EC}"/>
    <cellStyle name="Comma 2 3 3 2 4 3 2 4" xfId="23698" xr:uid="{34AC8ADF-4AB5-4B6A-9D49-61896B19964C}"/>
    <cellStyle name="Comma 2 3 3 2 4 3 3" xfId="6886" xr:uid="{00000000-0005-0000-0000-00003D0B0000}"/>
    <cellStyle name="Comma 2 3 3 2 4 3 3 2" xfId="16493" xr:uid="{00000000-0005-0000-0000-00003E0B0000}"/>
    <cellStyle name="Comma 2 3 3 2 4 3 3 2 2" xfId="35707" xr:uid="{F2656D64-F7B5-4F8F-99D7-7B09C2B6AF35}"/>
    <cellStyle name="Comma 2 3 3 2 4 3 3 3" xfId="26100" xr:uid="{C5B09BFC-DB1A-4957-84CD-F09B362E86F3}"/>
    <cellStyle name="Comma 2 3 3 2 4 3 4" xfId="11689" xr:uid="{00000000-0005-0000-0000-00003F0B0000}"/>
    <cellStyle name="Comma 2 3 3 2 4 3 4 2" xfId="30903" xr:uid="{78D2DCE5-0DA6-42A7-9B20-873AFB6F6E42}"/>
    <cellStyle name="Comma 2 3 3 2 4 3 5" xfId="21296" xr:uid="{EA518DD8-3810-4612-8CB1-5674E138E247}"/>
    <cellStyle name="Comma 2 3 3 2 4 4" xfId="2884" xr:uid="{00000000-0005-0000-0000-0000400B0000}"/>
    <cellStyle name="Comma 2 3 3 2 4 4 2" xfId="7687" xr:uid="{00000000-0005-0000-0000-0000410B0000}"/>
    <cellStyle name="Comma 2 3 3 2 4 4 2 2" xfId="17294" xr:uid="{00000000-0005-0000-0000-0000420B0000}"/>
    <cellStyle name="Comma 2 3 3 2 4 4 2 2 2" xfId="36508" xr:uid="{FAFA79C8-1699-432D-B197-9B23CD6A4276}"/>
    <cellStyle name="Comma 2 3 3 2 4 4 2 3" xfId="26901" xr:uid="{6A7414A4-AA2D-469E-9E8C-FE1BD55711EB}"/>
    <cellStyle name="Comma 2 3 3 2 4 4 3" xfId="12491" xr:uid="{00000000-0005-0000-0000-0000430B0000}"/>
    <cellStyle name="Comma 2 3 3 2 4 4 3 2" xfId="31705" xr:uid="{9B2035D7-80C4-4FC3-A928-D3C0D365E020}"/>
    <cellStyle name="Comma 2 3 3 2 4 4 4" xfId="22098" xr:uid="{AAAD44A9-F666-4D15-B1F4-46AC3FADCA9B}"/>
    <cellStyle name="Comma 2 3 3 2 4 5" xfId="5286" xr:uid="{00000000-0005-0000-0000-0000440B0000}"/>
    <cellStyle name="Comma 2 3 3 2 4 5 2" xfId="14893" xr:uid="{00000000-0005-0000-0000-0000450B0000}"/>
    <cellStyle name="Comma 2 3 3 2 4 5 2 2" xfId="34107" xr:uid="{7A0F751B-F6C9-4AE2-A565-61F7139386D5}"/>
    <cellStyle name="Comma 2 3 3 2 4 5 3" xfId="24500" xr:uid="{3F9D82CB-16FA-42C4-BF7E-BF363096DD67}"/>
    <cellStyle name="Comma 2 3 3 2 4 6" xfId="10089" xr:uid="{00000000-0005-0000-0000-0000460B0000}"/>
    <cellStyle name="Comma 2 3 3 2 4 6 2" xfId="29303" xr:uid="{D92C21ED-5598-4F12-AF97-8830DC4B3991}"/>
    <cellStyle name="Comma 2 3 3 2 4 7" xfId="19696" xr:uid="{9007631B-4AEC-45E6-AA57-297D3074DAC3}"/>
    <cellStyle name="Comma 2 3 3 2 5" xfId="679" xr:uid="{00000000-0005-0000-0000-0000470B0000}"/>
    <cellStyle name="Comma 2 3 3 2 5 2" xfId="1480" xr:uid="{00000000-0005-0000-0000-0000480B0000}"/>
    <cellStyle name="Comma 2 3 3 2 5 2 2" xfId="3884" xr:uid="{00000000-0005-0000-0000-0000490B0000}"/>
    <cellStyle name="Comma 2 3 3 2 5 2 2 2" xfId="8687" xr:uid="{00000000-0005-0000-0000-00004A0B0000}"/>
    <cellStyle name="Comma 2 3 3 2 5 2 2 2 2" xfId="18294" xr:uid="{00000000-0005-0000-0000-00004B0B0000}"/>
    <cellStyle name="Comma 2 3 3 2 5 2 2 2 2 2" xfId="37508" xr:uid="{F8F26059-FDE8-4A9C-9048-E31C47131E77}"/>
    <cellStyle name="Comma 2 3 3 2 5 2 2 2 3" xfId="27901" xr:uid="{0D16574F-4E8A-42CB-AB59-16D0B1A9CDC6}"/>
    <cellStyle name="Comma 2 3 3 2 5 2 2 3" xfId="13491" xr:uid="{00000000-0005-0000-0000-00004C0B0000}"/>
    <cellStyle name="Comma 2 3 3 2 5 2 2 3 2" xfId="32705" xr:uid="{75781112-4A38-4475-8C0A-D46DFD0A7AF7}"/>
    <cellStyle name="Comma 2 3 3 2 5 2 2 4" xfId="23098" xr:uid="{31F73F4A-55DC-452C-9C95-97EF456098F1}"/>
    <cellStyle name="Comma 2 3 3 2 5 2 3" xfId="6286" xr:uid="{00000000-0005-0000-0000-00004D0B0000}"/>
    <cellStyle name="Comma 2 3 3 2 5 2 3 2" xfId="15893" xr:uid="{00000000-0005-0000-0000-00004E0B0000}"/>
    <cellStyle name="Comma 2 3 3 2 5 2 3 2 2" xfId="35107" xr:uid="{087E1639-9544-4C4B-9742-A09A44DF8E47}"/>
    <cellStyle name="Comma 2 3 3 2 5 2 3 3" xfId="25500" xr:uid="{6DD6A734-39FB-48B1-9B99-C6BE842121FD}"/>
    <cellStyle name="Comma 2 3 3 2 5 2 4" xfId="11089" xr:uid="{00000000-0005-0000-0000-00004F0B0000}"/>
    <cellStyle name="Comma 2 3 3 2 5 2 4 2" xfId="30303" xr:uid="{9A7ADD0F-9E37-4ED0-8C4A-13059942752B}"/>
    <cellStyle name="Comma 2 3 3 2 5 2 5" xfId="20696" xr:uid="{19B89AF6-FA45-4FD1-B478-EA1536AFFC8C}"/>
    <cellStyle name="Comma 2 3 3 2 5 3" xfId="2280" xr:uid="{00000000-0005-0000-0000-0000500B0000}"/>
    <cellStyle name="Comma 2 3 3 2 5 3 2" xfId="4684" xr:uid="{00000000-0005-0000-0000-0000510B0000}"/>
    <cellStyle name="Comma 2 3 3 2 5 3 2 2" xfId="9487" xr:uid="{00000000-0005-0000-0000-0000520B0000}"/>
    <cellStyle name="Comma 2 3 3 2 5 3 2 2 2" xfId="19094" xr:uid="{00000000-0005-0000-0000-0000530B0000}"/>
    <cellStyle name="Comma 2 3 3 2 5 3 2 2 2 2" xfId="38308" xr:uid="{AAB99CA8-189C-4750-AEB2-F3D1C9C1A40E}"/>
    <cellStyle name="Comma 2 3 3 2 5 3 2 2 3" xfId="28701" xr:uid="{DC3669A8-810C-4E79-B97D-9E64C4BAD15D}"/>
    <cellStyle name="Comma 2 3 3 2 5 3 2 3" xfId="14291" xr:uid="{00000000-0005-0000-0000-0000540B0000}"/>
    <cellStyle name="Comma 2 3 3 2 5 3 2 3 2" xfId="33505" xr:uid="{CD2B32CA-9DE1-4DF9-A1D4-E2C13045595D}"/>
    <cellStyle name="Comma 2 3 3 2 5 3 2 4" xfId="23898" xr:uid="{7076F824-02DD-4915-BDC6-BE4FC8AE7934}"/>
    <cellStyle name="Comma 2 3 3 2 5 3 3" xfId="7086" xr:uid="{00000000-0005-0000-0000-0000550B0000}"/>
    <cellStyle name="Comma 2 3 3 2 5 3 3 2" xfId="16693" xr:uid="{00000000-0005-0000-0000-0000560B0000}"/>
    <cellStyle name="Comma 2 3 3 2 5 3 3 2 2" xfId="35907" xr:uid="{B2776244-AF35-499E-85EF-90E3E97A8B89}"/>
    <cellStyle name="Comma 2 3 3 2 5 3 3 3" xfId="26300" xr:uid="{D96F307B-C479-4371-AF65-D7319CDFC8B5}"/>
    <cellStyle name="Comma 2 3 3 2 5 3 4" xfId="11889" xr:uid="{00000000-0005-0000-0000-0000570B0000}"/>
    <cellStyle name="Comma 2 3 3 2 5 3 4 2" xfId="31103" xr:uid="{DE017AB3-E4BD-40B1-AE1B-00111C4DB83E}"/>
    <cellStyle name="Comma 2 3 3 2 5 3 5" xfId="21496" xr:uid="{FB4ED0AB-9FBA-4FBF-A141-55DE40C90019}"/>
    <cellStyle name="Comma 2 3 3 2 5 4" xfId="3084" xr:uid="{00000000-0005-0000-0000-0000580B0000}"/>
    <cellStyle name="Comma 2 3 3 2 5 4 2" xfId="7887" xr:uid="{00000000-0005-0000-0000-0000590B0000}"/>
    <cellStyle name="Comma 2 3 3 2 5 4 2 2" xfId="17494" xr:uid="{00000000-0005-0000-0000-00005A0B0000}"/>
    <cellStyle name="Comma 2 3 3 2 5 4 2 2 2" xfId="36708" xr:uid="{97B544EE-34FC-431D-8B9B-0BE01E935C01}"/>
    <cellStyle name="Comma 2 3 3 2 5 4 2 3" xfId="27101" xr:uid="{53606643-C49B-4CD3-8AE4-7B9C854A7375}"/>
    <cellStyle name="Comma 2 3 3 2 5 4 3" xfId="12691" xr:uid="{00000000-0005-0000-0000-00005B0B0000}"/>
    <cellStyle name="Comma 2 3 3 2 5 4 3 2" xfId="31905" xr:uid="{8863D18E-B553-41BE-BE31-C958394D4143}"/>
    <cellStyle name="Comma 2 3 3 2 5 4 4" xfId="22298" xr:uid="{F90079C4-CA81-4B0E-9658-03951D8385DB}"/>
    <cellStyle name="Comma 2 3 3 2 5 5" xfId="5486" xr:uid="{00000000-0005-0000-0000-00005C0B0000}"/>
    <cellStyle name="Comma 2 3 3 2 5 5 2" xfId="15093" xr:uid="{00000000-0005-0000-0000-00005D0B0000}"/>
    <cellStyle name="Comma 2 3 3 2 5 5 2 2" xfId="34307" xr:uid="{68D6B658-3D0D-4C63-B3D0-EDD903BA5E98}"/>
    <cellStyle name="Comma 2 3 3 2 5 5 3" xfId="24700" xr:uid="{06614E4B-E518-4F03-8B33-A719F5C9A048}"/>
    <cellStyle name="Comma 2 3 3 2 5 6" xfId="10289" xr:uid="{00000000-0005-0000-0000-00005E0B0000}"/>
    <cellStyle name="Comma 2 3 3 2 5 6 2" xfId="29503" xr:uid="{26BA4089-CE1E-4E51-9BFA-A6E30E8D88FD}"/>
    <cellStyle name="Comma 2 3 3 2 5 7" xfId="19896" xr:uid="{50387228-FF1B-455E-B0B5-A1811620055E}"/>
    <cellStyle name="Comma 2 3 3 2 6" xfId="880" xr:uid="{00000000-0005-0000-0000-00005F0B0000}"/>
    <cellStyle name="Comma 2 3 3 2 6 2" xfId="3284" xr:uid="{00000000-0005-0000-0000-0000600B0000}"/>
    <cellStyle name="Comma 2 3 3 2 6 2 2" xfId="8087" xr:uid="{00000000-0005-0000-0000-0000610B0000}"/>
    <cellStyle name="Comma 2 3 3 2 6 2 2 2" xfId="17694" xr:uid="{00000000-0005-0000-0000-0000620B0000}"/>
    <cellStyle name="Comma 2 3 3 2 6 2 2 2 2" xfId="36908" xr:uid="{B235FA5A-48A9-4135-B5CD-3B8F8ED38C83}"/>
    <cellStyle name="Comma 2 3 3 2 6 2 2 3" xfId="27301" xr:uid="{AEF3CE02-E671-4AB2-B01A-18DFDE8FC6AA}"/>
    <cellStyle name="Comma 2 3 3 2 6 2 3" xfId="12891" xr:uid="{00000000-0005-0000-0000-0000630B0000}"/>
    <cellStyle name="Comma 2 3 3 2 6 2 3 2" xfId="32105" xr:uid="{32A1249E-FECB-4938-9F7E-405B09206E89}"/>
    <cellStyle name="Comma 2 3 3 2 6 2 4" xfId="22498" xr:uid="{C256BE65-078D-44A3-9E03-7F4652CFFDB1}"/>
    <cellStyle name="Comma 2 3 3 2 6 3" xfId="5686" xr:uid="{00000000-0005-0000-0000-0000640B0000}"/>
    <cellStyle name="Comma 2 3 3 2 6 3 2" xfId="15293" xr:uid="{00000000-0005-0000-0000-0000650B0000}"/>
    <cellStyle name="Comma 2 3 3 2 6 3 2 2" xfId="34507" xr:uid="{F30276F0-1DF5-43D1-80DE-5C1AEEEA2DA5}"/>
    <cellStyle name="Comma 2 3 3 2 6 3 3" xfId="24900" xr:uid="{E7765D29-1BAB-4736-BFE4-9D7109D24E7E}"/>
    <cellStyle name="Comma 2 3 3 2 6 4" xfId="10489" xr:uid="{00000000-0005-0000-0000-0000660B0000}"/>
    <cellStyle name="Comma 2 3 3 2 6 4 2" xfId="29703" xr:uid="{9C4C78F6-A2C4-48DC-82EF-E53DA2BC1EDD}"/>
    <cellStyle name="Comma 2 3 3 2 6 5" xfId="20096" xr:uid="{813A3B5E-53C3-458E-A468-CDBA4ED61D56}"/>
    <cellStyle name="Comma 2 3 3 2 7" xfId="1680" xr:uid="{00000000-0005-0000-0000-0000670B0000}"/>
    <cellStyle name="Comma 2 3 3 2 7 2" xfId="4084" xr:uid="{00000000-0005-0000-0000-0000680B0000}"/>
    <cellStyle name="Comma 2 3 3 2 7 2 2" xfId="8887" xr:uid="{00000000-0005-0000-0000-0000690B0000}"/>
    <cellStyle name="Comma 2 3 3 2 7 2 2 2" xfId="18494" xr:uid="{00000000-0005-0000-0000-00006A0B0000}"/>
    <cellStyle name="Comma 2 3 3 2 7 2 2 2 2" xfId="37708" xr:uid="{DA871113-1B39-4CE8-897C-42DFF2B45FD3}"/>
    <cellStyle name="Comma 2 3 3 2 7 2 2 3" xfId="28101" xr:uid="{F693ECA8-6DA5-4EA5-96A5-0C1BF02DD190}"/>
    <cellStyle name="Comma 2 3 3 2 7 2 3" xfId="13691" xr:uid="{00000000-0005-0000-0000-00006B0B0000}"/>
    <cellStyle name="Comma 2 3 3 2 7 2 3 2" xfId="32905" xr:uid="{DD684956-8F4C-47CA-8473-5C2F7B0E980D}"/>
    <cellStyle name="Comma 2 3 3 2 7 2 4" xfId="23298" xr:uid="{BE001FB8-820D-4620-9D01-711598C008C4}"/>
    <cellStyle name="Comma 2 3 3 2 7 3" xfId="6486" xr:uid="{00000000-0005-0000-0000-00006C0B0000}"/>
    <cellStyle name="Comma 2 3 3 2 7 3 2" xfId="16093" xr:uid="{00000000-0005-0000-0000-00006D0B0000}"/>
    <cellStyle name="Comma 2 3 3 2 7 3 2 2" xfId="35307" xr:uid="{DC61574C-D2A7-4C15-8B16-45633AF90317}"/>
    <cellStyle name="Comma 2 3 3 2 7 3 3" xfId="25700" xr:uid="{74D9B315-CBD9-43AE-B8DF-8B4B00FBA095}"/>
    <cellStyle name="Comma 2 3 3 2 7 4" xfId="11289" xr:uid="{00000000-0005-0000-0000-00006E0B0000}"/>
    <cellStyle name="Comma 2 3 3 2 7 4 2" xfId="30503" xr:uid="{2C9FB817-5B0E-4E46-994F-93031B49523F}"/>
    <cellStyle name="Comma 2 3 3 2 7 5" xfId="20896" xr:uid="{0FD860F4-87DD-42E3-8372-90AFFF1AD0EA}"/>
    <cellStyle name="Comma 2 3 3 2 8" xfId="2484" xr:uid="{00000000-0005-0000-0000-00006F0B0000}"/>
    <cellStyle name="Comma 2 3 3 2 8 2" xfId="7287" xr:uid="{00000000-0005-0000-0000-0000700B0000}"/>
    <cellStyle name="Comma 2 3 3 2 8 2 2" xfId="16894" xr:uid="{00000000-0005-0000-0000-0000710B0000}"/>
    <cellStyle name="Comma 2 3 3 2 8 2 2 2" xfId="36108" xr:uid="{47B51B84-7276-4BDB-9C12-18231ACDCA7F}"/>
    <cellStyle name="Comma 2 3 3 2 8 2 3" xfId="26501" xr:uid="{00D1D0DC-CE5E-4687-93B9-2723ADC840D2}"/>
    <cellStyle name="Comma 2 3 3 2 8 3" xfId="12091" xr:uid="{00000000-0005-0000-0000-0000720B0000}"/>
    <cellStyle name="Comma 2 3 3 2 8 3 2" xfId="31305" xr:uid="{35B80160-2139-4CDC-B2AB-F39CFFF0F1E6}"/>
    <cellStyle name="Comma 2 3 3 2 8 4" xfId="21698" xr:uid="{CD42F459-8D97-47EE-8B64-F0044F2491D8}"/>
    <cellStyle name="Comma 2 3 3 2 9" xfId="4886" xr:uid="{00000000-0005-0000-0000-0000730B0000}"/>
    <cellStyle name="Comma 2 3 3 2 9 2" xfId="14493" xr:uid="{00000000-0005-0000-0000-0000740B0000}"/>
    <cellStyle name="Comma 2 3 3 2 9 2 2" xfId="33707" xr:uid="{4D9FCD0F-4163-44B5-8144-69BE5989FC37}"/>
    <cellStyle name="Comma 2 3 3 2 9 3" xfId="24100" xr:uid="{99E2E8B2-8EA5-4523-8CC7-ADAD5CD590D5}"/>
    <cellStyle name="Comma 2 3 3 3" xfId="129" xr:uid="{00000000-0005-0000-0000-0000750B0000}"/>
    <cellStyle name="Comma 2 3 3 3 10" xfId="19346" xr:uid="{F13E3D4F-0293-47E6-8BE6-46F738035226}"/>
    <cellStyle name="Comma 2 3 3 3 2" xfId="329" xr:uid="{00000000-0005-0000-0000-0000760B0000}"/>
    <cellStyle name="Comma 2 3 3 3 2 2" xfId="1130" xr:uid="{00000000-0005-0000-0000-0000770B0000}"/>
    <cellStyle name="Comma 2 3 3 3 2 2 2" xfId="3534" xr:uid="{00000000-0005-0000-0000-0000780B0000}"/>
    <cellStyle name="Comma 2 3 3 3 2 2 2 2" xfId="8337" xr:uid="{00000000-0005-0000-0000-0000790B0000}"/>
    <cellStyle name="Comma 2 3 3 3 2 2 2 2 2" xfId="17944" xr:uid="{00000000-0005-0000-0000-00007A0B0000}"/>
    <cellStyle name="Comma 2 3 3 3 2 2 2 2 2 2" xfId="37158" xr:uid="{3CC87DA9-D753-4480-B060-79B8B33F10B9}"/>
    <cellStyle name="Comma 2 3 3 3 2 2 2 2 3" xfId="27551" xr:uid="{B4FAEA40-54E0-4B00-AE02-4C7D0A37D929}"/>
    <cellStyle name="Comma 2 3 3 3 2 2 2 3" xfId="13141" xr:uid="{00000000-0005-0000-0000-00007B0B0000}"/>
    <cellStyle name="Comma 2 3 3 3 2 2 2 3 2" xfId="32355" xr:uid="{D4EC7414-F5DB-4AD6-B438-0D6B850E9C17}"/>
    <cellStyle name="Comma 2 3 3 3 2 2 2 4" xfId="22748" xr:uid="{65EFCD80-D0A2-41FA-9007-A962A6D30017}"/>
    <cellStyle name="Comma 2 3 3 3 2 2 3" xfId="5936" xr:uid="{00000000-0005-0000-0000-00007C0B0000}"/>
    <cellStyle name="Comma 2 3 3 3 2 2 3 2" xfId="15543" xr:uid="{00000000-0005-0000-0000-00007D0B0000}"/>
    <cellStyle name="Comma 2 3 3 3 2 2 3 2 2" xfId="34757" xr:uid="{DE172070-8B6F-4BF7-9227-8F7EA97A5F7A}"/>
    <cellStyle name="Comma 2 3 3 3 2 2 3 3" xfId="25150" xr:uid="{F6EE9200-912A-4C12-9B76-8E2DB07F09CF}"/>
    <cellStyle name="Comma 2 3 3 3 2 2 4" xfId="10739" xr:uid="{00000000-0005-0000-0000-00007E0B0000}"/>
    <cellStyle name="Comma 2 3 3 3 2 2 4 2" xfId="29953" xr:uid="{CB38B46A-6D76-4056-834F-17274C516259}"/>
    <cellStyle name="Comma 2 3 3 3 2 2 5" xfId="20346" xr:uid="{6F1B7851-085C-4CFC-A08C-1AD5FA623BBF}"/>
    <cellStyle name="Comma 2 3 3 3 2 3" xfId="1930" xr:uid="{00000000-0005-0000-0000-00007F0B0000}"/>
    <cellStyle name="Comma 2 3 3 3 2 3 2" xfId="4334" xr:uid="{00000000-0005-0000-0000-0000800B0000}"/>
    <cellStyle name="Comma 2 3 3 3 2 3 2 2" xfId="9137" xr:uid="{00000000-0005-0000-0000-0000810B0000}"/>
    <cellStyle name="Comma 2 3 3 3 2 3 2 2 2" xfId="18744" xr:uid="{00000000-0005-0000-0000-0000820B0000}"/>
    <cellStyle name="Comma 2 3 3 3 2 3 2 2 2 2" xfId="37958" xr:uid="{A3EE9B81-C539-4A6E-A54D-4D98B7513DBB}"/>
    <cellStyle name="Comma 2 3 3 3 2 3 2 2 3" xfId="28351" xr:uid="{E316514D-50DC-42A7-809B-DF67B07FCC28}"/>
    <cellStyle name="Comma 2 3 3 3 2 3 2 3" xfId="13941" xr:uid="{00000000-0005-0000-0000-0000830B0000}"/>
    <cellStyle name="Comma 2 3 3 3 2 3 2 3 2" xfId="33155" xr:uid="{FCABDB2B-609A-4C0F-B6B2-E557B995F733}"/>
    <cellStyle name="Comma 2 3 3 3 2 3 2 4" xfId="23548" xr:uid="{C93307DE-3A6D-4BF7-85D7-49D48190D3A8}"/>
    <cellStyle name="Comma 2 3 3 3 2 3 3" xfId="6736" xr:uid="{00000000-0005-0000-0000-0000840B0000}"/>
    <cellStyle name="Comma 2 3 3 3 2 3 3 2" xfId="16343" xr:uid="{00000000-0005-0000-0000-0000850B0000}"/>
    <cellStyle name="Comma 2 3 3 3 2 3 3 2 2" xfId="35557" xr:uid="{349E245C-70B7-457A-A17C-A57832E6BE0F}"/>
    <cellStyle name="Comma 2 3 3 3 2 3 3 3" xfId="25950" xr:uid="{29292A2D-4814-42CF-9FD1-EA613140B78E}"/>
    <cellStyle name="Comma 2 3 3 3 2 3 4" xfId="11539" xr:uid="{00000000-0005-0000-0000-0000860B0000}"/>
    <cellStyle name="Comma 2 3 3 3 2 3 4 2" xfId="30753" xr:uid="{FF013FB7-9A5F-4127-9B91-012AB40D17D3}"/>
    <cellStyle name="Comma 2 3 3 3 2 3 5" xfId="21146" xr:uid="{CCD42D58-48A5-470A-B24F-6324182B4D67}"/>
    <cellStyle name="Comma 2 3 3 3 2 4" xfId="2734" xr:uid="{00000000-0005-0000-0000-0000870B0000}"/>
    <cellStyle name="Comma 2 3 3 3 2 4 2" xfId="7537" xr:uid="{00000000-0005-0000-0000-0000880B0000}"/>
    <cellStyle name="Comma 2 3 3 3 2 4 2 2" xfId="17144" xr:uid="{00000000-0005-0000-0000-0000890B0000}"/>
    <cellStyle name="Comma 2 3 3 3 2 4 2 2 2" xfId="36358" xr:uid="{E9ADC4A9-A53F-49C3-9CA4-6D65DA44CB62}"/>
    <cellStyle name="Comma 2 3 3 3 2 4 2 3" xfId="26751" xr:uid="{CC5F9615-3A26-4D64-987E-D54B7500FD38}"/>
    <cellStyle name="Comma 2 3 3 3 2 4 3" xfId="12341" xr:uid="{00000000-0005-0000-0000-00008A0B0000}"/>
    <cellStyle name="Comma 2 3 3 3 2 4 3 2" xfId="31555" xr:uid="{5199BCDD-97C3-4DDF-ABCC-640F3FB3D806}"/>
    <cellStyle name="Comma 2 3 3 3 2 4 4" xfId="21948" xr:uid="{1EE56A41-DE4E-424D-B63C-F73A7E00E23C}"/>
    <cellStyle name="Comma 2 3 3 3 2 5" xfId="5136" xr:uid="{00000000-0005-0000-0000-00008B0B0000}"/>
    <cellStyle name="Comma 2 3 3 3 2 5 2" xfId="14743" xr:uid="{00000000-0005-0000-0000-00008C0B0000}"/>
    <cellStyle name="Comma 2 3 3 3 2 5 2 2" xfId="33957" xr:uid="{5A626303-8052-4059-8FE3-521A0C7CF98C}"/>
    <cellStyle name="Comma 2 3 3 3 2 5 3" xfId="24350" xr:uid="{A82DB3B8-8FA5-44FC-9AA4-A6F51964C50C}"/>
    <cellStyle name="Comma 2 3 3 3 2 6" xfId="9939" xr:uid="{00000000-0005-0000-0000-00008D0B0000}"/>
    <cellStyle name="Comma 2 3 3 3 2 6 2" xfId="29153" xr:uid="{CF2D56F4-40FC-46F3-8271-C82FE06A6692}"/>
    <cellStyle name="Comma 2 3 3 3 2 7" xfId="19546" xr:uid="{AE0C5EE9-98BE-45E8-A5F5-58CED3763AE5}"/>
    <cellStyle name="Comma 2 3 3 3 3" xfId="529" xr:uid="{00000000-0005-0000-0000-00008E0B0000}"/>
    <cellStyle name="Comma 2 3 3 3 3 2" xfId="1330" xr:uid="{00000000-0005-0000-0000-00008F0B0000}"/>
    <cellStyle name="Comma 2 3 3 3 3 2 2" xfId="3734" xr:uid="{00000000-0005-0000-0000-0000900B0000}"/>
    <cellStyle name="Comma 2 3 3 3 3 2 2 2" xfId="8537" xr:uid="{00000000-0005-0000-0000-0000910B0000}"/>
    <cellStyle name="Comma 2 3 3 3 3 2 2 2 2" xfId="18144" xr:uid="{00000000-0005-0000-0000-0000920B0000}"/>
    <cellStyle name="Comma 2 3 3 3 3 2 2 2 2 2" xfId="37358" xr:uid="{6ACB492A-EDDF-4C80-8470-47B9119EC166}"/>
    <cellStyle name="Comma 2 3 3 3 3 2 2 2 3" xfId="27751" xr:uid="{8C779DEA-2E0E-4DDA-A7BE-355E72037F88}"/>
    <cellStyle name="Comma 2 3 3 3 3 2 2 3" xfId="13341" xr:uid="{00000000-0005-0000-0000-0000930B0000}"/>
    <cellStyle name="Comma 2 3 3 3 3 2 2 3 2" xfId="32555" xr:uid="{A9ACD8ED-3416-4E82-8CB9-3FB0D3B1CF6D}"/>
    <cellStyle name="Comma 2 3 3 3 3 2 2 4" xfId="22948" xr:uid="{AB4D5E88-E42F-4F35-9289-6D87B68A3651}"/>
    <cellStyle name="Comma 2 3 3 3 3 2 3" xfId="6136" xr:uid="{00000000-0005-0000-0000-0000940B0000}"/>
    <cellStyle name="Comma 2 3 3 3 3 2 3 2" xfId="15743" xr:uid="{00000000-0005-0000-0000-0000950B0000}"/>
    <cellStyle name="Comma 2 3 3 3 3 2 3 2 2" xfId="34957" xr:uid="{FD1F5AD1-4F5E-4A32-867E-70139BEFEFC1}"/>
    <cellStyle name="Comma 2 3 3 3 3 2 3 3" xfId="25350" xr:uid="{32B001C7-1C24-4270-A4A8-413522200835}"/>
    <cellStyle name="Comma 2 3 3 3 3 2 4" xfId="10939" xr:uid="{00000000-0005-0000-0000-0000960B0000}"/>
    <cellStyle name="Comma 2 3 3 3 3 2 4 2" xfId="30153" xr:uid="{DB84B856-108F-40C5-A637-040DE73B5E10}"/>
    <cellStyle name="Comma 2 3 3 3 3 2 5" xfId="20546" xr:uid="{101ACA45-3CFE-4A77-A425-A4D191362C7B}"/>
    <cellStyle name="Comma 2 3 3 3 3 3" xfId="2130" xr:uid="{00000000-0005-0000-0000-0000970B0000}"/>
    <cellStyle name="Comma 2 3 3 3 3 3 2" xfId="4534" xr:uid="{00000000-0005-0000-0000-0000980B0000}"/>
    <cellStyle name="Comma 2 3 3 3 3 3 2 2" xfId="9337" xr:uid="{00000000-0005-0000-0000-0000990B0000}"/>
    <cellStyle name="Comma 2 3 3 3 3 3 2 2 2" xfId="18944" xr:uid="{00000000-0005-0000-0000-00009A0B0000}"/>
    <cellStyle name="Comma 2 3 3 3 3 3 2 2 2 2" xfId="38158" xr:uid="{E2513F6B-F3FD-462A-965A-9917FEB5C100}"/>
    <cellStyle name="Comma 2 3 3 3 3 3 2 2 3" xfId="28551" xr:uid="{7984BCA7-15D4-42D4-A534-2C3F64549B4F}"/>
    <cellStyle name="Comma 2 3 3 3 3 3 2 3" xfId="14141" xr:uid="{00000000-0005-0000-0000-00009B0B0000}"/>
    <cellStyle name="Comma 2 3 3 3 3 3 2 3 2" xfId="33355" xr:uid="{A7329013-926D-46A6-9289-00416AD56B0D}"/>
    <cellStyle name="Comma 2 3 3 3 3 3 2 4" xfId="23748" xr:uid="{8D11F8CD-AE38-405F-AFA7-F38E85B6DA50}"/>
    <cellStyle name="Comma 2 3 3 3 3 3 3" xfId="6936" xr:uid="{00000000-0005-0000-0000-00009C0B0000}"/>
    <cellStyle name="Comma 2 3 3 3 3 3 3 2" xfId="16543" xr:uid="{00000000-0005-0000-0000-00009D0B0000}"/>
    <cellStyle name="Comma 2 3 3 3 3 3 3 2 2" xfId="35757" xr:uid="{685BD8E8-6016-43B0-A500-8C58232DE979}"/>
    <cellStyle name="Comma 2 3 3 3 3 3 3 3" xfId="26150" xr:uid="{D2FF9AE0-FD7B-4A03-BF08-6C49CA3E52BC}"/>
    <cellStyle name="Comma 2 3 3 3 3 3 4" xfId="11739" xr:uid="{00000000-0005-0000-0000-00009E0B0000}"/>
    <cellStyle name="Comma 2 3 3 3 3 3 4 2" xfId="30953" xr:uid="{E1C2027F-6951-4322-97A6-888CB41A1E30}"/>
    <cellStyle name="Comma 2 3 3 3 3 3 5" xfId="21346" xr:uid="{E23CB963-928C-453F-8CBE-3AF6B3B3B9B9}"/>
    <cellStyle name="Comma 2 3 3 3 3 4" xfId="2934" xr:uid="{00000000-0005-0000-0000-00009F0B0000}"/>
    <cellStyle name="Comma 2 3 3 3 3 4 2" xfId="7737" xr:uid="{00000000-0005-0000-0000-0000A00B0000}"/>
    <cellStyle name="Comma 2 3 3 3 3 4 2 2" xfId="17344" xr:uid="{00000000-0005-0000-0000-0000A10B0000}"/>
    <cellStyle name="Comma 2 3 3 3 3 4 2 2 2" xfId="36558" xr:uid="{E056F0E0-A319-4ACF-8F75-8F1B446EC711}"/>
    <cellStyle name="Comma 2 3 3 3 3 4 2 3" xfId="26951" xr:uid="{C31C7AAE-9D3E-47CA-BB77-FA6B7BED0D2A}"/>
    <cellStyle name="Comma 2 3 3 3 3 4 3" xfId="12541" xr:uid="{00000000-0005-0000-0000-0000A20B0000}"/>
    <cellStyle name="Comma 2 3 3 3 3 4 3 2" xfId="31755" xr:uid="{FB79EC3B-B757-4240-9282-71B94E12A96B}"/>
    <cellStyle name="Comma 2 3 3 3 3 4 4" xfId="22148" xr:uid="{CB8BFD3D-8876-41DE-8ED7-4C0A2FBEC32B}"/>
    <cellStyle name="Comma 2 3 3 3 3 5" xfId="5336" xr:uid="{00000000-0005-0000-0000-0000A30B0000}"/>
    <cellStyle name="Comma 2 3 3 3 3 5 2" xfId="14943" xr:uid="{00000000-0005-0000-0000-0000A40B0000}"/>
    <cellStyle name="Comma 2 3 3 3 3 5 2 2" xfId="34157" xr:uid="{6896D290-72F1-43E6-B095-F18C7445B6EA}"/>
    <cellStyle name="Comma 2 3 3 3 3 5 3" xfId="24550" xr:uid="{FDE8BD44-B413-4583-985C-C17BA97B56EE}"/>
    <cellStyle name="Comma 2 3 3 3 3 6" xfId="10139" xr:uid="{00000000-0005-0000-0000-0000A50B0000}"/>
    <cellStyle name="Comma 2 3 3 3 3 6 2" xfId="29353" xr:uid="{0F653B80-D09F-4C7B-89C2-622159C15E46}"/>
    <cellStyle name="Comma 2 3 3 3 3 7" xfId="19746" xr:uid="{B266F7B7-E17F-4FE3-B328-398B71DC9007}"/>
    <cellStyle name="Comma 2 3 3 3 4" xfId="729" xr:uid="{00000000-0005-0000-0000-0000A60B0000}"/>
    <cellStyle name="Comma 2 3 3 3 4 2" xfId="1530" xr:uid="{00000000-0005-0000-0000-0000A70B0000}"/>
    <cellStyle name="Comma 2 3 3 3 4 2 2" xfId="3934" xr:uid="{00000000-0005-0000-0000-0000A80B0000}"/>
    <cellStyle name="Comma 2 3 3 3 4 2 2 2" xfId="8737" xr:uid="{00000000-0005-0000-0000-0000A90B0000}"/>
    <cellStyle name="Comma 2 3 3 3 4 2 2 2 2" xfId="18344" xr:uid="{00000000-0005-0000-0000-0000AA0B0000}"/>
    <cellStyle name="Comma 2 3 3 3 4 2 2 2 2 2" xfId="37558" xr:uid="{1FAF0107-90F4-456B-9507-EBEF456E6B7C}"/>
    <cellStyle name="Comma 2 3 3 3 4 2 2 2 3" xfId="27951" xr:uid="{A5E4AD34-F7FF-42B8-A8F3-ED4D0CCA666D}"/>
    <cellStyle name="Comma 2 3 3 3 4 2 2 3" xfId="13541" xr:uid="{00000000-0005-0000-0000-0000AB0B0000}"/>
    <cellStyle name="Comma 2 3 3 3 4 2 2 3 2" xfId="32755" xr:uid="{D5D460AC-AE8C-433D-AD28-D8F9BC1E9966}"/>
    <cellStyle name="Comma 2 3 3 3 4 2 2 4" xfId="23148" xr:uid="{C2E1615D-D7DC-41C1-A9DD-0FAC343CDC37}"/>
    <cellStyle name="Comma 2 3 3 3 4 2 3" xfId="6336" xr:uid="{00000000-0005-0000-0000-0000AC0B0000}"/>
    <cellStyle name="Comma 2 3 3 3 4 2 3 2" xfId="15943" xr:uid="{00000000-0005-0000-0000-0000AD0B0000}"/>
    <cellStyle name="Comma 2 3 3 3 4 2 3 2 2" xfId="35157" xr:uid="{20777560-9FF6-483E-935E-EAE3BBB80808}"/>
    <cellStyle name="Comma 2 3 3 3 4 2 3 3" xfId="25550" xr:uid="{C99887A4-09F4-4781-809E-1A9253D264F9}"/>
    <cellStyle name="Comma 2 3 3 3 4 2 4" xfId="11139" xr:uid="{00000000-0005-0000-0000-0000AE0B0000}"/>
    <cellStyle name="Comma 2 3 3 3 4 2 4 2" xfId="30353" xr:uid="{9079CDA6-1337-40A5-A94D-F727F2903945}"/>
    <cellStyle name="Comma 2 3 3 3 4 2 5" xfId="20746" xr:uid="{31F55CC5-DF46-4D9C-B961-D07CDC07B7A1}"/>
    <cellStyle name="Comma 2 3 3 3 4 3" xfId="2330" xr:uid="{00000000-0005-0000-0000-0000AF0B0000}"/>
    <cellStyle name="Comma 2 3 3 3 4 3 2" xfId="4734" xr:uid="{00000000-0005-0000-0000-0000B00B0000}"/>
    <cellStyle name="Comma 2 3 3 3 4 3 2 2" xfId="9537" xr:uid="{00000000-0005-0000-0000-0000B10B0000}"/>
    <cellStyle name="Comma 2 3 3 3 4 3 2 2 2" xfId="19144" xr:uid="{00000000-0005-0000-0000-0000B20B0000}"/>
    <cellStyle name="Comma 2 3 3 3 4 3 2 2 2 2" xfId="38358" xr:uid="{4B0062EA-D1F1-45A4-9406-22CF98490969}"/>
    <cellStyle name="Comma 2 3 3 3 4 3 2 2 3" xfId="28751" xr:uid="{BA1F6545-8B49-4882-9467-77694714CEA4}"/>
    <cellStyle name="Comma 2 3 3 3 4 3 2 3" xfId="14341" xr:uid="{00000000-0005-0000-0000-0000B30B0000}"/>
    <cellStyle name="Comma 2 3 3 3 4 3 2 3 2" xfId="33555" xr:uid="{55998A61-488B-4B54-8B04-42BD796532DD}"/>
    <cellStyle name="Comma 2 3 3 3 4 3 2 4" xfId="23948" xr:uid="{23318540-B77C-4D0F-85B2-84FB316ED5B6}"/>
    <cellStyle name="Comma 2 3 3 3 4 3 3" xfId="7136" xr:uid="{00000000-0005-0000-0000-0000B40B0000}"/>
    <cellStyle name="Comma 2 3 3 3 4 3 3 2" xfId="16743" xr:uid="{00000000-0005-0000-0000-0000B50B0000}"/>
    <cellStyle name="Comma 2 3 3 3 4 3 3 2 2" xfId="35957" xr:uid="{490AD7DD-D1FC-4BD9-A777-0652DE724D92}"/>
    <cellStyle name="Comma 2 3 3 3 4 3 3 3" xfId="26350" xr:uid="{6F143D4C-3CBA-40B8-A8E3-072EB33C4B57}"/>
    <cellStyle name="Comma 2 3 3 3 4 3 4" xfId="11939" xr:uid="{00000000-0005-0000-0000-0000B60B0000}"/>
    <cellStyle name="Comma 2 3 3 3 4 3 4 2" xfId="31153" xr:uid="{48762B4B-0567-4E24-9202-1B38D516C9A1}"/>
    <cellStyle name="Comma 2 3 3 3 4 3 5" xfId="21546" xr:uid="{228B72BE-4123-4B75-B1B9-8721E9672C04}"/>
    <cellStyle name="Comma 2 3 3 3 4 4" xfId="3134" xr:uid="{00000000-0005-0000-0000-0000B70B0000}"/>
    <cellStyle name="Comma 2 3 3 3 4 4 2" xfId="7937" xr:uid="{00000000-0005-0000-0000-0000B80B0000}"/>
    <cellStyle name="Comma 2 3 3 3 4 4 2 2" xfId="17544" xr:uid="{00000000-0005-0000-0000-0000B90B0000}"/>
    <cellStyle name="Comma 2 3 3 3 4 4 2 2 2" xfId="36758" xr:uid="{E9C6E414-D05A-4C90-9465-E593B04A433B}"/>
    <cellStyle name="Comma 2 3 3 3 4 4 2 3" xfId="27151" xr:uid="{383F2CA4-6B78-4F13-91C7-F503C620FBB4}"/>
    <cellStyle name="Comma 2 3 3 3 4 4 3" xfId="12741" xr:uid="{00000000-0005-0000-0000-0000BA0B0000}"/>
    <cellStyle name="Comma 2 3 3 3 4 4 3 2" xfId="31955" xr:uid="{80031D0B-7365-4B81-8505-66763B6AFCDA}"/>
    <cellStyle name="Comma 2 3 3 3 4 4 4" xfId="22348" xr:uid="{46F8EE54-E27B-4890-AE71-8BBDFA2DE66C}"/>
    <cellStyle name="Comma 2 3 3 3 4 5" xfId="5536" xr:uid="{00000000-0005-0000-0000-0000BB0B0000}"/>
    <cellStyle name="Comma 2 3 3 3 4 5 2" xfId="15143" xr:uid="{00000000-0005-0000-0000-0000BC0B0000}"/>
    <cellStyle name="Comma 2 3 3 3 4 5 2 2" xfId="34357" xr:uid="{91AADA44-D637-4129-92C1-0185CB341862}"/>
    <cellStyle name="Comma 2 3 3 3 4 5 3" xfId="24750" xr:uid="{00AEB593-347A-4706-8772-DB4E826D5378}"/>
    <cellStyle name="Comma 2 3 3 3 4 6" xfId="10339" xr:uid="{00000000-0005-0000-0000-0000BD0B0000}"/>
    <cellStyle name="Comma 2 3 3 3 4 6 2" xfId="29553" xr:uid="{9CB4A785-EC9D-465C-B7CD-E5A5C6FAEF35}"/>
    <cellStyle name="Comma 2 3 3 3 4 7" xfId="19946" xr:uid="{A5C300FD-221A-4FD4-B93D-717E0131CB66}"/>
    <cellStyle name="Comma 2 3 3 3 5" xfId="930" xr:uid="{00000000-0005-0000-0000-0000BE0B0000}"/>
    <cellStyle name="Comma 2 3 3 3 5 2" xfId="3334" xr:uid="{00000000-0005-0000-0000-0000BF0B0000}"/>
    <cellStyle name="Comma 2 3 3 3 5 2 2" xfId="8137" xr:uid="{00000000-0005-0000-0000-0000C00B0000}"/>
    <cellStyle name="Comma 2 3 3 3 5 2 2 2" xfId="17744" xr:uid="{00000000-0005-0000-0000-0000C10B0000}"/>
    <cellStyle name="Comma 2 3 3 3 5 2 2 2 2" xfId="36958" xr:uid="{FF6E03D4-638F-46D2-97D5-C1E0FC68E050}"/>
    <cellStyle name="Comma 2 3 3 3 5 2 2 3" xfId="27351" xr:uid="{59E6CFAC-ED46-477A-A853-28E0F592CF73}"/>
    <cellStyle name="Comma 2 3 3 3 5 2 3" xfId="12941" xr:uid="{00000000-0005-0000-0000-0000C20B0000}"/>
    <cellStyle name="Comma 2 3 3 3 5 2 3 2" xfId="32155" xr:uid="{A6EED615-08B4-4F9D-BFEC-0D0F2FB52CC8}"/>
    <cellStyle name="Comma 2 3 3 3 5 2 4" xfId="22548" xr:uid="{D25C7634-E49E-44A5-9635-A86138392F26}"/>
    <cellStyle name="Comma 2 3 3 3 5 3" xfId="5736" xr:uid="{00000000-0005-0000-0000-0000C30B0000}"/>
    <cellStyle name="Comma 2 3 3 3 5 3 2" xfId="15343" xr:uid="{00000000-0005-0000-0000-0000C40B0000}"/>
    <cellStyle name="Comma 2 3 3 3 5 3 2 2" xfId="34557" xr:uid="{FE4605AD-E172-4A2B-B32E-1D6F6A6E141A}"/>
    <cellStyle name="Comma 2 3 3 3 5 3 3" xfId="24950" xr:uid="{07120B60-5511-4DAC-BC4F-B3FEC8F50705}"/>
    <cellStyle name="Comma 2 3 3 3 5 4" xfId="10539" xr:uid="{00000000-0005-0000-0000-0000C50B0000}"/>
    <cellStyle name="Comma 2 3 3 3 5 4 2" xfId="29753" xr:uid="{697794DF-3A28-4E8B-8D16-BFF27384FA24}"/>
    <cellStyle name="Comma 2 3 3 3 5 5" xfId="20146" xr:uid="{EC993CB8-1CE4-4F25-99EA-B2D9E7430864}"/>
    <cellStyle name="Comma 2 3 3 3 6" xfId="1730" xr:uid="{00000000-0005-0000-0000-0000C60B0000}"/>
    <cellStyle name="Comma 2 3 3 3 6 2" xfId="4134" xr:uid="{00000000-0005-0000-0000-0000C70B0000}"/>
    <cellStyle name="Comma 2 3 3 3 6 2 2" xfId="8937" xr:uid="{00000000-0005-0000-0000-0000C80B0000}"/>
    <cellStyle name="Comma 2 3 3 3 6 2 2 2" xfId="18544" xr:uid="{00000000-0005-0000-0000-0000C90B0000}"/>
    <cellStyle name="Comma 2 3 3 3 6 2 2 2 2" xfId="37758" xr:uid="{16C885DD-D2D4-4A2D-A609-8B2A591542FE}"/>
    <cellStyle name="Comma 2 3 3 3 6 2 2 3" xfId="28151" xr:uid="{D532F317-4CD8-4239-94FF-FD83CDDF9577}"/>
    <cellStyle name="Comma 2 3 3 3 6 2 3" xfId="13741" xr:uid="{00000000-0005-0000-0000-0000CA0B0000}"/>
    <cellStyle name="Comma 2 3 3 3 6 2 3 2" xfId="32955" xr:uid="{9F040B58-FE38-40ED-831F-91ADD278EFAC}"/>
    <cellStyle name="Comma 2 3 3 3 6 2 4" xfId="23348" xr:uid="{4EA1418F-FB02-4285-A42B-6EB31524CE3B}"/>
    <cellStyle name="Comma 2 3 3 3 6 3" xfId="6536" xr:uid="{00000000-0005-0000-0000-0000CB0B0000}"/>
    <cellStyle name="Comma 2 3 3 3 6 3 2" xfId="16143" xr:uid="{00000000-0005-0000-0000-0000CC0B0000}"/>
    <cellStyle name="Comma 2 3 3 3 6 3 2 2" xfId="35357" xr:uid="{69F142AC-DF57-49BE-AF53-D4A34145E68B}"/>
    <cellStyle name="Comma 2 3 3 3 6 3 3" xfId="25750" xr:uid="{6902FE27-5CF2-4269-BB99-1F14B13972F6}"/>
    <cellStyle name="Comma 2 3 3 3 6 4" xfId="11339" xr:uid="{00000000-0005-0000-0000-0000CD0B0000}"/>
    <cellStyle name="Comma 2 3 3 3 6 4 2" xfId="30553" xr:uid="{772D8538-585A-41F2-95E9-83CA62139B83}"/>
    <cellStyle name="Comma 2 3 3 3 6 5" xfId="20946" xr:uid="{5C6BD476-524D-425D-AC3C-D47840B0A452}"/>
    <cellStyle name="Comma 2 3 3 3 7" xfId="2534" xr:uid="{00000000-0005-0000-0000-0000CE0B0000}"/>
    <cellStyle name="Comma 2 3 3 3 7 2" xfId="7337" xr:uid="{00000000-0005-0000-0000-0000CF0B0000}"/>
    <cellStyle name="Comma 2 3 3 3 7 2 2" xfId="16944" xr:uid="{00000000-0005-0000-0000-0000D00B0000}"/>
    <cellStyle name="Comma 2 3 3 3 7 2 2 2" xfId="36158" xr:uid="{79C53C65-5358-4E50-ABFE-EE66509E7CD9}"/>
    <cellStyle name="Comma 2 3 3 3 7 2 3" xfId="26551" xr:uid="{25C2902B-9075-4099-BBDD-DD4CB6E24FDA}"/>
    <cellStyle name="Comma 2 3 3 3 7 3" xfId="12141" xr:uid="{00000000-0005-0000-0000-0000D10B0000}"/>
    <cellStyle name="Comma 2 3 3 3 7 3 2" xfId="31355" xr:uid="{AC45697B-81D6-45D0-84A4-103AAE541A14}"/>
    <cellStyle name="Comma 2 3 3 3 7 4" xfId="21748" xr:uid="{34A444D0-C35D-4D79-912E-4EFB3FFED3DC}"/>
    <cellStyle name="Comma 2 3 3 3 8" xfId="4936" xr:uid="{00000000-0005-0000-0000-0000D20B0000}"/>
    <cellStyle name="Comma 2 3 3 3 8 2" xfId="14543" xr:uid="{00000000-0005-0000-0000-0000D30B0000}"/>
    <cellStyle name="Comma 2 3 3 3 8 2 2" xfId="33757" xr:uid="{0CAB78C6-5F8F-4FE8-A62F-B7C26A98CFE3}"/>
    <cellStyle name="Comma 2 3 3 3 8 3" xfId="24150" xr:uid="{A284E51B-5BC3-4C5D-AB31-E8EF8C6D054C}"/>
    <cellStyle name="Comma 2 3 3 3 9" xfId="9739" xr:uid="{00000000-0005-0000-0000-0000D40B0000}"/>
    <cellStyle name="Comma 2 3 3 3 9 2" xfId="28953" xr:uid="{859F66A5-831B-4137-AFF7-807C8B618091}"/>
    <cellStyle name="Comma 2 3 3 4" xfId="229" xr:uid="{00000000-0005-0000-0000-0000D50B0000}"/>
    <cellStyle name="Comma 2 3 3 4 2" xfId="1030" xr:uid="{00000000-0005-0000-0000-0000D60B0000}"/>
    <cellStyle name="Comma 2 3 3 4 2 2" xfId="3434" xr:uid="{00000000-0005-0000-0000-0000D70B0000}"/>
    <cellStyle name="Comma 2 3 3 4 2 2 2" xfId="8237" xr:uid="{00000000-0005-0000-0000-0000D80B0000}"/>
    <cellStyle name="Comma 2 3 3 4 2 2 2 2" xfId="17844" xr:uid="{00000000-0005-0000-0000-0000D90B0000}"/>
    <cellStyle name="Comma 2 3 3 4 2 2 2 2 2" xfId="37058" xr:uid="{1F2F8F71-1141-4227-BF7F-3794AAE655AD}"/>
    <cellStyle name="Comma 2 3 3 4 2 2 2 3" xfId="27451" xr:uid="{C1D28321-82CB-4F6D-849E-1C5216CACE45}"/>
    <cellStyle name="Comma 2 3 3 4 2 2 3" xfId="13041" xr:uid="{00000000-0005-0000-0000-0000DA0B0000}"/>
    <cellStyle name="Comma 2 3 3 4 2 2 3 2" xfId="32255" xr:uid="{5D2F25CB-3B0C-4535-91C4-7F3B4C477B60}"/>
    <cellStyle name="Comma 2 3 3 4 2 2 4" xfId="22648" xr:uid="{6011D981-8EB4-462D-89F4-00A5580712A6}"/>
    <cellStyle name="Comma 2 3 3 4 2 3" xfId="5836" xr:uid="{00000000-0005-0000-0000-0000DB0B0000}"/>
    <cellStyle name="Comma 2 3 3 4 2 3 2" xfId="15443" xr:uid="{00000000-0005-0000-0000-0000DC0B0000}"/>
    <cellStyle name="Comma 2 3 3 4 2 3 2 2" xfId="34657" xr:uid="{5DF63815-B4FC-4103-BB7F-FFBA4A38436C}"/>
    <cellStyle name="Comma 2 3 3 4 2 3 3" xfId="25050" xr:uid="{24E7EE52-7EB4-4CB4-8BB6-9EBCE2D19F88}"/>
    <cellStyle name="Comma 2 3 3 4 2 4" xfId="10639" xr:uid="{00000000-0005-0000-0000-0000DD0B0000}"/>
    <cellStyle name="Comma 2 3 3 4 2 4 2" xfId="29853" xr:uid="{62A2191E-BF01-4DD5-B691-9EB734C0C6D9}"/>
    <cellStyle name="Comma 2 3 3 4 2 5" xfId="20246" xr:uid="{E3CBAC40-DEE7-4E33-B786-FC683AD2BD5F}"/>
    <cellStyle name="Comma 2 3 3 4 3" xfId="1830" xr:uid="{00000000-0005-0000-0000-0000DE0B0000}"/>
    <cellStyle name="Comma 2 3 3 4 3 2" xfId="4234" xr:uid="{00000000-0005-0000-0000-0000DF0B0000}"/>
    <cellStyle name="Comma 2 3 3 4 3 2 2" xfId="9037" xr:uid="{00000000-0005-0000-0000-0000E00B0000}"/>
    <cellStyle name="Comma 2 3 3 4 3 2 2 2" xfId="18644" xr:uid="{00000000-0005-0000-0000-0000E10B0000}"/>
    <cellStyle name="Comma 2 3 3 4 3 2 2 2 2" xfId="37858" xr:uid="{F1E72E66-D3E5-4839-9B2F-5FC8F397CDF3}"/>
    <cellStyle name="Comma 2 3 3 4 3 2 2 3" xfId="28251" xr:uid="{FB870058-99A7-4A7C-AF9D-EAFCEFE7A1AA}"/>
    <cellStyle name="Comma 2 3 3 4 3 2 3" xfId="13841" xr:uid="{00000000-0005-0000-0000-0000E20B0000}"/>
    <cellStyle name="Comma 2 3 3 4 3 2 3 2" xfId="33055" xr:uid="{662A7E07-943B-4F6B-9A4A-72A371012541}"/>
    <cellStyle name="Comma 2 3 3 4 3 2 4" xfId="23448" xr:uid="{28917929-D3EC-4C25-AE46-564892FC06C3}"/>
    <cellStyle name="Comma 2 3 3 4 3 3" xfId="6636" xr:uid="{00000000-0005-0000-0000-0000E30B0000}"/>
    <cellStyle name="Comma 2 3 3 4 3 3 2" xfId="16243" xr:uid="{00000000-0005-0000-0000-0000E40B0000}"/>
    <cellStyle name="Comma 2 3 3 4 3 3 2 2" xfId="35457" xr:uid="{D894ACD6-F028-4D92-B804-CA47F0599A22}"/>
    <cellStyle name="Comma 2 3 3 4 3 3 3" xfId="25850" xr:uid="{0DD7D1A4-9558-4C36-8F14-86485D252924}"/>
    <cellStyle name="Comma 2 3 3 4 3 4" xfId="11439" xr:uid="{00000000-0005-0000-0000-0000E50B0000}"/>
    <cellStyle name="Comma 2 3 3 4 3 4 2" xfId="30653" xr:uid="{F736C655-D4D2-482F-8558-E6C796D2AA04}"/>
    <cellStyle name="Comma 2 3 3 4 3 5" xfId="21046" xr:uid="{2E832A0A-174C-44C0-BAED-1F9C9AB2EDB6}"/>
    <cellStyle name="Comma 2 3 3 4 4" xfId="2634" xr:uid="{00000000-0005-0000-0000-0000E60B0000}"/>
    <cellStyle name="Comma 2 3 3 4 4 2" xfId="7437" xr:uid="{00000000-0005-0000-0000-0000E70B0000}"/>
    <cellStyle name="Comma 2 3 3 4 4 2 2" xfId="17044" xr:uid="{00000000-0005-0000-0000-0000E80B0000}"/>
    <cellStyle name="Comma 2 3 3 4 4 2 2 2" xfId="36258" xr:uid="{1B9BA9A1-6BCB-4A98-B59A-F23A6B264857}"/>
    <cellStyle name="Comma 2 3 3 4 4 2 3" xfId="26651" xr:uid="{54DF173C-EBC2-401B-8741-8FAC7E8274FD}"/>
    <cellStyle name="Comma 2 3 3 4 4 3" xfId="12241" xr:uid="{00000000-0005-0000-0000-0000E90B0000}"/>
    <cellStyle name="Comma 2 3 3 4 4 3 2" xfId="31455" xr:uid="{26619E9B-7E31-47C4-A963-DC6A95E823B4}"/>
    <cellStyle name="Comma 2 3 3 4 4 4" xfId="21848" xr:uid="{B1D8DB87-F400-496B-A241-AE0627E8DDD1}"/>
    <cellStyle name="Comma 2 3 3 4 5" xfId="5036" xr:uid="{00000000-0005-0000-0000-0000EA0B0000}"/>
    <cellStyle name="Comma 2 3 3 4 5 2" xfId="14643" xr:uid="{00000000-0005-0000-0000-0000EB0B0000}"/>
    <cellStyle name="Comma 2 3 3 4 5 2 2" xfId="33857" xr:uid="{C4D0BF84-7121-4215-9A8C-5D6CB357E137}"/>
    <cellStyle name="Comma 2 3 3 4 5 3" xfId="24250" xr:uid="{E3041F0C-D581-4F51-B05A-1B02F7D9B022}"/>
    <cellStyle name="Comma 2 3 3 4 6" xfId="9839" xr:uid="{00000000-0005-0000-0000-0000EC0B0000}"/>
    <cellStyle name="Comma 2 3 3 4 6 2" xfId="29053" xr:uid="{45B05662-92E9-4129-897C-FB6C11CE63EC}"/>
    <cellStyle name="Comma 2 3 3 4 7" xfId="19446" xr:uid="{B6DC9772-612F-48C0-B7BF-861097FAF770}"/>
    <cellStyle name="Comma 2 3 3 5" xfId="429" xr:uid="{00000000-0005-0000-0000-0000ED0B0000}"/>
    <cellStyle name="Comma 2 3 3 5 2" xfId="1230" xr:uid="{00000000-0005-0000-0000-0000EE0B0000}"/>
    <cellStyle name="Comma 2 3 3 5 2 2" xfId="3634" xr:uid="{00000000-0005-0000-0000-0000EF0B0000}"/>
    <cellStyle name="Comma 2 3 3 5 2 2 2" xfId="8437" xr:uid="{00000000-0005-0000-0000-0000F00B0000}"/>
    <cellStyle name="Comma 2 3 3 5 2 2 2 2" xfId="18044" xr:uid="{00000000-0005-0000-0000-0000F10B0000}"/>
    <cellStyle name="Comma 2 3 3 5 2 2 2 2 2" xfId="37258" xr:uid="{FC56A5D3-C405-4654-80B2-39B184B209F6}"/>
    <cellStyle name="Comma 2 3 3 5 2 2 2 3" xfId="27651" xr:uid="{473AAA85-CE31-4073-AABD-9138E49BCEAB}"/>
    <cellStyle name="Comma 2 3 3 5 2 2 3" xfId="13241" xr:uid="{00000000-0005-0000-0000-0000F20B0000}"/>
    <cellStyle name="Comma 2 3 3 5 2 2 3 2" xfId="32455" xr:uid="{41CBBBA1-FD7D-49A7-BCD8-D965652968F7}"/>
    <cellStyle name="Comma 2 3 3 5 2 2 4" xfId="22848" xr:uid="{DB2C0D79-1C03-4843-9C00-4A4DDF6053C5}"/>
    <cellStyle name="Comma 2 3 3 5 2 3" xfId="6036" xr:uid="{00000000-0005-0000-0000-0000F30B0000}"/>
    <cellStyle name="Comma 2 3 3 5 2 3 2" xfId="15643" xr:uid="{00000000-0005-0000-0000-0000F40B0000}"/>
    <cellStyle name="Comma 2 3 3 5 2 3 2 2" xfId="34857" xr:uid="{68D0CDF5-9F19-46F4-B853-85AB2260AECF}"/>
    <cellStyle name="Comma 2 3 3 5 2 3 3" xfId="25250" xr:uid="{81B5FD21-BCE9-4CEC-9A3A-354CD6F8FBF8}"/>
    <cellStyle name="Comma 2 3 3 5 2 4" xfId="10839" xr:uid="{00000000-0005-0000-0000-0000F50B0000}"/>
    <cellStyle name="Comma 2 3 3 5 2 4 2" xfId="30053" xr:uid="{B5187EC0-AF59-4D50-BF45-823FDB19A6CD}"/>
    <cellStyle name="Comma 2 3 3 5 2 5" xfId="20446" xr:uid="{F7D7FDC2-17CE-42D7-85D4-97D0187EFB6F}"/>
    <cellStyle name="Comma 2 3 3 5 3" xfId="2030" xr:uid="{00000000-0005-0000-0000-0000F60B0000}"/>
    <cellStyle name="Comma 2 3 3 5 3 2" xfId="4434" xr:uid="{00000000-0005-0000-0000-0000F70B0000}"/>
    <cellStyle name="Comma 2 3 3 5 3 2 2" xfId="9237" xr:uid="{00000000-0005-0000-0000-0000F80B0000}"/>
    <cellStyle name="Comma 2 3 3 5 3 2 2 2" xfId="18844" xr:uid="{00000000-0005-0000-0000-0000F90B0000}"/>
    <cellStyle name="Comma 2 3 3 5 3 2 2 2 2" xfId="38058" xr:uid="{656EA18A-742A-48EC-93CA-FEC764063BEB}"/>
    <cellStyle name="Comma 2 3 3 5 3 2 2 3" xfId="28451" xr:uid="{93801C2C-4386-49D5-BEB0-234E89093383}"/>
    <cellStyle name="Comma 2 3 3 5 3 2 3" xfId="14041" xr:uid="{00000000-0005-0000-0000-0000FA0B0000}"/>
    <cellStyle name="Comma 2 3 3 5 3 2 3 2" xfId="33255" xr:uid="{BD6EE70C-0422-4DC8-879B-695FF4B940CD}"/>
    <cellStyle name="Comma 2 3 3 5 3 2 4" xfId="23648" xr:uid="{D98D739D-E652-4A44-AC9D-0FC6AE0DEB04}"/>
    <cellStyle name="Comma 2 3 3 5 3 3" xfId="6836" xr:uid="{00000000-0005-0000-0000-0000FB0B0000}"/>
    <cellStyle name="Comma 2 3 3 5 3 3 2" xfId="16443" xr:uid="{00000000-0005-0000-0000-0000FC0B0000}"/>
    <cellStyle name="Comma 2 3 3 5 3 3 2 2" xfId="35657" xr:uid="{4DC8922C-AC3E-4FCD-A02C-6FBBE144BEAA}"/>
    <cellStyle name="Comma 2 3 3 5 3 3 3" xfId="26050" xr:uid="{B55C20D1-914A-48A4-9C67-E83B7B2F8601}"/>
    <cellStyle name="Comma 2 3 3 5 3 4" xfId="11639" xr:uid="{00000000-0005-0000-0000-0000FD0B0000}"/>
    <cellStyle name="Comma 2 3 3 5 3 4 2" xfId="30853" xr:uid="{23695E93-3B5A-4427-99C0-16DD2EEFE827}"/>
    <cellStyle name="Comma 2 3 3 5 3 5" xfId="21246" xr:uid="{94C132D2-38B5-43CF-8987-B47A9D5CF34E}"/>
    <cellStyle name="Comma 2 3 3 5 4" xfId="2834" xr:uid="{00000000-0005-0000-0000-0000FE0B0000}"/>
    <cellStyle name="Comma 2 3 3 5 4 2" xfId="7637" xr:uid="{00000000-0005-0000-0000-0000FF0B0000}"/>
    <cellStyle name="Comma 2 3 3 5 4 2 2" xfId="17244" xr:uid="{00000000-0005-0000-0000-0000000C0000}"/>
    <cellStyle name="Comma 2 3 3 5 4 2 2 2" xfId="36458" xr:uid="{45EA39E2-FCD3-4921-BD02-4B8143DC8CF5}"/>
    <cellStyle name="Comma 2 3 3 5 4 2 3" xfId="26851" xr:uid="{0C188D87-24BF-475C-BE6B-E9C056721BB8}"/>
    <cellStyle name="Comma 2 3 3 5 4 3" xfId="12441" xr:uid="{00000000-0005-0000-0000-0000010C0000}"/>
    <cellStyle name="Comma 2 3 3 5 4 3 2" xfId="31655" xr:uid="{DFD4AE56-D1E3-47B3-98D3-8FD7EB771776}"/>
    <cellStyle name="Comma 2 3 3 5 4 4" xfId="22048" xr:uid="{C708C329-52BB-4C73-99C2-8E36CE5579A5}"/>
    <cellStyle name="Comma 2 3 3 5 5" xfId="5236" xr:uid="{00000000-0005-0000-0000-0000020C0000}"/>
    <cellStyle name="Comma 2 3 3 5 5 2" xfId="14843" xr:uid="{00000000-0005-0000-0000-0000030C0000}"/>
    <cellStyle name="Comma 2 3 3 5 5 2 2" xfId="34057" xr:uid="{F1C237BA-CF50-4DD1-AF0D-416E360B8D76}"/>
    <cellStyle name="Comma 2 3 3 5 5 3" xfId="24450" xr:uid="{346C972D-8E90-4B91-9EA0-3A107DC5A2C1}"/>
    <cellStyle name="Comma 2 3 3 5 6" xfId="10039" xr:uid="{00000000-0005-0000-0000-0000040C0000}"/>
    <cellStyle name="Comma 2 3 3 5 6 2" xfId="29253" xr:uid="{40EBD067-1B08-4C24-B6BF-952EA7CA7F7B}"/>
    <cellStyle name="Comma 2 3 3 5 7" xfId="19646" xr:uid="{038244EA-A4FC-4043-AB5B-09B5C92F136D}"/>
    <cellStyle name="Comma 2 3 3 6" xfId="629" xr:uid="{00000000-0005-0000-0000-0000050C0000}"/>
    <cellStyle name="Comma 2 3 3 6 2" xfId="1430" xr:uid="{00000000-0005-0000-0000-0000060C0000}"/>
    <cellStyle name="Comma 2 3 3 6 2 2" xfId="3834" xr:uid="{00000000-0005-0000-0000-0000070C0000}"/>
    <cellStyle name="Comma 2 3 3 6 2 2 2" xfId="8637" xr:uid="{00000000-0005-0000-0000-0000080C0000}"/>
    <cellStyle name="Comma 2 3 3 6 2 2 2 2" xfId="18244" xr:uid="{00000000-0005-0000-0000-0000090C0000}"/>
    <cellStyle name="Comma 2 3 3 6 2 2 2 2 2" xfId="37458" xr:uid="{0A2663D1-C344-4E41-83EE-B5EB6A0F65C6}"/>
    <cellStyle name="Comma 2 3 3 6 2 2 2 3" xfId="27851" xr:uid="{B32F7B2F-2CD6-4FAA-A512-9A608EDF9B53}"/>
    <cellStyle name="Comma 2 3 3 6 2 2 3" xfId="13441" xr:uid="{00000000-0005-0000-0000-00000A0C0000}"/>
    <cellStyle name="Comma 2 3 3 6 2 2 3 2" xfId="32655" xr:uid="{FB40B511-3D2B-4668-A5F3-83E330A43CF3}"/>
    <cellStyle name="Comma 2 3 3 6 2 2 4" xfId="23048" xr:uid="{4CA305F5-B3E6-4FE5-9E2B-5BC53E11B659}"/>
    <cellStyle name="Comma 2 3 3 6 2 3" xfId="6236" xr:uid="{00000000-0005-0000-0000-00000B0C0000}"/>
    <cellStyle name="Comma 2 3 3 6 2 3 2" xfId="15843" xr:uid="{00000000-0005-0000-0000-00000C0C0000}"/>
    <cellStyle name="Comma 2 3 3 6 2 3 2 2" xfId="35057" xr:uid="{4493CE56-1D03-4970-8E73-F028358DC0DC}"/>
    <cellStyle name="Comma 2 3 3 6 2 3 3" xfId="25450" xr:uid="{E354EE5F-B041-4B46-BB4E-684BABBA1AC5}"/>
    <cellStyle name="Comma 2 3 3 6 2 4" xfId="11039" xr:uid="{00000000-0005-0000-0000-00000D0C0000}"/>
    <cellStyle name="Comma 2 3 3 6 2 4 2" xfId="30253" xr:uid="{DEA920D3-F745-4139-B201-B3A0794F063A}"/>
    <cellStyle name="Comma 2 3 3 6 2 5" xfId="20646" xr:uid="{3F0EE920-BD59-4BB5-868C-5688D3030E37}"/>
    <cellStyle name="Comma 2 3 3 6 3" xfId="2230" xr:uid="{00000000-0005-0000-0000-00000E0C0000}"/>
    <cellStyle name="Comma 2 3 3 6 3 2" xfId="4634" xr:uid="{00000000-0005-0000-0000-00000F0C0000}"/>
    <cellStyle name="Comma 2 3 3 6 3 2 2" xfId="9437" xr:uid="{00000000-0005-0000-0000-0000100C0000}"/>
    <cellStyle name="Comma 2 3 3 6 3 2 2 2" xfId="19044" xr:uid="{00000000-0005-0000-0000-0000110C0000}"/>
    <cellStyle name="Comma 2 3 3 6 3 2 2 2 2" xfId="38258" xr:uid="{0642744F-27F2-4259-BAEE-C1BE6BE990A3}"/>
    <cellStyle name="Comma 2 3 3 6 3 2 2 3" xfId="28651" xr:uid="{1C441901-F9BA-4E87-B86F-1C7CCDA2D119}"/>
    <cellStyle name="Comma 2 3 3 6 3 2 3" xfId="14241" xr:uid="{00000000-0005-0000-0000-0000120C0000}"/>
    <cellStyle name="Comma 2 3 3 6 3 2 3 2" xfId="33455" xr:uid="{60B14BF3-A0B2-4EFF-B592-9A81A2C40652}"/>
    <cellStyle name="Comma 2 3 3 6 3 2 4" xfId="23848" xr:uid="{F282676F-97D1-4DAC-99AB-447EE207F2D3}"/>
    <cellStyle name="Comma 2 3 3 6 3 3" xfId="7036" xr:uid="{00000000-0005-0000-0000-0000130C0000}"/>
    <cellStyle name="Comma 2 3 3 6 3 3 2" xfId="16643" xr:uid="{00000000-0005-0000-0000-0000140C0000}"/>
    <cellStyle name="Comma 2 3 3 6 3 3 2 2" xfId="35857" xr:uid="{2CB426BD-E54B-49F9-85EF-1170DC7D6B61}"/>
    <cellStyle name="Comma 2 3 3 6 3 3 3" xfId="26250" xr:uid="{77C452A4-3F88-42BD-AFF7-DF03C71FA2D1}"/>
    <cellStyle name="Comma 2 3 3 6 3 4" xfId="11839" xr:uid="{00000000-0005-0000-0000-0000150C0000}"/>
    <cellStyle name="Comma 2 3 3 6 3 4 2" xfId="31053" xr:uid="{8B405252-153A-4C69-BA6D-4670BAC9721B}"/>
    <cellStyle name="Comma 2 3 3 6 3 5" xfId="21446" xr:uid="{1F035890-D9D9-40D6-BFD9-4D76F58042F4}"/>
    <cellStyle name="Comma 2 3 3 6 4" xfId="3034" xr:uid="{00000000-0005-0000-0000-0000160C0000}"/>
    <cellStyle name="Comma 2 3 3 6 4 2" xfId="7837" xr:uid="{00000000-0005-0000-0000-0000170C0000}"/>
    <cellStyle name="Comma 2 3 3 6 4 2 2" xfId="17444" xr:uid="{00000000-0005-0000-0000-0000180C0000}"/>
    <cellStyle name="Comma 2 3 3 6 4 2 2 2" xfId="36658" xr:uid="{63C3DCEF-4CCD-471B-9D34-701AC503F7D0}"/>
    <cellStyle name="Comma 2 3 3 6 4 2 3" xfId="27051" xr:uid="{C5651AE4-675C-46E8-88B9-976A44C9F888}"/>
    <cellStyle name="Comma 2 3 3 6 4 3" xfId="12641" xr:uid="{00000000-0005-0000-0000-0000190C0000}"/>
    <cellStyle name="Comma 2 3 3 6 4 3 2" xfId="31855" xr:uid="{46030132-32DE-437F-9B0C-9A026928C442}"/>
    <cellStyle name="Comma 2 3 3 6 4 4" xfId="22248" xr:uid="{53A5128B-0944-425B-8905-18CC58FCBA37}"/>
    <cellStyle name="Comma 2 3 3 6 5" xfId="5436" xr:uid="{00000000-0005-0000-0000-00001A0C0000}"/>
    <cellStyle name="Comma 2 3 3 6 5 2" xfId="15043" xr:uid="{00000000-0005-0000-0000-00001B0C0000}"/>
    <cellStyle name="Comma 2 3 3 6 5 2 2" xfId="34257" xr:uid="{A6A9CB30-14D8-4BE1-97D9-D9E25EBF11CE}"/>
    <cellStyle name="Comma 2 3 3 6 5 3" xfId="24650" xr:uid="{99B52139-F008-4684-91A8-E7A570678871}"/>
    <cellStyle name="Comma 2 3 3 6 6" xfId="10239" xr:uid="{00000000-0005-0000-0000-00001C0C0000}"/>
    <cellStyle name="Comma 2 3 3 6 6 2" xfId="29453" xr:uid="{8306B115-5327-48B3-97DA-8BD8C67E2D1B}"/>
    <cellStyle name="Comma 2 3 3 6 7" xfId="19846" xr:uid="{78C63137-8D0B-4864-B58C-63FABAF8CEEA}"/>
    <cellStyle name="Comma 2 3 3 7" xfId="830" xr:uid="{00000000-0005-0000-0000-00001D0C0000}"/>
    <cellStyle name="Comma 2 3 3 7 2" xfId="3234" xr:uid="{00000000-0005-0000-0000-00001E0C0000}"/>
    <cellStyle name="Comma 2 3 3 7 2 2" xfId="8037" xr:uid="{00000000-0005-0000-0000-00001F0C0000}"/>
    <cellStyle name="Comma 2 3 3 7 2 2 2" xfId="17644" xr:uid="{00000000-0005-0000-0000-0000200C0000}"/>
    <cellStyle name="Comma 2 3 3 7 2 2 2 2" xfId="36858" xr:uid="{4B5FDFCA-058E-416E-8341-72DE6CEBA9E8}"/>
    <cellStyle name="Comma 2 3 3 7 2 2 3" xfId="27251" xr:uid="{AEC2F220-A0EC-4B4A-967D-E70A01BE8F49}"/>
    <cellStyle name="Comma 2 3 3 7 2 3" xfId="12841" xr:uid="{00000000-0005-0000-0000-0000210C0000}"/>
    <cellStyle name="Comma 2 3 3 7 2 3 2" xfId="32055" xr:uid="{B5EB4FC6-71ED-4A2F-989C-0A1955B5521B}"/>
    <cellStyle name="Comma 2 3 3 7 2 4" xfId="22448" xr:uid="{437346B2-2557-4640-A66F-B24F45DEAA39}"/>
    <cellStyle name="Comma 2 3 3 7 3" xfId="5636" xr:uid="{00000000-0005-0000-0000-0000220C0000}"/>
    <cellStyle name="Comma 2 3 3 7 3 2" xfId="15243" xr:uid="{00000000-0005-0000-0000-0000230C0000}"/>
    <cellStyle name="Comma 2 3 3 7 3 2 2" xfId="34457" xr:uid="{5C7CA7E0-A845-4643-99E1-4FF569B35682}"/>
    <cellStyle name="Comma 2 3 3 7 3 3" xfId="24850" xr:uid="{7381446C-BF90-47CB-8C75-25E98264973D}"/>
    <cellStyle name="Comma 2 3 3 7 4" xfId="10439" xr:uid="{00000000-0005-0000-0000-0000240C0000}"/>
    <cellStyle name="Comma 2 3 3 7 4 2" xfId="29653" xr:uid="{7DE01F24-6D10-4F7D-9787-F0DA818867FD}"/>
    <cellStyle name="Comma 2 3 3 7 5" xfId="20046" xr:uid="{5981100F-21F0-4413-8483-45B0D42317A2}"/>
    <cellStyle name="Comma 2 3 3 8" xfId="1630" xr:uid="{00000000-0005-0000-0000-0000250C0000}"/>
    <cellStyle name="Comma 2 3 3 8 2" xfId="4034" xr:uid="{00000000-0005-0000-0000-0000260C0000}"/>
    <cellStyle name="Comma 2 3 3 8 2 2" xfId="8837" xr:uid="{00000000-0005-0000-0000-0000270C0000}"/>
    <cellStyle name="Comma 2 3 3 8 2 2 2" xfId="18444" xr:uid="{00000000-0005-0000-0000-0000280C0000}"/>
    <cellStyle name="Comma 2 3 3 8 2 2 2 2" xfId="37658" xr:uid="{13323640-66E5-4FE2-89B7-B3D699B599BB}"/>
    <cellStyle name="Comma 2 3 3 8 2 2 3" xfId="28051" xr:uid="{6C22EEFF-5B97-4577-A4C3-97B1CA54B849}"/>
    <cellStyle name="Comma 2 3 3 8 2 3" xfId="13641" xr:uid="{00000000-0005-0000-0000-0000290C0000}"/>
    <cellStyle name="Comma 2 3 3 8 2 3 2" xfId="32855" xr:uid="{B81697EE-0830-46CA-B795-EA8F271FBAD5}"/>
    <cellStyle name="Comma 2 3 3 8 2 4" xfId="23248" xr:uid="{84638B08-8456-4AEC-9CEB-B90CB7C24DCE}"/>
    <cellStyle name="Comma 2 3 3 8 3" xfId="6436" xr:uid="{00000000-0005-0000-0000-00002A0C0000}"/>
    <cellStyle name="Comma 2 3 3 8 3 2" xfId="16043" xr:uid="{00000000-0005-0000-0000-00002B0C0000}"/>
    <cellStyle name="Comma 2 3 3 8 3 2 2" xfId="35257" xr:uid="{79F04E13-92EE-4BDD-837A-DC0E19A73543}"/>
    <cellStyle name="Comma 2 3 3 8 3 3" xfId="25650" xr:uid="{2D3C69F9-AFB7-476A-ADF8-FBBBA0FDA060}"/>
    <cellStyle name="Comma 2 3 3 8 4" xfId="11239" xr:uid="{00000000-0005-0000-0000-00002C0C0000}"/>
    <cellStyle name="Comma 2 3 3 8 4 2" xfId="30453" xr:uid="{62CB99B1-8AFE-4A58-9987-2167C471361C}"/>
    <cellStyle name="Comma 2 3 3 8 5" xfId="20846" xr:uid="{4ADDEB0E-F3B1-4B47-A8D0-DB3404FC8935}"/>
    <cellStyle name="Comma 2 3 3 9" xfId="2434" xr:uid="{00000000-0005-0000-0000-00002D0C0000}"/>
    <cellStyle name="Comma 2 3 3 9 2" xfId="7237" xr:uid="{00000000-0005-0000-0000-00002E0C0000}"/>
    <cellStyle name="Comma 2 3 3 9 2 2" xfId="16844" xr:uid="{00000000-0005-0000-0000-00002F0C0000}"/>
    <cellStyle name="Comma 2 3 3 9 2 2 2" xfId="36058" xr:uid="{4BE91C56-FC12-4A4E-A2B3-4A46F6E2D66C}"/>
    <cellStyle name="Comma 2 3 3 9 2 3" xfId="26451" xr:uid="{8BF8775C-9A4F-47DA-A2BD-3DDF872A8D11}"/>
    <cellStyle name="Comma 2 3 3 9 3" xfId="12041" xr:uid="{00000000-0005-0000-0000-0000300C0000}"/>
    <cellStyle name="Comma 2 3 3 9 3 2" xfId="31255" xr:uid="{C00D8475-2C55-42D6-A649-E28F66855B53}"/>
    <cellStyle name="Comma 2 3 3 9 4" xfId="21648" xr:uid="{754869DD-D626-409A-8671-CD67E89AED27}"/>
    <cellStyle name="Comma 2 3 4" xfId="39" xr:uid="{00000000-0005-0000-0000-0000310C0000}"/>
    <cellStyle name="Comma 2 3 4 10" xfId="4846" xr:uid="{00000000-0005-0000-0000-0000320C0000}"/>
    <cellStyle name="Comma 2 3 4 10 2" xfId="14453" xr:uid="{00000000-0005-0000-0000-0000330C0000}"/>
    <cellStyle name="Comma 2 3 4 10 2 2" xfId="33667" xr:uid="{1D0E7547-5194-48E8-9229-165E0AE10182}"/>
    <cellStyle name="Comma 2 3 4 10 3" xfId="24060" xr:uid="{1A2F43FB-DE7B-4C1B-9C10-49C282BE7292}"/>
    <cellStyle name="Comma 2 3 4 11" xfId="9649" xr:uid="{00000000-0005-0000-0000-0000340C0000}"/>
    <cellStyle name="Comma 2 3 4 11 2" xfId="28863" xr:uid="{9FB870D1-155A-4869-9D68-344DE68C2CE8}"/>
    <cellStyle name="Comma 2 3 4 12" xfId="19256" xr:uid="{39B87C76-1697-4F4E-B9D5-67A6708BE0C3}"/>
    <cellStyle name="Comma 2 3 4 2" xfId="89" xr:uid="{00000000-0005-0000-0000-0000350C0000}"/>
    <cellStyle name="Comma 2 3 4 2 10" xfId="9699" xr:uid="{00000000-0005-0000-0000-0000360C0000}"/>
    <cellStyle name="Comma 2 3 4 2 10 2" xfId="28913" xr:uid="{AE3F761A-453D-4CFE-B65C-56A432CB4462}"/>
    <cellStyle name="Comma 2 3 4 2 11" xfId="19306" xr:uid="{1DACFE35-CBD7-47CE-B9CD-02330EE3D07E}"/>
    <cellStyle name="Comma 2 3 4 2 2" xfId="189" xr:uid="{00000000-0005-0000-0000-0000370C0000}"/>
    <cellStyle name="Comma 2 3 4 2 2 10" xfId="19406" xr:uid="{9CACA420-4003-40DA-9B6F-CBC47ECB212C}"/>
    <cellStyle name="Comma 2 3 4 2 2 2" xfId="389" xr:uid="{00000000-0005-0000-0000-0000380C0000}"/>
    <cellStyle name="Comma 2 3 4 2 2 2 2" xfId="1190" xr:uid="{00000000-0005-0000-0000-0000390C0000}"/>
    <cellStyle name="Comma 2 3 4 2 2 2 2 2" xfId="3594" xr:uid="{00000000-0005-0000-0000-00003A0C0000}"/>
    <cellStyle name="Comma 2 3 4 2 2 2 2 2 2" xfId="8397" xr:uid="{00000000-0005-0000-0000-00003B0C0000}"/>
    <cellStyle name="Comma 2 3 4 2 2 2 2 2 2 2" xfId="18004" xr:uid="{00000000-0005-0000-0000-00003C0C0000}"/>
    <cellStyle name="Comma 2 3 4 2 2 2 2 2 2 2 2" xfId="37218" xr:uid="{D9914AA4-ADB2-48A1-9053-32538182EFFF}"/>
    <cellStyle name="Comma 2 3 4 2 2 2 2 2 2 3" xfId="27611" xr:uid="{E42AB25D-6BE6-4F11-BBFB-917635343D0D}"/>
    <cellStyle name="Comma 2 3 4 2 2 2 2 2 3" xfId="13201" xr:uid="{00000000-0005-0000-0000-00003D0C0000}"/>
    <cellStyle name="Comma 2 3 4 2 2 2 2 2 3 2" xfId="32415" xr:uid="{20E09599-2452-43FE-8E2E-D2CDAAD6F679}"/>
    <cellStyle name="Comma 2 3 4 2 2 2 2 2 4" xfId="22808" xr:uid="{931EB765-9BF4-47DD-9AAC-642FAFD95E16}"/>
    <cellStyle name="Comma 2 3 4 2 2 2 2 3" xfId="5996" xr:uid="{00000000-0005-0000-0000-00003E0C0000}"/>
    <cellStyle name="Comma 2 3 4 2 2 2 2 3 2" xfId="15603" xr:uid="{00000000-0005-0000-0000-00003F0C0000}"/>
    <cellStyle name="Comma 2 3 4 2 2 2 2 3 2 2" xfId="34817" xr:uid="{432485E9-43AA-4465-A21D-EA7DE3A4A470}"/>
    <cellStyle name="Comma 2 3 4 2 2 2 2 3 3" xfId="25210" xr:uid="{45330FBA-4D15-4B23-B4CD-AB541AF0691A}"/>
    <cellStyle name="Comma 2 3 4 2 2 2 2 4" xfId="10799" xr:uid="{00000000-0005-0000-0000-0000400C0000}"/>
    <cellStyle name="Comma 2 3 4 2 2 2 2 4 2" xfId="30013" xr:uid="{CD3DDD16-5724-491A-B062-7964A823B27E}"/>
    <cellStyle name="Comma 2 3 4 2 2 2 2 5" xfId="20406" xr:uid="{8698F3B6-922F-4E6C-A55D-CD5B405DA3CD}"/>
    <cellStyle name="Comma 2 3 4 2 2 2 3" xfId="1990" xr:uid="{00000000-0005-0000-0000-0000410C0000}"/>
    <cellStyle name="Comma 2 3 4 2 2 2 3 2" xfId="4394" xr:uid="{00000000-0005-0000-0000-0000420C0000}"/>
    <cellStyle name="Comma 2 3 4 2 2 2 3 2 2" xfId="9197" xr:uid="{00000000-0005-0000-0000-0000430C0000}"/>
    <cellStyle name="Comma 2 3 4 2 2 2 3 2 2 2" xfId="18804" xr:uid="{00000000-0005-0000-0000-0000440C0000}"/>
    <cellStyle name="Comma 2 3 4 2 2 2 3 2 2 2 2" xfId="38018" xr:uid="{CE198121-C9BA-4F6C-ACA8-988985E6976D}"/>
    <cellStyle name="Comma 2 3 4 2 2 2 3 2 2 3" xfId="28411" xr:uid="{74B2E84E-10DC-4E55-8B0C-B6F6A9347EAC}"/>
    <cellStyle name="Comma 2 3 4 2 2 2 3 2 3" xfId="14001" xr:uid="{00000000-0005-0000-0000-0000450C0000}"/>
    <cellStyle name="Comma 2 3 4 2 2 2 3 2 3 2" xfId="33215" xr:uid="{CCFB3F28-103F-4FB9-9278-2A05F4B4DD7F}"/>
    <cellStyle name="Comma 2 3 4 2 2 2 3 2 4" xfId="23608" xr:uid="{993BCD98-4DCD-4AF3-AAF5-8E8C0D59AB65}"/>
    <cellStyle name="Comma 2 3 4 2 2 2 3 3" xfId="6796" xr:uid="{00000000-0005-0000-0000-0000460C0000}"/>
    <cellStyle name="Comma 2 3 4 2 2 2 3 3 2" xfId="16403" xr:uid="{00000000-0005-0000-0000-0000470C0000}"/>
    <cellStyle name="Comma 2 3 4 2 2 2 3 3 2 2" xfId="35617" xr:uid="{941639D3-CA9B-41AA-8145-A0DC66A5BC1D}"/>
    <cellStyle name="Comma 2 3 4 2 2 2 3 3 3" xfId="26010" xr:uid="{AF649FF1-3DF6-4377-B200-DFB16D1F1943}"/>
    <cellStyle name="Comma 2 3 4 2 2 2 3 4" xfId="11599" xr:uid="{00000000-0005-0000-0000-0000480C0000}"/>
    <cellStyle name="Comma 2 3 4 2 2 2 3 4 2" xfId="30813" xr:uid="{8B39C943-2F2E-4732-B9BC-B34A9612C602}"/>
    <cellStyle name="Comma 2 3 4 2 2 2 3 5" xfId="21206" xr:uid="{372093C2-EB48-4A05-B02A-C51308C3C620}"/>
    <cellStyle name="Comma 2 3 4 2 2 2 4" xfId="2794" xr:uid="{00000000-0005-0000-0000-0000490C0000}"/>
    <cellStyle name="Comma 2 3 4 2 2 2 4 2" xfId="7597" xr:uid="{00000000-0005-0000-0000-00004A0C0000}"/>
    <cellStyle name="Comma 2 3 4 2 2 2 4 2 2" xfId="17204" xr:uid="{00000000-0005-0000-0000-00004B0C0000}"/>
    <cellStyle name="Comma 2 3 4 2 2 2 4 2 2 2" xfId="36418" xr:uid="{117DD232-3993-403F-8A5B-2C72CE57D412}"/>
    <cellStyle name="Comma 2 3 4 2 2 2 4 2 3" xfId="26811" xr:uid="{ACE45495-5110-4632-A3AC-06619FED53C2}"/>
    <cellStyle name="Comma 2 3 4 2 2 2 4 3" xfId="12401" xr:uid="{00000000-0005-0000-0000-00004C0C0000}"/>
    <cellStyle name="Comma 2 3 4 2 2 2 4 3 2" xfId="31615" xr:uid="{EA8F4911-984F-49EA-B111-1AD769B56B2E}"/>
    <cellStyle name="Comma 2 3 4 2 2 2 4 4" xfId="22008" xr:uid="{18737AE4-1062-4CBE-9EA8-628AB2A5319C}"/>
    <cellStyle name="Comma 2 3 4 2 2 2 5" xfId="5196" xr:uid="{00000000-0005-0000-0000-00004D0C0000}"/>
    <cellStyle name="Comma 2 3 4 2 2 2 5 2" xfId="14803" xr:uid="{00000000-0005-0000-0000-00004E0C0000}"/>
    <cellStyle name="Comma 2 3 4 2 2 2 5 2 2" xfId="34017" xr:uid="{BC078914-AC00-434D-ADCE-18A430E09FC7}"/>
    <cellStyle name="Comma 2 3 4 2 2 2 5 3" xfId="24410" xr:uid="{86EE037C-4D7B-4AD6-8A20-8081EE6CFF0C}"/>
    <cellStyle name="Comma 2 3 4 2 2 2 6" xfId="9999" xr:uid="{00000000-0005-0000-0000-00004F0C0000}"/>
    <cellStyle name="Comma 2 3 4 2 2 2 6 2" xfId="29213" xr:uid="{E74A82C9-1419-426D-9FBE-15EA7DA8F86E}"/>
    <cellStyle name="Comma 2 3 4 2 2 2 7" xfId="19606" xr:uid="{FC2CA076-8664-4EE3-9005-D427F9F003F2}"/>
    <cellStyle name="Comma 2 3 4 2 2 3" xfId="589" xr:uid="{00000000-0005-0000-0000-0000500C0000}"/>
    <cellStyle name="Comma 2 3 4 2 2 3 2" xfId="1390" xr:uid="{00000000-0005-0000-0000-0000510C0000}"/>
    <cellStyle name="Comma 2 3 4 2 2 3 2 2" xfId="3794" xr:uid="{00000000-0005-0000-0000-0000520C0000}"/>
    <cellStyle name="Comma 2 3 4 2 2 3 2 2 2" xfId="8597" xr:uid="{00000000-0005-0000-0000-0000530C0000}"/>
    <cellStyle name="Comma 2 3 4 2 2 3 2 2 2 2" xfId="18204" xr:uid="{00000000-0005-0000-0000-0000540C0000}"/>
    <cellStyle name="Comma 2 3 4 2 2 3 2 2 2 2 2" xfId="37418" xr:uid="{66C3EBD2-F7BF-44B7-9F85-A737B46BA42C}"/>
    <cellStyle name="Comma 2 3 4 2 2 3 2 2 2 3" xfId="27811" xr:uid="{9550A8C2-57DE-476F-8D23-EF7DA93E5384}"/>
    <cellStyle name="Comma 2 3 4 2 2 3 2 2 3" xfId="13401" xr:uid="{00000000-0005-0000-0000-0000550C0000}"/>
    <cellStyle name="Comma 2 3 4 2 2 3 2 2 3 2" xfId="32615" xr:uid="{04ABC263-CB37-4B52-881D-B4FCCE0118CF}"/>
    <cellStyle name="Comma 2 3 4 2 2 3 2 2 4" xfId="23008" xr:uid="{7B9B588F-F5A2-4E40-BCCC-E9E7FF519EF1}"/>
    <cellStyle name="Comma 2 3 4 2 2 3 2 3" xfId="6196" xr:uid="{00000000-0005-0000-0000-0000560C0000}"/>
    <cellStyle name="Comma 2 3 4 2 2 3 2 3 2" xfId="15803" xr:uid="{00000000-0005-0000-0000-0000570C0000}"/>
    <cellStyle name="Comma 2 3 4 2 2 3 2 3 2 2" xfId="35017" xr:uid="{3FB56A8B-542A-4A8A-AB0E-7BA4A9E3E33B}"/>
    <cellStyle name="Comma 2 3 4 2 2 3 2 3 3" xfId="25410" xr:uid="{9981A7AC-072B-474E-BC69-500761519DA4}"/>
    <cellStyle name="Comma 2 3 4 2 2 3 2 4" xfId="10999" xr:uid="{00000000-0005-0000-0000-0000580C0000}"/>
    <cellStyle name="Comma 2 3 4 2 2 3 2 4 2" xfId="30213" xr:uid="{9D7E36D4-DCC7-4FFA-9249-455C33FBACD6}"/>
    <cellStyle name="Comma 2 3 4 2 2 3 2 5" xfId="20606" xr:uid="{F82ABB5D-162B-4E56-A8FC-651F2748B8E7}"/>
    <cellStyle name="Comma 2 3 4 2 2 3 3" xfId="2190" xr:uid="{00000000-0005-0000-0000-0000590C0000}"/>
    <cellStyle name="Comma 2 3 4 2 2 3 3 2" xfId="4594" xr:uid="{00000000-0005-0000-0000-00005A0C0000}"/>
    <cellStyle name="Comma 2 3 4 2 2 3 3 2 2" xfId="9397" xr:uid="{00000000-0005-0000-0000-00005B0C0000}"/>
    <cellStyle name="Comma 2 3 4 2 2 3 3 2 2 2" xfId="19004" xr:uid="{00000000-0005-0000-0000-00005C0C0000}"/>
    <cellStyle name="Comma 2 3 4 2 2 3 3 2 2 2 2" xfId="38218" xr:uid="{649EB65E-F3DD-4EF5-81A5-6FDC1CBBFDA1}"/>
    <cellStyle name="Comma 2 3 4 2 2 3 3 2 2 3" xfId="28611" xr:uid="{ED7218A8-215E-48C7-9EE2-8BB5ABEDFDF1}"/>
    <cellStyle name="Comma 2 3 4 2 2 3 3 2 3" xfId="14201" xr:uid="{00000000-0005-0000-0000-00005D0C0000}"/>
    <cellStyle name="Comma 2 3 4 2 2 3 3 2 3 2" xfId="33415" xr:uid="{EC311216-6C06-4F7D-ADC6-1225C0783ACB}"/>
    <cellStyle name="Comma 2 3 4 2 2 3 3 2 4" xfId="23808" xr:uid="{2166442A-61D1-43CB-A0B8-08FB4C835789}"/>
    <cellStyle name="Comma 2 3 4 2 2 3 3 3" xfId="6996" xr:uid="{00000000-0005-0000-0000-00005E0C0000}"/>
    <cellStyle name="Comma 2 3 4 2 2 3 3 3 2" xfId="16603" xr:uid="{00000000-0005-0000-0000-00005F0C0000}"/>
    <cellStyle name="Comma 2 3 4 2 2 3 3 3 2 2" xfId="35817" xr:uid="{7BA8B31D-F5D8-48D3-A2E7-A0EF61044A5A}"/>
    <cellStyle name="Comma 2 3 4 2 2 3 3 3 3" xfId="26210" xr:uid="{55390CBF-BF7B-4A16-9065-F1F459EFDD36}"/>
    <cellStyle name="Comma 2 3 4 2 2 3 3 4" xfId="11799" xr:uid="{00000000-0005-0000-0000-0000600C0000}"/>
    <cellStyle name="Comma 2 3 4 2 2 3 3 4 2" xfId="31013" xr:uid="{A0C764FD-8FA0-4E71-B0FE-0F2C681B074E}"/>
    <cellStyle name="Comma 2 3 4 2 2 3 3 5" xfId="21406" xr:uid="{0674FAFB-6F59-430C-AB15-303A75285736}"/>
    <cellStyle name="Comma 2 3 4 2 2 3 4" xfId="2994" xr:uid="{00000000-0005-0000-0000-0000610C0000}"/>
    <cellStyle name="Comma 2 3 4 2 2 3 4 2" xfId="7797" xr:uid="{00000000-0005-0000-0000-0000620C0000}"/>
    <cellStyle name="Comma 2 3 4 2 2 3 4 2 2" xfId="17404" xr:uid="{00000000-0005-0000-0000-0000630C0000}"/>
    <cellStyle name="Comma 2 3 4 2 2 3 4 2 2 2" xfId="36618" xr:uid="{24957B3C-4F6F-4521-9871-4A78B8443C4F}"/>
    <cellStyle name="Comma 2 3 4 2 2 3 4 2 3" xfId="27011" xr:uid="{E4FFFF6E-B277-4801-A969-1EA4B84F22C2}"/>
    <cellStyle name="Comma 2 3 4 2 2 3 4 3" xfId="12601" xr:uid="{00000000-0005-0000-0000-0000640C0000}"/>
    <cellStyle name="Comma 2 3 4 2 2 3 4 3 2" xfId="31815" xr:uid="{1BB5956B-B4D3-4EDF-A46A-845C3C516BE5}"/>
    <cellStyle name="Comma 2 3 4 2 2 3 4 4" xfId="22208" xr:uid="{ED436D04-E4C2-4695-A74D-A1670EEED2E0}"/>
    <cellStyle name="Comma 2 3 4 2 2 3 5" xfId="5396" xr:uid="{00000000-0005-0000-0000-0000650C0000}"/>
    <cellStyle name="Comma 2 3 4 2 2 3 5 2" xfId="15003" xr:uid="{00000000-0005-0000-0000-0000660C0000}"/>
    <cellStyle name="Comma 2 3 4 2 2 3 5 2 2" xfId="34217" xr:uid="{BE2F76FA-6B05-4777-A5C7-E4F615783010}"/>
    <cellStyle name="Comma 2 3 4 2 2 3 5 3" xfId="24610" xr:uid="{ABE1F8BD-5948-4F87-9118-E7E447170F5C}"/>
    <cellStyle name="Comma 2 3 4 2 2 3 6" xfId="10199" xr:uid="{00000000-0005-0000-0000-0000670C0000}"/>
    <cellStyle name="Comma 2 3 4 2 2 3 6 2" xfId="29413" xr:uid="{85DD80BC-BECB-4FB7-950A-B0211615F7EC}"/>
    <cellStyle name="Comma 2 3 4 2 2 3 7" xfId="19806" xr:uid="{2E6CBF34-BEB7-4A4C-90FE-BEEFF042BD12}"/>
    <cellStyle name="Comma 2 3 4 2 2 4" xfId="789" xr:uid="{00000000-0005-0000-0000-0000680C0000}"/>
    <cellStyle name="Comma 2 3 4 2 2 4 2" xfId="1590" xr:uid="{00000000-0005-0000-0000-0000690C0000}"/>
    <cellStyle name="Comma 2 3 4 2 2 4 2 2" xfId="3994" xr:uid="{00000000-0005-0000-0000-00006A0C0000}"/>
    <cellStyle name="Comma 2 3 4 2 2 4 2 2 2" xfId="8797" xr:uid="{00000000-0005-0000-0000-00006B0C0000}"/>
    <cellStyle name="Comma 2 3 4 2 2 4 2 2 2 2" xfId="18404" xr:uid="{00000000-0005-0000-0000-00006C0C0000}"/>
    <cellStyle name="Comma 2 3 4 2 2 4 2 2 2 2 2" xfId="37618" xr:uid="{D4108BF1-DCCD-4465-9DBA-6A130794B58F}"/>
    <cellStyle name="Comma 2 3 4 2 2 4 2 2 2 3" xfId="28011" xr:uid="{AB3BF44E-415A-4CD0-9AB7-0B7D46B33341}"/>
    <cellStyle name="Comma 2 3 4 2 2 4 2 2 3" xfId="13601" xr:uid="{00000000-0005-0000-0000-00006D0C0000}"/>
    <cellStyle name="Comma 2 3 4 2 2 4 2 2 3 2" xfId="32815" xr:uid="{D8699D4B-4E7B-4B6A-9902-41DA5253514B}"/>
    <cellStyle name="Comma 2 3 4 2 2 4 2 2 4" xfId="23208" xr:uid="{EC210AD8-9AED-40BF-AB4E-5B7C6E26811A}"/>
    <cellStyle name="Comma 2 3 4 2 2 4 2 3" xfId="6396" xr:uid="{00000000-0005-0000-0000-00006E0C0000}"/>
    <cellStyle name="Comma 2 3 4 2 2 4 2 3 2" xfId="16003" xr:uid="{00000000-0005-0000-0000-00006F0C0000}"/>
    <cellStyle name="Comma 2 3 4 2 2 4 2 3 2 2" xfId="35217" xr:uid="{3A9DB513-8695-4D7F-8B41-3C571519FBE2}"/>
    <cellStyle name="Comma 2 3 4 2 2 4 2 3 3" xfId="25610" xr:uid="{B7BCCB74-3753-48C7-982F-F591C4AE0610}"/>
    <cellStyle name="Comma 2 3 4 2 2 4 2 4" xfId="11199" xr:uid="{00000000-0005-0000-0000-0000700C0000}"/>
    <cellStyle name="Comma 2 3 4 2 2 4 2 4 2" xfId="30413" xr:uid="{EC46A414-E20C-4E97-883D-D3D22F523C5C}"/>
    <cellStyle name="Comma 2 3 4 2 2 4 2 5" xfId="20806" xr:uid="{DA3FE989-22BE-475E-B394-9EF0862C19D5}"/>
    <cellStyle name="Comma 2 3 4 2 2 4 3" xfId="2390" xr:uid="{00000000-0005-0000-0000-0000710C0000}"/>
    <cellStyle name="Comma 2 3 4 2 2 4 3 2" xfId="4794" xr:uid="{00000000-0005-0000-0000-0000720C0000}"/>
    <cellStyle name="Comma 2 3 4 2 2 4 3 2 2" xfId="9597" xr:uid="{00000000-0005-0000-0000-0000730C0000}"/>
    <cellStyle name="Comma 2 3 4 2 2 4 3 2 2 2" xfId="19204" xr:uid="{00000000-0005-0000-0000-0000740C0000}"/>
    <cellStyle name="Comma 2 3 4 2 2 4 3 2 2 2 2" xfId="38418" xr:uid="{F0A47310-30D4-40C9-8874-F9716AC7C545}"/>
    <cellStyle name="Comma 2 3 4 2 2 4 3 2 2 3" xfId="28811" xr:uid="{E3FB1374-7F4F-41EC-9E71-989B6B94B629}"/>
    <cellStyle name="Comma 2 3 4 2 2 4 3 2 3" xfId="14401" xr:uid="{00000000-0005-0000-0000-0000750C0000}"/>
    <cellStyle name="Comma 2 3 4 2 2 4 3 2 3 2" xfId="33615" xr:uid="{CBBD2BB8-0732-4FD3-88BD-D035E2F1213F}"/>
    <cellStyle name="Comma 2 3 4 2 2 4 3 2 4" xfId="24008" xr:uid="{3BB5B669-14A8-4705-A0D3-3CF2A8135420}"/>
    <cellStyle name="Comma 2 3 4 2 2 4 3 3" xfId="7196" xr:uid="{00000000-0005-0000-0000-0000760C0000}"/>
    <cellStyle name="Comma 2 3 4 2 2 4 3 3 2" xfId="16803" xr:uid="{00000000-0005-0000-0000-0000770C0000}"/>
    <cellStyle name="Comma 2 3 4 2 2 4 3 3 2 2" xfId="36017" xr:uid="{88C88EF8-711D-4338-BCD3-AF6D96BDC8D4}"/>
    <cellStyle name="Comma 2 3 4 2 2 4 3 3 3" xfId="26410" xr:uid="{893A63A9-C100-4ADC-96CA-92BECF245C04}"/>
    <cellStyle name="Comma 2 3 4 2 2 4 3 4" xfId="11999" xr:uid="{00000000-0005-0000-0000-0000780C0000}"/>
    <cellStyle name="Comma 2 3 4 2 2 4 3 4 2" xfId="31213" xr:uid="{D38BBC23-7858-4580-B7C2-D12B9614D383}"/>
    <cellStyle name="Comma 2 3 4 2 2 4 3 5" xfId="21606" xr:uid="{13695B15-434C-4895-9012-7B4A5BD7591C}"/>
    <cellStyle name="Comma 2 3 4 2 2 4 4" xfId="3194" xr:uid="{00000000-0005-0000-0000-0000790C0000}"/>
    <cellStyle name="Comma 2 3 4 2 2 4 4 2" xfId="7997" xr:uid="{00000000-0005-0000-0000-00007A0C0000}"/>
    <cellStyle name="Comma 2 3 4 2 2 4 4 2 2" xfId="17604" xr:uid="{00000000-0005-0000-0000-00007B0C0000}"/>
    <cellStyle name="Comma 2 3 4 2 2 4 4 2 2 2" xfId="36818" xr:uid="{F3B0EF8F-86A5-4F27-8A96-DC8757A14B8E}"/>
    <cellStyle name="Comma 2 3 4 2 2 4 4 2 3" xfId="27211" xr:uid="{D036D3FD-AC4C-4235-A8AF-D0F695C8ABDB}"/>
    <cellStyle name="Comma 2 3 4 2 2 4 4 3" xfId="12801" xr:uid="{00000000-0005-0000-0000-00007C0C0000}"/>
    <cellStyle name="Comma 2 3 4 2 2 4 4 3 2" xfId="32015" xr:uid="{02B49C02-3C68-49F5-AD6E-D0312043C54F}"/>
    <cellStyle name="Comma 2 3 4 2 2 4 4 4" xfId="22408" xr:uid="{05780980-390A-47F0-99BF-5C12B8C7EC20}"/>
    <cellStyle name="Comma 2 3 4 2 2 4 5" xfId="5596" xr:uid="{00000000-0005-0000-0000-00007D0C0000}"/>
    <cellStyle name="Comma 2 3 4 2 2 4 5 2" xfId="15203" xr:uid="{00000000-0005-0000-0000-00007E0C0000}"/>
    <cellStyle name="Comma 2 3 4 2 2 4 5 2 2" xfId="34417" xr:uid="{A07A1D34-F235-4172-9DB4-E539F73A897A}"/>
    <cellStyle name="Comma 2 3 4 2 2 4 5 3" xfId="24810" xr:uid="{932859B3-B71D-49AD-89F5-E87B13B96A57}"/>
    <cellStyle name="Comma 2 3 4 2 2 4 6" xfId="10399" xr:uid="{00000000-0005-0000-0000-00007F0C0000}"/>
    <cellStyle name="Comma 2 3 4 2 2 4 6 2" xfId="29613" xr:uid="{50FEC101-6CAE-4416-AD69-1BC1F4AE00C6}"/>
    <cellStyle name="Comma 2 3 4 2 2 4 7" xfId="20006" xr:uid="{0D6C4766-F5A9-46F5-8B32-93CEE4D69FCA}"/>
    <cellStyle name="Comma 2 3 4 2 2 5" xfId="990" xr:uid="{00000000-0005-0000-0000-0000800C0000}"/>
    <cellStyle name="Comma 2 3 4 2 2 5 2" xfId="3394" xr:uid="{00000000-0005-0000-0000-0000810C0000}"/>
    <cellStyle name="Comma 2 3 4 2 2 5 2 2" xfId="8197" xr:uid="{00000000-0005-0000-0000-0000820C0000}"/>
    <cellStyle name="Comma 2 3 4 2 2 5 2 2 2" xfId="17804" xr:uid="{00000000-0005-0000-0000-0000830C0000}"/>
    <cellStyle name="Comma 2 3 4 2 2 5 2 2 2 2" xfId="37018" xr:uid="{B4AD9BCE-1F9E-4BD2-AD2B-E5332499F87C}"/>
    <cellStyle name="Comma 2 3 4 2 2 5 2 2 3" xfId="27411" xr:uid="{EBC9919C-9004-480C-830C-BCA32B168483}"/>
    <cellStyle name="Comma 2 3 4 2 2 5 2 3" xfId="13001" xr:uid="{00000000-0005-0000-0000-0000840C0000}"/>
    <cellStyle name="Comma 2 3 4 2 2 5 2 3 2" xfId="32215" xr:uid="{64DF4094-508B-4735-938F-8801CF6160AB}"/>
    <cellStyle name="Comma 2 3 4 2 2 5 2 4" xfId="22608" xr:uid="{6C729014-2869-4424-A7D4-BF237387BA75}"/>
    <cellStyle name="Comma 2 3 4 2 2 5 3" xfId="5796" xr:uid="{00000000-0005-0000-0000-0000850C0000}"/>
    <cellStyle name="Comma 2 3 4 2 2 5 3 2" xfId="15403" xr:uid="{00000000-0005-0000-0000-0000860C0000}"/>
    <cellStyle name="Comma 2 3 4 2 2 5 3 2 2" xfId="34617" xr:uid="{0CBC882C-43A8-459B-BDE2-5CD028AB938E}"/>
    <cellStyle name="Comma 2 3 4 2 2 5 3 3" xfId="25010" xr:uid="{C9BCDB83-124D-4889-ABF4-C022012293E3}"/>
    <cellStyle name="Comma 2 3 4 2 2 5 4" xfId="10599" xr:uid="{00000000-0005-0000-0000-0000870C0000}"/>
    <cellStyle name="Comma 2 3 4 2 2 5 4 2" xfId="29813" xr:uid="{0B41BE18-7296-435D-A554-654FF999A720}"/>
    <cellStyle name="Comma 2 3 4 2 2 5 5" xfId="20206" xr:uid="{7059FF30-20A4-4091-BF22-729D01FEA968}"/>
    <cellStyle name="Comma 2 3 4 2 2 6" xfId="1790" xr:uid="{00000000-0005-0000-0000-0000880C0000}"/>
    <cellStyle name="Comma 2 3 4 2 2 6 2" xfId="4194" xr:uid="{00000000-0005-0000-0000-0000890C0000}"/>
    <cellStyle name="Comma 2 3 4 2 2 6 2 2" xfId="8997" xr:uid="{00000000-0005-0000-0000-00008A0C0000}"/>
    <cellStyle name="Comma 2 3 4 2 2 6 2 2 2" xfId="18604" xr:uid="{00000000-0005-0000-0000-00008B0C0000}"/>
    <cellStyle name="Comma 2 3 4 2 2 6 2 2 2 2" xfId="37818" xr:uid="{1833D440-B0E2-4B48-84F7-4A695297118A}"/>
    <cellStyle name="Comma 2 3 4 2 2 6 2 2 3" xfId="28211" xr:uid="{B2458C90-6263-403C-A378-571D5754335C}"/>
    <cellStyle name="Comma 2 3 4 2 2 6 2 3" xfId="13801" xr:uid="{00000000-0005-0000-0000-00008C0C0000}"/>
    <cellStyle name="Comma 2 3 4 2 2 6 2 3 2" xfId="33015" xr:uid="{061107A3-76FD-46AF-BC5E-1AED2F1F0B1B}"/>
    <cellStyle name="Comma 2 3 4 2 2 6 2 4" xfId="23408" xr:uid="{C701B7F3-0077-4968-B3E7-C0D5F351BC86}"/>
    <cellStyle name="Comma 2 3 4 2 2 6 3" xfId="6596" xr:uid="{00000000-0005-0000-0000-00008D0C0000}"/>
    <cellStyle name="Comma 2 3 4 2 2 6 3 2" xfId="16203" xr:uid="{00000000-0005-0000-0000-00008E0C0000}"/>
    <cellStyle name="Comma 2 3 4 2 2 6 3 2 2" xfId="35417" xr:uid="{87269980-9747-41AC-8F5F-0D565D027CDA}"/>
    <cellStyle name="Comma 2 3 4 2 2 6 3 3" xfId="25810" xr:uid="{2E8F3140-ADC4-433A-9065-FCC5A1267E28}"/>
    <cellStyle name="Comma 2 3 4 2 2 6 4" xfId="11399" xr:uid="{00000000-0005-0000-0000-00008F0C0000}"/>
    <cellStyle name="Comma 2 3 4 2 2 6 4 2" xfId="30613" xr:uid="{AE8A18C8-3307-455F-9DC4-6A999A88EDDC}"/>
    <cellStyle name="Comma 2 3 4 2 2 6 5" xfId="21006" xr:uid="{067204B7-8C89-4D0B-A118-FA1E4283C43A}"/>
    <cellStyle name="Comma 2 3 4 2 2 7" xfId="2594" xr:uid="{00000000-0005-0000-0000-0000900C0000}"/>
    <cellStyle name="Comma 2 3 4 2 2 7 2" xfId="7397" xr:uid="{00000000-0005-0000-0000-0000910C0000}"/>
    <cellStyle name="Comma 2 3 4 2 2 7 2 2" xfId="17004" xr:uid="{00000000-0005-0000-0000-0000920C0000}"/>
    <cellStyle name="Comma 2 3 4 2 2 7 2 2 2" xfId="36218" xr:uid="{FFA87054-ABD0-4E27-84E8-362BD7983571}"/>
    <cellStyle name="Comma 2 3 4 2 2 7 2 3" xfId="26611" xr:uid="{8FC88CAF-FEFC-49DA-BD86-8C39F72471A6}"/>
    <cellStyle name="Comma 2 3 4 2 2 7 3" xfId="12201" xr:uid="{00000000-0005-0000-0000-0000930C0000}"/>
    <cellStyle name="Comma 2 3 4 2 2 7 3 2" xfId="31415" xr:uid="{C243DFF6-1FAE-4000-A0D7-E888E25B4DD4}"/>
    <cellStyle name="Comma 2 3 4 2 2 7 4" xfId="21808" xr:uid="{4730C5E6-627B-40C0-AD24-99E3790FF0B7}"/>
    <cellStyle name="Comma 2 3 4 2 2 8" xfId="4996" xr:uid="{00000000-0005-0000-0000-0000940C0000}"/>
    <cellStyle name="Comma 2 3 4 2 2 8 2" xfId="14603" xr:uid="{00000000-0005-0000-0000-0000950C0000}"/>
    <cellStyle name="Comma 2 3 4 2 2 8 2 2" xfId="33817" xr:uid="{09EC2AFB-0B86-4C65-A45D-DECA74652CDE}"/>
    <cellStyle name="Comma 2 3 4 2 2 8 3" xfId="24210" xr:uid="{B82DCB56-5902-49C1-86DE-6C4D3F411F55}"/>
    <cellStyle name="Comma 2 3 4 2 2 9" xfId="9799" xr:uid="{00000000-0005-0000-0000-0000960C0000}"/>
    <cellStyle name="Comma 2 3 4 2 2 9 2" xfId="29013" xr:uid="{E8BEE071-15BB-4CAC-A5D8-4B1908FC0B61}"/>
    <cellStyle name="Comma 2 3 4 2 3" xfId="289" xr:uid="{00000000-0005-0000-0000-0000970C0000}"/>
    <cellStyle name="Comma 2 3 4 2 3 2" xfId="1090" xr:uid="{00000000-0005-0000-0000-0000980C0000}"/>
    <cellStyle name="Comma 2 3 4 2 3 2 2" xfId="3494" xr:uid="{00000000-0005-0000-0000-0000990C0000}"/>
    <cellStyle name="Comma 2 3 4 2 3 2 2 2" xfId="8297" xr:uid="{00000000-0005-0000-0000-00009A0C0000}"/>
    <cellStyle name="Comma 2 3 4 2 3 2 2 2 2" xfId="17904" xr:uid="{00000000-0005-0000-0000-00009B0C0000}"/>
    <cellStyle name="Comma 2 3 4 2 3 2 2 2 2 2" xfId="37118" xr:uid="{0818B541-39B0-4590-80D0-ABD23F4D0CD3}"/>
    <cellStyle name="Comma 2 3 4 2 3 2 2 2 3" xfId="27511" xr:uid="{AF64E8E2-3ADF-474C-BF2A-1F1A18EF76C5}"/>
    <cellStyle name="Comma 2 3 4 2 3 2 2 3" xfId="13101" xr:uid="{00000000-0005-0000-0000-00009C0C0000}"/>
    <cellStyle name="Comma 2 3 4 2 3 2 2 3 2" xfId="32315" xr:uid="{D5553AD4-5C2E-4B30-9007-90711479E371}"/>
    <cellStyle name="Comma 2 3 4 2 3 2 2 4" xfId="22708" xr:uid="{3CE7C38B-6BCD-4B9C-A0D4-153FDD8C1465}"/>
    <cellStyle name="Comma 2 3 4 2 3 2 3" xfId="5896" xr:uid="{00000000-0005-0000-0000-00009D0C0000}"/>
    <cellStyle name="Comma 2 3 4 2 3 2 3 2" xfId="15503" xr:uid="{00000000-0005-0000-0000-00009E0C0000}"/>
    <cellStyle name="Comma 2 3 4 2 3 2 3 2 2" xfId="34717" xr:uid="{4F89A548-7DE0-4471-BB76-7D0CC256DFA0}"/>
    <cellStyle name="Comma 2 3 4 2 3 2 3 3" xfId="25110" xr:uid="{58CC02F1-95A4-4F76-9FDA-A4A9359F030C}"/>
    <cellStyle name="Comma 2 3 4 2 3 2 4" xfId="10699" xr:uid="{00000000-0005-0000-0000-00009F0C0000}"/>
    <cellStyle name="Comma 2 3 4 2 3 2 4 2" xfId="29913" xr:uid="{16EECF02-58BC-49DE-BB52-EC4262BB8DC5}"/>
    <cellStyle name="Comma 2 3 4 2 3 2 5" xfId="20306" xr:uid="{97282D8C-CBCC-4F47-AA25-D5448335147C}"/>
    <cellStyle name="Comma 2 3 4 2 3 3" xfId="1890" xr:uid="{00000000-0005-0000-0000-0000A00C0000}"/>
    <cellStyle name="Comma 2 3 4 2 3 3 2" xfId="4294" xr:uid="{00000000-0005-0000-0000-0000A10C0000}"/>
    <cellStyle name="Comma 2 3 4 2 3 3 2 2" xfId="9097" xr:uid="{00000000-0005-0000-0000-0000A20C0000}"/>
    <cellStyle name="Comma 2 3 4 2 3 3 2 2 2" xfId="18704" xr:uid="{00000000-0005-0000-0000-0000A30C0000}"/>
    <cellStyle name="Comma 2 3 4 2 3 3 2 2 2 2" xfId="37918" xr:uid="{86905CBC-7826-4F10-86C9-0F31CBE33707}"/>
    <cellStyle name="Comma 2 3 4 2 3 3 2 2 3" xfId="28311" xr:uid="{085910EC-790C-4766-B2C1-9CC09C53BDDA}"/>
    <cellStyle name="Comma 2 3 4 2 3 3 2 3" xfId="13901" xr:uid="{00000000-0005-0000-0000-0000A40C0000}"/>
    <cellStyle name="Comma 2 3 4 2 3 3 2 3 2" xfId="33115" xr:uid="{C217FCAE-8911-45F4-BE90-09D3AF8266C8}"/>
    <cellStyle name="Comma 2 3 4 2 3 3 2 4" xfId="23508" xr:uid="{AD6C210A-E845-4A23-BCBD-ACB25CCAE889}"/>
    <cellStyle name="Comma 2 3 4 2 3 3 3" xfId="6696" xr:uid="{00000000-0005-0000-0000-0000A50C0000}"/>
    <cellStyle name="Comma 2 3 4 2 3 3 3 2" xfId="16303" xr:uid="{00000000-0005-0000-0000-0000A60C0000}"/>
    <cellStyle name="Comma 2 3 4 2 3 3 3 2 2" xfId="35517" xr:uid="{DEAF55BF-2C64-4BED-9F33-14F493BFB4FD}"/>
    <cellStyle name="Comma 2 3 4 2 3 3 3 3" xfId="25910" xr:uid="{29075183-D822-4AFD-99C4-685AAAC75691}"/>
    <cellStyle name="Comma 2 3 4 2 3 3 4" xfId="11499" xr:uid="{00000000-0005-0000-0000-0000A70C0000}"/>
    <cellStyle name="Comma 2 3 4 2 3 3 4 2" xfId="30713" xr:uid="{EE1BE65A-32F6-4A5C-8D95-138C24EB938B}"/>
    <cellStyle name="Comma 2 3 4 2 3 3 5" xfId="21106" xr:uid="{50664633-B31C-40D8-A42A-647F68E224DF}"/>
    <cellStyle name="Comma 2 3 4 2 3 4" xfId="2694" xr:uid="{00000000-0005-0000-0000-0000A80C0000}"/>
    <cellStyle name="Comma 2 3 4 2 3 4 2" xfId="7497" xr:uid="{00000000-0005-0000-0000-0000A90C0000}"/>
    <cellStyle name="Comma 2 3 4 2 3 4 2 2" xfId="17104" xr:uid="{00000000-0005-0000-0000-0000AA0C0000}"/>
    <cellStyle name="Comma 2 3 4 2 3 4 2 2 2" xfId="36318" xr:uid="{94AA119A-77FB-4A02-9332-338DFD64B8DE}"/>
    <cellStyle name="Comma 2 3 4 2 3 4 2 3" xfId="26711" xr:uid="{1F6B8AA7-2250-4470-A5B9-4EBA1881F61D}"/>
    <cellStyle name="Comma 2 3 4 2 3 4 3" xfId="12301" xr:uid="{00000000-0005-0000-0000-0000AB0C0000}"/>
    <cellStyle name="Comma 2 3 4 2 3 4 3 2" xfId="31515" xr:uid="{C9CADD91-3CF8-45DE-A983-C0CBD70978CE}"/>
    <cellStyle name="Comma 2 3 4 2 3 4 4" xfId="21908" xr:uid="{CD15BDB3-D345-4164-A9ED-6FCC082AF2AB}"/>
    <cellStyle name="Comma 2 3 4 2 3 5" xfId="5096" xr:uid="{00000000-0005-0000-0000-0000AC0C0000}"/>
    <cellStyle name="Comma 2 3 4 2 3 5 2" xfId="14703" xr:uid="{00000000-0005-0000-0000-0000AD0C0000}"/>
    <cellStyle name="Comma 2 3 4 2 3 5 2 2" xfId="33917" xr:uid="{017043ED-2E5F-429A-854B-06C08AD23C0B}"/>
    <cellStyle name="Comma 2 3 4 2 3 5 3" xfId="24310" xr:uid="{6DD9FCB9-4D09-4E38-A2F7-FF55C81076F4}"/>
    <cellStyle name="Comma 2 3 4 2 3 6" xfId="9899" xr:uid="{00000000-0005-0000-0000-0000AE0C0000}"/>
    <cellStyle name="Comma 2 3 4 2 3 6 2" xfId="29113" xr:uid="{A1FFC58A-AC1F-45C5-AB86-BA04E7C2614F}"/>
    <cellStyle name="Comma 2 3 4 2 3 7" xfId="19506" xr:uid="{2B67DC42-2105-4D1D-AD43-F9CFE0713F5D}"/>
    <cellStyle name="Comma 2 3 4 2 4" xfId="489" xr:uid="{00000000-0005-0000-0000-0000AF0C0000}"/>
    <cellStyle name="Comma 2 3 4 2 4 2" xfId="1290" xr:uid="{00000000-0005-0000-0000-0000B00C0000}"/>
    <cellStyle name="Comma 2 3 4 2 4 2 2" xfId="3694" xr:uid="{00000000-0005-0000-0000-0000B10C0000}"/>
    <cellStyle name="Comma 2 3 4 2 4 2 2 2" xfId="8497" xr:uid="{00000000-0005-0000-0000-0000B20C0000}"/>
    <cellStyle name="Comma 2 3 4 2 4 2 2 2 2" xfId="18104" xr:uid="{00000000-0005-0000-0000-0000B30C0000}"/>
    <cellStyle name="Comma 2 3 4 2 4 2 2 2 2 2" xfId="37318" xr:uid="{94FF6A97-7998-4F85-A309-D5A38043409B}"/>
    <cellStyle name="Comma 2 3 4 2 4 2 2 2 3" xfId="27711" xr:uid="{726351AA-7A0E-46E4-8DD5-B345B0C2A0FF}"/>
    <cellStyle name="Comma 2 3 4 2 4 2 2 3" xfId="13301" xr:uid="{00000000-0005-0000-0000-0000B40C0000}"/>
    <cellStyle name="Comma 2 3 4 2 4 2 2 3 2" xfId="32515" xr:uid="{1A7672BD-51F9-44FD-A0EA-495C25E94BC9}"/>
    <cellStyle name="Comma 2 3 4 2 4 2 2 4" xfId="22908" xr:uid="{492647F6-3136-4589-8C11-6D8276B57D0D}"/>
    <cellStyle name="Comma 2 3 4 2 4 2 3" xfId="6096" xr:uid="{00000000-0005-0000-0000-0000B50C0000}"/>
    <cellStyle name="Comma 2 3 4 2 4 2 3 2" xfId="15703" xr:uid="{00000000-0005-0000-0000-0000B60C0000}"/>
    <cellStyle name="Comma 2 3 4 2 4 2 3 2 2" xfId="34917" xr:uid="{21CFDD4B-E8F5-4119-8C58-AAF89485C5F2}"/>
    <cellStyle name="Comma 2 3 4 2 4 2 3 3" xfId="25310" xr:uid="{717BD4A0-6C5C-46F3-B732-066473A345AB}"/>
    <cellStyle name="Comma 2 3 4 2 4 2 4" xfId="10899" xr:uid="{00000000-0005-0000-0000-0000B70C0000}"/>
    <cellStyle name="Comma 2 3 4 2 4 2 4 2" xfId="30113" xr:uid="{3A2314AE-B0CF-4F5A-8579-27576BDB812D}"/>
    <cellStyle name="Comma 2 3 4 2 4 2 5" xfId="20506" xr:uid="{A8F48F23-FA5E-43A6-BAB3-8E0ADF263414}"/>
    <cellStyle name="Comma 2 3 4 2 4 3" xfId="2090" xr:uid="{00000000-0005-0000-0000-0000B80C0000}"/>
    <cellStyle name="Comma 2 3 4 2 4 3 2" xfId="4494" xr:uid="{00000000-0005-0000-0000-0000B90C0000}"/>
    <cellStyle name="Comma 2 3 4 2 4 3 2 2" xfId="9297" xr:uid="{00000000-0005-0000-0000-0000BA0C0000}"/>
    <cellStyle name="Comma 2 3 4 2 4 3 2 2 2" xfId="18904" xr:uid="{00000000-0005-0000-0000-0000BB0C0000}"/>
    <cellStyle name="Comma 2 3 4 2 4 3 2 2 2 2" xfId="38118" xr:uid="{25922AED-1097-4F66-BA74-08B5D1910308}"/>
    <cellStyle name="Comma 2 3 4 2 4 3 2 2 3" xfId="28511" xr:uid="{657B982E-E520-4BD9-873E-B4632EAA5FF6}"/>
    <cellStyle name="Comma 2 3 4 2 4 3 2 3" xfId="14101" xr:uid="{00000000-0005-0000-0000-0000BC0C0000}"/>
    <cellStyle name="Comma 2 3 4 2 4 3 2 3 2" xfId="33315" xr:uid="{743060B9-8569-4D9E-8568-8DEE41FED727}"/>
    <cellStyle name="Comma 2 3 4 2 4 3 2 4" xfId="23708" xr:uid="{D9988BD5-C71A-435F-AF62-19C118FDB414}"/>
    <cellStyle name="Comma 2 3 4 2 4 3 3" xfId="6896" xr:uid="{00000000-0005-0000-0000-0000BD0C0000}"/>
    <cellStyle name="Comma 2 3 4 2 4 3 3 2" xfId="16503" xr:uid="{00000000-0005-0000-0000-0000BE0C0000}"/>
    <cellStyle name="Comma 2 3 4 2 4 3 3 2 2" xfId="35717" xr:uid="{76E27653-5CB8-42E1-B1CE-25C7BE3EA971}"/>
    <cellStyle name="Comma 2 3 4 2 4 3 3 3" xfId="26110" xr:uid="{DB1CE058-1435-45BD-8318-A8694011C52E}"/>
    <cellStyle name="Comma 2 3 4 2 4 3 4" xfId="11699" xr:uid="{00000000-0005-0000-0000-0000BF0C0000}"/>
    <cellStyle name="Comma 2 3 4 2 4 3 4 2" xfId="30913" xr:uid="{A1F67EEC-55B1-4C5A-83CA-4F8BAA25D2AB}"/>
    <cellStyle name="Comma 2 3 4 2 4 3 5" xfId="21306" xr:uid="{5F0EE957-6F1A-4C47-89A2-59C54FC3D0EB}"/>
    <cellStyle name="Comma 2 3 4 2 4 4" xfId="2894" xr:uid="{00000000-0005-0000-0000-0000C00C0000}"/>
    <cellStyle name="Comma 2 3 4 2 4 4 2" xfId="7697" xr:uid="{00000000-0005-0000-0000-0000C10C0000}"/>
    <cellStyle name="Comma 2 3 4 2 4 4 2 2" xfId="17304" xr:uid="{00000000-0005-0000-0000-0000C20C0000}"/>
    <cellStyle name="Comma 2 3 4 2 4 4 2 2 2" xfId="36518" xr:uid="{EF6DA014-8983-46CC-A4BD-C3C9A1C5DC37}"/>
    <cellStyle name="Comma 2 3 4 2 4 4 2 3" xfId="26911" xr:uid="{4EF98BCB-27C1-4730-AD84-6DBBCEA6980C}"/>
    <cellStyle name="Comma 2 3 4 2 4 4 3" xfId="12501" xr:uid="{00000000-0005-0000-0000-0000C30C0000}"/>
    <cellStyle name="Comma 2 3 4 2 4 4 3 2" xfId="31715" xr:uid="{D7A00B6A-33C6-45DC-83C0-0D405154DF29}"/>
    <cellStyle name="Comma 2 3 4 2 4 4 4" xfId="22108" xr:uid="{0940C0DB-7E1D-41EC-8357-08F5661792F9}"/>
    <cellStyle name="Comma 2 3 4 2 4 5" xfId="5296" xr:uid="{00000000-0005-0000-0000-0000C40C0000}"/>
    <cellStyle name="Comma 2 3 4 2 4 5 2" xfId="14903" xr:uid="{00000000-0005-0000-0000-0000C50C0000}"/>
    <cellStyle name="Comma 2 3 4 2 4 5 2 2" xfId="34117" xr:uid="{D7DE5B59-E3ED-4C69-9FDD-67EBAE241FA8}"/>
    <cellStyle name="Comma 2 3 4 2 4 5 3" xfId="24510" xr:uid="{F231D21C-A52A-4B6F-95A9-EE2AFC64282F}"/>
    <cellStyle name="Comma 2 3 4 2 4 6" xfId="10099" xr:uid="{00000000-0005-0000-0000-0000C60C0000}"/>
    <cellStyle name="Comma 2 3 4 2 4 6 2" xfId="29313" xr:uid="{394C8A46-8A3A-4214-9836-BF36DAB46759}"/>
    <cellStyle name="Comma 2 3 4 2 4 7" xfId="19706" xr:uid="{645DC0E5-B90D-4741-A745-5F4991653080}"/>
    <cellStyle name="Comma 2 3 4 2 5" xfId="689" xr:uid="{00000000-0005-0000-0000-0000C70C0000}"/>
    <cellStyle name="Comma 2 3 4 2 5 2" xfId="1490" xr:uid="{00000000-0005-0000-0000-0000C80C0000}"/>
    <cellStyle name="Comma 2 3 4 2 5 2 2" xfId="3894" xr:uid="{00000000-0005-0000-0000-0000C90C0000}"/>
    <cellStyle name="Comma 2 3 4 2 5 2 2 2" xfId="8697" xr:uid="{00000000-0005-0000-0000-0000CA0C0000}"/>
    <cellStyle name="Comma 2 3 4 2 5 2 2 2 2" xfId="18304" xr:uid="{00000000-0005-0000-0000-0000CB0C0000}"/>
    <cellStyle name="Comma 2 3 4 2 5 2 2 2 2 2" xfId="37518" xr:uid="{B386C50C-DE6D-402A-A32E-ECFB3C006B95}"/>
    <cellStyle name="Comma 2 3 4 2 5 2 2 2 3" xfId="27911" xr:uid="{672B131B-17B8-45F2-A041-4E283533CABA}"/>
    <cellStyle name="Comma 2 3 4 2 5 2 2 3" xfId="13501" xr:uid="{00000000-0005-0000-0000-0000CC0C0000}"/>
    <cellStyle name="Comma 2 3 4 2 5 2 2 3 2" xfId="32715" xr:uid="{FDABDFAD-F043-4701-BBC3-145F83286760}"/>
    <cellStyle name="Comma 2 3 4 2 5 2 2 4" xfId="23108" xr:uid="{0ED9A09F-EA79-41BE-9EE0-A32418324C2D}"/>
    <cellStyle name="Comma 2 3 4 2 5 2 3" xfId="6296" xr:uid="{00000000-0005-0000-0000-0000CD0C0000}"/>
    <cellStyle name="Comma 2 3 4 2 5 2 3 2" xfId="15903" xr:uid="{00000000-0005-0000-0000-0000CE0C0000}"/>
    <cellStyle name="Comma 2 3 4 2 5 2 3 2 2" xfId="35117" xr:uid="{2A41F263-117D-4CF8-B0F0-71E73DB80A68}"/>
    <cellStyle name="Comma 2 3 4 2 5 2 3 3" xfId="25510" xr:uid="{BE9E2F43-0B3A-4146-874D-F863E41C04BD}"/>
    <cellStyle name="Comma 2 3 4 2 5 2 4" xfId="11099" xr:uid="{00000000-0005-0000-0000-0000CF0C0000}"/>
    <cellStyle name="Comma 2 3 4 2 5 2 4 2" xfId="30313" xr:uid="{E6A15B62-FEA0-4B3C-9845-BE85D5D5BA25}"/>
    <cellStyle name="Comma 2 3 4 2 5 2 5" xfId="20706" xr:uid="{5AF4D93C-23C3-40F6-BCDA-9D418CA5E005}"/>
    <cellStyle name="Comma 2 3 4 2 5 3" xfId="2290" xr:uid="{00000000-0005-0000-0000-0000D00C0000}"/>
    <cellStyle name="Comma 2 3 4 2 5 3 2" xfId="4694" xr:uid="{00000000-0005-0000-0000-0000D10C0000}"/>
    <cellStyle name="Comma 2 3 4 2 5 3 2 2" xfId="9497" xr:uid="{00000000-0005-0000-0000-0000D20C0000}"/>
    <cellStyle name="Comma 2 3 4 2 5 3 2 2 2" xfId="19104" xr:uid="{00000000-0005-0000-0000-0000D30C0000}"/>
    <cellStyle name="Comma 2 3 4 2 5 3 2 2 2 2" xfId="38318" xr:uid="{44E72EE7-86E4-4967-B48B-82BDC0C80579}"/>
    <cellStyle name="Comma 2 3 4 2 5 3 2 2 3" xfId="28711" xr:uid="{2DC59557-32F6-4E96-9250-5F39F450331D}"/>
    <cellStyle name="Comma 2 3 4 2 5 3 2 3" xfId="14301" xr:uid="{00000000-0005-0000-0000-0000D40C0000}"/>
    <cellStyle name="Comma 2 3 4 2 5 3 2 3 2" xfId="33515" xr:uid="{8E67220C-29FF-45C9-8096-DA0F34EBA886}"/>
    <cellStyle name="Comma 2 3 4 2 5 3 2 4" xfId="23908" xr:uid="{3DC08EF7-A9FA-439C-AE80-0B14635EE86C}"/>
    <cellStyle name="Comma 2 3 4 2 5 3 3" xfId="7096" xr:uid="{00000000-0005-0000-0000-0000D50C0000}"/>
    <cellStyle name="Comma 2 3 4 2 5 3 3 2" xfId="16703" xr:uid="{00000000-0005-0000-0000-0000D60C0000}"/>
    <cellStyle name="Comma 2 3 4 2 5 3 3 2 2" xfId="35917" xr:uid="{4A81BDE1-68DF-423B-9894-66CB2C6AE619}"/>
    <cellStyle name="Comma 2 3 4 2 5 3 3 3" xfId="26310" xr:uid="{C95D5974-2DA8-4688-B8FD-632E7DF0C908}"/>
    <cellStyle name="Comma 2 3 4 2 5 3 4" xfId="11899" xr:uid="{00000000-0005-0000-0000-0000D70C0000}"/>
    <cellStyle name="Comma 2 3 4 2 5 3 4 2" xfId="31113" xr:uid="{B069CA91-9844-4520-915B-EF39484CCAA2}"/>
    <cellStyle name="Comma 2 3 4 2 5 3 5" xfId="21506" xr:uid="{F7657AE3-6347-4937-8F6E-B3F679D8B8CB}"/>
    <cellStyle name="Comma 2 3 4 2 5 4" xfId="3094" xr:uid="{00000000-0005-0000-0000-0000D80C0000}"/>
    <cellStyle name="Comma 2 3 4 2 5 4 2" xfId="7897" xr:uid="{00000000-0005-0000-0000-0000D90C0000}"/>
    <cellStyle name="Comma 2 3 4 2 5 4 2 2" xfId="17504" xr:uid="{00000000-0005-0000-0000-0000DA0C0000}"/>
    <cellStyle name="Comma 2 3 4 2 5 4 2 2 2" xfId="36718" xr:uid="{7A380229-5170-4FB4-80D5-5BD629EBB434}"/>
    <cellStyle name="Comma 2 3 4 2 5 4 2 3" xfId="27111" xr:uid="{6D699883-0D44-4B4E-9F75-1851F86C5B50}"/>
    <cellStyle name="Comma 2 3 4 2 5 4 3" xfId="12701" xr:uid="{00000000-0005-0000-0000-0000DB0C0000}"/>
    <cellStyle name="Comma 2 3 4 2 5 4 3 2" xfId="31915" xr:uid="{4A3D6077-8DF2-4FB1-817C-4724F7B7177E}"/>
    <cellStyle name="Comma 2 3 4 2 5 4 4" xfId="22308" xr:uid="{B2B0648F-50B5-4787-A0BA-5F18E4BFD8C5}"/>
    <cellStyle name="Comma 2 3 4 2 5 5" xfId="5496" xr:uid="{00000000-0005-0000-0000-0000DC0C0000}"/>
    <cellStyle name="Comma 2 3 4 2 5 5 2" xfId="15103" xr:uid="{00000000-0005-0000-0000-0000DD0C0000}"/>
    <cellStyle name="Comma 2 3 4 2 5 5 2 2" xfId="34317" xr:uid="{EEA4F5AC-8CEF-4D1B-945C-6EEC9B57804D}"/>
    <cellStyle name="Comma 2 3 4 2 5 5 3" xfId="24710" xr:uid="{7EDC376E-4A20-48D8-8B6A-5179836A136D}"/>
    <cellStyle name="Comma 2 3 4 2 5 6" xfId="10299" xr:uid="{00000000-0005-0000-0000-0000DE0C0000}"/>
    <cellStyle name="Comma 2 3 4 2 5 6 2" xfId="29513" xr:uid="{7C4AD5B8-90E4-4FCE-B9C7-E4606A67B49D}"/>
    <cellStyle name="Comma 2 3 4 2 5 7" xfId="19906" xr:uid="{A9A0ADDD-244E-4263-8D64-B9C8CA40E059}"/>
    <cellStyle name="Comma 2 3 4 2 6" xfId="890" xr:uid="{00000000-0005-0000-0000-0000DF0C0000}"/>
    <cellStyle name="Comma 2 3 4 2 6 2" xfId="3294" xr:uid="{00000000-0005-0000-0000-0000E00C0000}"/>
    <cellStyle name="Comma 2 3 4 2 6 2 2" xfId="8097" xr:uid="{00000000-0005-0000-0000-0000E10C0000}"/>
    <cellStyle name="Comma 2 3 4 2 6 2 2 2" xfId="17704" xr:uid="{00000000-0005-0000-0000-0000E20C0000}"/>
    <cellStyle name="Comma 2 3 4 2 6 2 2 2 2" xfId="36918" xr:uid="{CDD60A15-289C-4792-9238-45040F09D51C}"/>
    <cellStyle name="Comma 2 3 4 2 6 2 2 3" xfId="27311" xr:uid="{B02592B6-E2FF-4490-8B81-C7DC15CE12A8}"/>
    <cellStyle name="Comma 2 3 4 2 6 2 3" xfId="12901" xr:uid="{00000000-0005-0000-0000-0000E30C0000}"/>
    <cellStyle name="Comma 2 3 4 2 6 2 3 2" xfId="32115" xr:uid="{0C6A639C-B23E-474A-B316-EF1D62D47F7A}"/>
    <cellStyle name="Comma 2 3 4 2 6 2 4" xfId="22508" xr:uid="{BFAEB204-CE13-4915-8D7D-3B3499B67BD7}"/>
    <cellStyle name="Comma 2 3 4 2 6 3" xfId="5696" xr:uid="{00000000-0005-0000-0000-0000E40C0000}"/>
    <cellStyle name="Comma 2 3 4 2 6 3 2" xfId="15303" xr:uid="{00000000-0005-0000-0000-0000E50C0000}"/>
    <cellStyle name="Comma 2 3 4 2 6 3 2 2" xfId="34517" xr:uid="{005E78B9-BE3C-418D-B86C-9643F315BDBC}"/>
    <cellStyle name="Comma 2 3 4 2 6 3 3" xfId="24910" xr:uid="{05246EF4-49EF-4D97-AF2E-3F66E176B1D4}"/>
    <cellStyle name="Comma 2 3 4 2 6 4" xfId="10499" xr:uid="{00000000-0005-0000-0000-0000E60C0000}"/>
    <cellStyle name="Comma 2 3 4 2 6 4 2" xfId="29713" xr:uid="{DE030632-D02F-46E3-BEAE-9FCACF80BFD2}"/>
    <cellStyle name="Comma 2 3 4 2 6 5" xfId="20106" xr:uid="{50305943-D26E-45F7-98A2-40844C65D611}"/>
    <cellStyle name="Comma 2 3 4 2 7" xfId="1690" xr:uid="{00000000-0005-0000-0000-0000E70C0000}"/>
    <cellStyle name="Comma 2 3 4 2 7 2" xfId="4094" xr:uid="{00000000-0005-0000-0000-0000E80C0000}"/>
    <cellStyle name="Comma 2 3 4 2 7 2 2" xfId="8897" xr:uid="{00000000-0005-0000-0000-0000E90C0000}"/>
    <cellStyle name="Comma 2 3 4 2 7 2 2 2" xfId="18504" xr:uid="{00000000-0005-0000-0000-0000EA0C0000}"/>
    <cellStyle name="Comma 2 3 4 2 7 2 2 2 2" xfId="37718" xr:uid="{A4CD3BAC-E65B-44E4-9395-DD48C8BD75BF}"/>
    <cellStyle name="Comma 2 3 4 2 7 2 2 3" xfId="28111" xr:uid="{C0797C2B-4375-4664-AC26-EA77AC3ED908}"/>
    <cellStyle name="Comma 2 3 4 2 7 2 3" xfId="13701" xr:uid="{00000000-0005-0000-0000-0000EB0C0000}"/>
    <cellStyle name="Comma 2 3 4 2 7 2 3 2" xfId="32915" xr:uid="{70EFE241-5107-4640-821D-86582181D000}"/>
    <cellStyle name="Comma 2 3 4 2 7 2 4" xfId="23308" xr:uid="{A3379CBE-1122-45A4-9BB3-D27099E12858}"/>
    <cellStyle name="Comma 2 3 4 2 7 3" xfId="6496" xr:uid="{00000000-0005-0000-0000-0000EC0C0000}"/>
    <cellStyle name="Comma 2 3 4 2 7 3 2" xfId="16103" xr:uid="{00000000-0005-0000-0000-0000ED0C0000}"/>
    <cellStyle name="Comma 2 3 4 2 7 3 2 2" xfId="35317" xr:uid="{F59B6121-F165-434C-AD28-D471F3972C25}"/>
    <cellStyle name="Comma 2 3 4 2 7 3 3" xfId="25710" xr:uid="{97AC1A32-5482-464D-92E0-DC2B901C8225}"/>
    <cellStyle name="Comma 2 3 4 2 7 4" xfId="11299" xr:uid="{00000000-0005-0000-0000-0000EE0C0000}"/>
    <cellStyle name="Comma 2 3 4 2 7 4 2" xfId="30513" xr:uid="{51DB3069-B695-4833-A8E7-0F4C0021F684}"/>
    <cellStyle name="Comma 2 3 4 2 7 5" xfId="20906" xr:uid="{51EC406D-A025-4E9A-92B4-EE90348C764C}"/>
    <cellStyle name="Comma 2 3 4 2 8" xfId="2494" xr:uid="{00000000-0005-0000-0000-0000EF0C0000}"/>
    <cellStyle name="Comma 2 3 4 2 8 2" xfId="7297" xr:uid="{00000000-0005-0000-0000-0000F00C0000}"/>
    <cellStyle name="Comma 2 3 4 2 8 2 2" xfId="16904" xr:uid="{00000000-0005-0000-0000-0000F10C0000}"/>
    <cellStyle name="Comma 2 3 4 2 8 2 2 2" xfId="36118" xr:uid="{7442275E-DAC7-4D41-B03F-DEA9645A33FF}"/>
    <cellStyle name="Comma 2 3 4 2 8 2 3" xfId="26511" xr:uid="{995F3F6C-E0FC-40AD-91D0-201BB9CA2B93}"/>
    <cellStyle name="Comma 2 3 4 2 8 3" xfId="12101" xr:uid="{00000000-0005-0000-0000-0000F20C0000}"/>
    <cellStyle name="Comma 2 3 4 2 8 3 2" xfId="31315" xr:uid="{8B16DDD7-014E-4F33-A84B-F7FF92753328}"/>
    <cellStyle name="Comma 2 3 4 2 8 4" xfId="21708" xr:uid="{AF3632EB-585A-4072-A882-6667A2A8321C}"/>
    <cellStyle name="Comma 2 3 4 2 9" xfId="4896" xr:uid="{00000000-0005-0000-0000-0000F30C0000}"/>
    <cellStyle name="Comma 2 3 4 2 9 2" xfId="14503" xr:uid="{00000000-0005-0000-0000-0000F40C0000}"/>
    <cellStyle name="Comma 2 3 4 2 9 2 2" xfId="33717" xr:uid="{87F451D4-5375-4333-BE31-944C00697694}"/>
    <cellStyle name="Comma 2 3 4 2 9 3" xfId="24110" xr:uid="{1CE32F65-96C9-498C-BD37-F24D6F3F3A52}"/>
    <cellStyle name="Comma 2 3 4 3" xfId="139" xr:uid="{00000000-0005-0000-0000-0000F50C0000}"/>
    <cellStyle name="Comma 2 3 4 3 10" xfId="19356" xr:uid="{BA19541A-1EF2-434D-9A54-B1B0496893CA}"/>
    <cellStyle name="Comma 2 3 4 3 2" xfId="339" xr:uid="{00000000-0005-0000-0000-0000F60C0000}"/>
    <cellStyle name="Comma 2 3 4 3 2 2" xfId="1140" xr:uid="{00000000-0005-0000-0000-0000F70C0000}"/>
    <cellStyle name="Comma 2 3 4 3 2 2 2" xfId="3544" xr:uid="{00000000-0005-0000-0000-0000F80C0000}"/>
    <cellStyle name="Comma 2 3 4 3 2 2 2 2" xfId="8347" xr:uid="{00000000-0005-0000-0000-0000F90C0000}"/>
    <cellStyle name="Comma 2 3 4 3 2 2 2 2 2" xfId="17954" xr:uid="{00000000-0005-0000-0000-0000FA0C0000}"/>
    <cellStyle name="Comma 2 3 4 3 2 2 2 2 2 2" xfId="37168" xr:uid="{E29E6C4D-DA48-4826-BBDD-C356BA157126}"/>
    <cellStyle name="Comma 2 3 4 3 2 2 2 2 3" xfId="27561" xr:uid="{EC831B6B-5E96-465C-867A-069ADAA1CDEB}"/>
    <cellStyle name="Comma 2 3 4 3 2 2 2 3" xfId="13151" xr:uid="{00000000-0005-0000-0000-0000FB0C0000}"/>
    <cellStyle name="Comma 2 3 4 3 2 2 2 3 2" xfId="32365" xr:uid="{72BA08D0-D2A8-4E2B-BADD-6C2F12653FB8}"/>
    <cellStyle name="Comma 2 3 4 3 2 2 2 4" xfId="22758" xr:uid="{02C5770D-3C83-4BEB-8342-A5E3264212F9}"/>
    <cellStyle name="Comma 2 3 4 3 2 2 3" xfId="5946" xr:uid="{00000000-0005-0000-0000-0000FC0C0000}"/>
    <cellStyle name="Comma 2 3 4 3 2 2 3 2" xfId="15553" xr:uid="{00000000-0005-0000-0000-0000FD0C0000}"/>
    <cellStyle name="Comma 2 3 4 3 2 2 3 2 2" xfId="34767" xr:uid="{01F799D4-14CD-4661-818D-FF313D386E0C}"/>
    <cellStyle name="Comma 2 3 4 3 2 2 3 3" xfId="25160" xr:uid="{720E472B-C1AF-45B4-B54A-A8C4A080FA58}"/>
    <cellStyle name="Comma 2 3 4 3 2 2 4" xfId="10749" xr:uid="{00000000-0005-0000-0000-0000FE0C0000}"/>
    <cellStyle name="Comma 2 3 4 3 2 2 4 2" xfId="29963" xr:uid="{A129BF94-09F5-4542-955E-8909966E140A}"/>
    <cellStyle name="Comma 2 3 4 3 2 2 5" xfId="20356" xr:uid="{4DAEE145-AC13-4148-8E6F-2AAD4938C07A}"/>
    <cellStyle name="Comma 2 3 4 3 2 3" xfId="1940" xr:uid="{00000000-0005-0000-0000-0000FF0C0000}"/>
    <cellStyle name="Comma 2 3 4 3 2 3 2" xfId="4344" xr:uid="{00000000-0005-0000-0000-0000000D0000}"/>
    <cellStyle name="Comma 2 3 4 3 2 3 2 2" xfId="9147" xr:uid="{00000000-0005-0000-0000-0000010D0000}"/>
    <cellStyle name="Comma 2 3 4 3 2 3 2 2 2" xfId="18754" xr:uid="{00000000-0005-0000-0000-0000020D0000}"/>
    <cellStyle name="Comma 2 3 4 3 2 3 2 2 2 2" xfId="37968" xr:uid="{5475FA7F-052C-4BF8-8163-9363BE937341}"/>
    <cellStyle name="Comma 2 3 4 3 2 3 2 2 3" xfId="28361" xr:uid="{5D61EC27-ED86-4790-B987-8896C6638BEB}"/>
    <cellStyle name="Comma 2 3 4 3 2 3 2 3" xfId="13951" xr:uid="{00000000-0005-0000-0000-0000030D0000}"/>
    <cellStyle name="Comma 2 3 4 3 2 3 2 3 2" xfId="33165" xr:uid="{8EA712C8-5BAD-4526-887F-E083A11AF318}"/>
    <cellStyle name="Comma 2 3 4 3 2 3 2 4" xfId="23558" xr:uid="{7791B1F0-CB3D-489E-8403-D40CC9050132}"/>
    <cellStyle name="Comma 2 3 4 3 2 3 3" xfId="6746" xr:uid="{00000000-0005-0000-0000-0000040D0000}"/>
    <cellStyle name="Comma 2 3 4 3 2 3 3 2" xfId="16353" xr:uid="{00000000-0005-0000-0000-0000050D0000}"/>
    <cellStyle name="Comma 2 3 4 3 2 3 3 2 2" xfId="35567" xr:uid="{E634125B-A327-419C-8B33-68230CD0F3EB}"/>
    <cellStyle name="Comma 2 3 4 3 2 3 3 3" xfId="25960" xr:uid="{A71509C8-535B-4298-929C-5981DB7C5E0C}"/>
    <cellStyle name="Comma 2 3 4 3 2 3 4" xfId="11549" xr:uid="{00000000-0005-0000-0000-0000060D0000}"/>
    <cellStyle name="Comma 2 3 4 3 2 3 4 2" xfId="30763" xr:uid="{C022FA76-E1AF-415F-B751-266DEE9112C2}"/>
    <cellStyle name="Comma 2 3 4 3 2 3 5" xfId="21156" xr:uid="{7BF8DA79-1315-4868-BA33-AFC010A141BE}"/>
    <cellStyle name="Comma 2 3 4 3 2 4" xfId="2744" xr:uid="{00000000-0005-0000-0000-0000070D0000}"/>
    <cellStyle name="Comma 2 3 4 3 2 4 2" xfId="7547" xr:uid="{00000000-0005-0000-0000-0000080D0000}"/>
    <cellStyle name="Comma 2 3 4 3 2 4 2 2" xfId="17154" xr:uid="{00000000-0005-0000-0000-0000090D0000}"/>
    <cellStyle name="Comma 2 3 4 3 2 4 2 2 2" xfId="36368" xr:uid="{611DDA9F-ED1C-4F1B-AF78-B9550758B698}"/>
    <cellStyle name="Comma 2 3 4 3 2 4 2 3" xfId="26761" xr:uid="{11FB0367-AA73-45F7-92F3-F8F9E7157751}"/>
    <cellStyle name="Comma 2 3 4 3 2 4 3" xfId="12351" xr:uid="{00000000-0005-0000-0000-00000A0D0000}"/>
    <cellStyle name="Comma 2 3 4 3 2 4 3 2" xfId="31565" xr:uid="{F69F7743-4FF4-4964-8298-A4726E0F6293}"/>
    <cellStyle name="Comma 2 3 4 3 2 4 4" xfId="21958" xr:uid="{8B89BC26-A271-42B0-8A31-5D3F17D45F65}"/>
    <cellStyle name="Comma 2 3 4 3 2 5" xfId="5146" xr:uid="{00000000-0005-0000-0000-00000B0D0000}"/>
    <cellStyle name="Comma 2 3 4 3 2 5 2" xfId="14753" xr:uid="{00000000-0005-0000-0000-00000C0D0000}"/>
    <cellStyle name="Comma 2 3 4 3 2 5 2 2" xfId="33967" xr:uid="{806FAA47-8A7D-476A-9C48-1CAA716B6895}"/>
    <cellStyle name="Comma 2 3 4 3 2 5 3" xfId="24360" xr:uid="{90595D8C-06F2-4BB1-8A27-31855F883CF1}"/>
    <cellStyle name="Comma 2 3 4 3 2 6" xfId="9949" xr:uid="{00000000-0005-0000-0000-00000D0D0000}"/>
    <cellStyle name="Comma 2 3 4 3 2 6 2" xfId="29163" xr:uid="{C0C6430F-16F4-4335-A39F-0F4FEB889AF9}"/>
    <cellStyle name="Comma 2 3 4 3 2 7" xfId="19556" xr:uid="{75CD08C2-BD06-4C28-9328-1304A7CB3B54}"/>
    <cellStyle name="Comma 2 3 4 3 3" xfId="539" xr:uid="{00000000-0005-0000-0000-00000E0D0000}"/>
    <cellStyle name="Comma 2 3 4 3 3 2" xfId="1340" xr:uid="{00000000-0005-0000-0000-00000F0D0000}"/>
    <cellStyle name="Comma 2 3 4 3 3 2 2" xfId="3744" xr:uid="{00000000-0005-0000-0000-0000100D0000}"/>
    <cellStyle name="Comma 2 3 4 3 3 2 2 2" xfId="8547" xr:uid="{00000000-0005-0000-0000-0000110D0000}"/>
    <cellStyle name="Comma 2 3 4 3 3 2 2 2 2" xfId="18154" xr:uid="{00000000-0005-0000-0000-0000120D0000}"/>
    <cellStyle name="Comma 2 3 4 3 3 2 2 2 2 2" xfId="37368" xr:uid="{0D4979F9-AF0A-4109-81FA-37AD49451DEE}"/>
    <cellStyle name="Comma 2 3 4 3 3 2 2 2 3" xfId="27761" xr:uid="{3E14ABCE-0591-4902-8735-7F38620ADEA7}"/>
    <cellStyle name="Comma 2 3 4 3 3 2 2 3" xfId="13351" xr:uid="{00000000-0005-0000-0000-0000130D0000}"/>
    <cellStyle name="Comma 2 3 4 3 3 2 2 3 2" xfId="32565" xr:uid="{0CD2F84B-189A-4F7E-A338-0CFB617C4766}"/>
    <cellStyle name="Comma 2 3 4 3 3 2 2 4" xfId="22958" xr:uid="{79C583E9-6A3E-4697-98B5-EA12A2B3E629}"/>
    <cellStyle name="Comma 2 3 4 3 3 2 3" xfId="6146" xr:uid="{00000000-0005-0000-0000-0000140D0000}"/>
    <cellStyle name="Comma 2 3 4 3 3 2 3 2" xfId="15753" xr:uid="{00000000-0005-0000-0000-0000150D0000}"/>
    <cellStyle name="Comma 2 3 4 3 3 2 3 2 2" xfId="34967" xr:uid="{8766F35F-2CDF-430D-97F4-BE70573FE9AD}"/>
    <cellStyle name="Comma 2 3 4 3 3 2 3 3" xfId="25360" xr:uid="{4B2C4A35-3D0F-4787-99BC-DE4F00C46F6E}"/>
    <cellStyle name="Comma 2 3 4 3 3 2 4" xfId="10949" xr:uid="{00000000-0005-0000-0000-0000160D0000}"/>
    <cellStyle name="Comma 2 3 4 3 3 2 4 2" xfId="30163" xr:uid="{4BD6B125-180B-47AA-86D3-DDA78B063B72}"/>
    <cellStyle name="Comma 2 3 4 3 3 2 5" xfId="20556" xr:uid="{2A2D2176-DF63-4968-A9F4-041590AE88D3}"/>
    <cellStyle name="Comma 2 3 4 3 3 3" xfId="2140" xr:uid="{00000000-0005-0000-0000-0000170D0000}"/>
    <cellStyle name="Comma 2 3 4 3 3 3 2" xfId="4544" xr:uid="{00000000-0005-0000-0000-0000180D0000}"/>
    <cellStyle name="Comma 2 3 4 3 3 3 2 2" xfId="9347" xr:uid="{00000000-0005-0000-0000-0000190D0000}"/>
    <cellStyle name="Comma 2 3 4 3 3 3 2 2 2" xfId="18954" xr:uid="{00000000-0005-0000-0000-00001A0D0000}"/>
    <cellStyle name="Comma 2 3 4 3 3 3 2 2 2 2" xfId="38168" xr:uid="{510E7426-4704-49A1-8560-E0895B29356E}"/>
    <cellStyle name="Comma 2 3 4 3 3 3 2 2 3" xfId="28561" xr:uid="{FBF64AF0-4677-4CBE-8F66-CAB5FEA2BCD8}"/>
    <cellStyle name="Comma 2 3 4 3 3 3 2 3" xfId="14151" xr:uid="{00000000-0005-0000-0000-00001B0D0000}"/>
    <cellStyle name="Comma 2 3 4 3 3 3 2 3 2" xfId="33365" xr:uid="{C6187C59-91B8-4C77-AD29-6194364F7FF4}"/>
    <cellStyle name="Comma 2 3 4 3 3 3 2 4" xfId="23758" xr:uid="{C058FF34-4962-42C6-A753-2A6601EF0185}"/>
    <cellStyle name="Comma 2 3 4 3 3 3 3" xfId="6946" xr:uid="{00000000-0005-0000-0000-00001C0D0000}"/>
    <cellStyle name="Comma 2 3 4 3 3 3 3 2" xfId="16553" xr:uid="{00000000-0005-0000-0000-00001D0D0000}"/>
    <cellStyle name="Comma 2 3 4 3 3 3 3 2 2" xfId="35767" xr:uid="{2EEB3568-EF15-46C3-9BA3-DE66A43ACC25}"/>
    <cellStyle name="Comma 2 3 4 3 3 3 3 3" xfId="26160" xr:uid="{C90FE203-F19D-4DDE-A4D7-F941FDF00B1A}"/>
    <cellStyle name="Comma 2 3 4 3 3 3 4" xfId="11749" xr:uid="{00000000-0005-0000-0000-00001E0D0000}"/>
    <cellStyle name="Comma 2 3 4 3 3 3 4 2" xfId="30963" xr:uid="{86CF8BAB-C71D-482C-8DB6-C05B2DB2DA5E}"/>
    <cellStyle name="Comma 2 3 4 3 3 3 5" xfId="21356" xr:uid="{DC180C69-7854-48C8-82B2-EEDB014BC797}"/>
    <cellStyle name="Comma 2 3 4 3 3 4" xfId="2944" xr:uid="{00000000-0005-0000-0000-00001F0D0000}"/>
    <cellStyle name="Comma 2 3 4 3 3 4 2" xfId="7747" xr:uid="{00000000-0005-0000-0000-0000200D0000}"/>
    <cellStyle name="Comma 2 3 4 3 3 4 2 2" xfId="17354" xr:uid="{00000000-0005-0000-0000-0000210D0000}"/>
    <cellStyle name="Comma 2 3 4 3 3 4 2 2 2" xfId="36568" xr:uid="{FA51D3F9-135E-4BE6-9060-A4BD08C0FBA3}"/>
    <cellStyle name="Comma 2 3 4 3 3 4 2 3" xfId="26961" xr:uid="{D9917F34-C79C-4169-ABAB-634A1EF1DDD9}"/>
    <cellStyle name="Comma 2 3 4 3 3 4 3" xfId="12551" xr:uid="{00000000-0005-0000-0000-0000220D0000}"/>
    <cellStyle name="Comma 2 3 4 3 3 4 3 2" xfId="31765" xr:uid="{6A9E79E9-EC2D-4DB2-BB35-119E10DAB16C}"/>
    <cellStyle name="Comma 2 3 4 3 3 4 4" xfId="22158" xr:uid="{7F8C0023-7FD2-4F13-B5B0-64860763979A}"/>
    <cellStyle name="Comma 2 3 4 3 3 5" xfId="5346" xr:uid="{00000000-0005-0000-0000-0000230D0000}"/>
    <cellStyle name="Comma 2 3 4 3 3 5 2" xfId="14953" xr:uid="{00000000-0005-0000-0000-0000240D0000}"/>
    <cellStyle name="Comma 2 3 4 3 3 5 2 2" xfId="34167" xr:uid="{5DBEC02A-CC88-4724-9A5B-15063993833C}"/>
    <cellStyle name="Comma 2 3 4 3 3 5 3" xfId="24560" xr:uid="{2FF5B372-CB4D-4771-B975-87CEC46086E0}"/>
    <cellStyle name="Comma 2 3 4 3 3 6" xfId="10149" xr:uid="{00000000-0005-0000-0000-0000250D0000}"/>
    <cellStyle name="Comma 2 3 4 3 3 6 2" xfId="29363" xr:uid="{23F32451-76E7-4502-96BF-CF8A81A1AE82}"/>
    <cellStyle name="Comma 2 3 4 3 3 7" xfId="19756" xr:uid="{84667A74-6C2A-4380-BF2E-883F8900CAC2}"/>
    <cellStyle name="Comma 2 3 4 3 4" xfId="739" xr:uid="{00000000-0005-0000-0000-0000260D0000}"/>
    <cellStyle name="Comma 2 3 4 3 4 2" xfId="1540" xr:uid="{00000000-0005-0000-0000-0000270D0000}"/>
    <cellStyle name="Comma 2 3 4 3 4 2 2" xfId="3944" xr:uid="{00000000-0005-0000-0000-0000280D0000}"/>
    <cellStyle name="Comma 2 3 4 3 4 2 2 2" xfId="8747" xr:uid="{00000000-0005-0000-0000-0000290D0000}"/>
    <cellStyle name="Comma 2 3 4 3 4 2 2 2 2" xfId="18354" xr:uid="{00000000-0005-0000-0000-00002A0D0000}"/>
    <cellStyle name="Comma 2 3 4 3 4 2 2 2 2 2" xfId="37568" xr:uid="{43727D1A-1AD0-4DF5-B19B-CA037CE9A482}"/>
    <cellStyle name="Comma 2 3 4 3 4 2 2 2 3" xfId="27961" xr:uid="{F26F37D6-939D-496C-ABF0-28086F1D51C7}"/>
    <cellStyle name="Comma 2 3 4 3 4 2 2 3" xfId="13551" xr:uid="{00000000-0005-0000-0000-00002B0D0000}"/>
    <cellStyle name="Comma 2 3 4 3 4 2 2 3 2" xfId="32765" xr:uid="{CBED1F13-8C36-4032-BBFA-6D8B1EB63A0A}"/>
    <cellStyle name="Comma 2 3 4 3 4 2 2 4" xfId="23158" xr:uid="{494E9B6A-1F82-4991-BD14-CAE6BAD6762B}"/>
    <cellStyle name="Comma 2 3 4 3 4 2 3" xfId="6346" xr:uid="{00000000-0005-0000-0000-00002C0D0000}"/>
    <cellStyle name="Comma 2 3 4 3 4 2 3 2" xfId="15953" xr:uid="{00000000-0005-0000-0000-00002D0D0000}"/>
    <cellStyle name="Comma 2 3 4 3 4 2 3 2 2" xfId="35167" xr:uid="{E7B00DC8-1A4F-4023-9060-6F7B8588F80A}"/>
    <cellStyle name="Comma 2 3 4 3 4 2 3 3" xfId="25560" xr:uid="{52F374AE-EF22-4841-AECF-BD7BBF5DA260}"/>
    <cellStyle name="Comma 2 3 4 3 4 2 4" xfId="11149" xr:uid="{00000000-0005-0000-0000-00002E0D0000}"/>
    <cellStyle name="Comma 2 3 4 3 4 2 4 2" xfId="30363" xr:uid="{4C8EEB61-6C3E-4A45-9E5C-EFAA60FC0A67}"/>
    <cellStyle name="Comma 2 3 4 3 4 2 5" xfId="20756" xr:uid="{94B32669-3C43-412F-A0B8-D2AC5E6EA6BF}"/>
    <cellStyle name="Comma 2 3 4 3 4 3" xfId="2340" xr:uid="{00000000-0005-0000-0000-00002F0D0000}"/>
    <cellStyle name="Comma 2 3 4 3 4 3 2" xfId="4744" xr:uid="{00000000-0005-0000-0000-0000300D0000}"/>
    <cellStyle name="Comma 2 3 4 3 4 3 2 2" xfId="9547" xr:uid="{00000000-0005-0000-0000-0000310D0000}"/>
    <cellStyle name="Comma 2 3 4 3 4 3 2 2 2" xfId="19154" xr:uid="{00000000-0005-0000-0000-0000320D0000}"/>
    <cellStyle name="Comma 2 3 4 3 4 3 2 2 2 2" xfId="38368" xr:uid="{E55E0E12-CA64-452C-A120-4AFD1FBBDD10}"/>
    <cellStyle name="Comma 2 3 4 3 4 3 2 2 3" xfId="28761" xr:uid="{E6BF95B1-CDEE-4326-B0E8-BB97B872CF05}"/>
    <cellStyle name="Comma 2 3 4 3 4 3 2 3" xfId="14351" xr:uid="{00000000-0005-0000-0000-0000330D0000}"/>
    <cellStyle name="Comma 2 3 4 3 4 3 2 3 2" xfId="33565" xr:uid="{2E72AC2E-9EAF-4556-B238-0EA5A212D127}"/>
    <cellStyle name="Comma 2 3 4 3 4 3 2 4" xfId="23958" xr:uid="{3E2CD169-DA7B-4945-8263-BB84129F332F}"/>
    <cellStyle name="Comma 2 3 4 3 4 3 3" xfId="7146" xr:uid="{00000000-0005-0000-0000-0000340D0000}"/>
    <cellStyle name="Comma 2 3 4 3 4 3 3 2" xfId="16753" xr:uid="{00000000-0005-0000-0000-0000350D0000}"/>
    <cellStyle name="Comma 2 3 4 3 4 3 3 2 2" xfId="35967" xr:uid="{12C74F24-82CC-4C36-A35F-4DBA99C09C98}"/>
    <cellStyle name="Comma 2 3 4 3 4 3 3 3" xfId="26360" xr:uid="{3BDF0B1D-167A-4E12-B669-10DAC88F178F}"/>
    <cellStyle name="Comma 2 3 4 3 4 3 4" xfId="11949" xr:uid="{00000000-0005-0000-0000-0000360D0000}"/>
    <cellStyle name="Comma 2 3 4 3 4 3 4 2" xfId="31163" xr:uid="{FC844A9B-A66F-4475-AD66-42DF7EF69565}"/>
    <cellStyle name="Comma 2 3 4 3 4 3 5" xfId="21556" xr:uid="{B1F33202-2069-449D-B1F0-0103DAA8B351}"/>
    <cellStyle name="Comma 2 3 4 3 4 4" xfId="3144" xr:uid="{00000000-0005-0000-0000-0000370D0000}"/>
    <cellStyle name="Comma 2 3 4 3 4 4 2" xfId="7947" xr:uid="{00000000-0005-0000-0000-0000380D0000}"/>
    <cellStyle name="Comma 2 3 4 3 4 4 2 2" xfId="17554" xr:uid="{00000000-0005-0000-0000-0000390D0000}"/>
    <cellStyle name="Comma 2 3 4 3 4 4 2 2 2" xfId="36768" xr:uid="{F6F7B6E9-8189-4009-BE1A-3B14A08AE51B}"/>
    <cellStyle name="Comma 2 3 4 3 4 4 2 3" xfId="27161" xr:uid="{D97B3694-1394-4546-9E56-13F43AFCC7CF}"/>
    <cellStyle name="Comma 2 3 4 3 4 4 3" xfId="12751" xr:uid="{00000000-0005-0000-0000-00003A0D0000}"/>
    <cellStyle name="Comma 2 3 4 3 4 4 3 2" xfId="31965" xr:uid="{FAAD88FC-3002-4FA6-B9AC-8E7C2D4654AB}"/>
    <cellStyle name="Comma 2 3 4 3 4 4 4" xfId="22358" xr:uid="{96BF767C-B39A-4C98-A426-0B5C316C14DC}"/>
    <cellStyle name="Comma 2 3 4 3 4 5" xfId="5546" xr:uid="{00000000-0005-0000-0000-00003B0D0000}"/>
    <cellStyle name="Comma 2 3 4 3 4 5 2" xfId="15153" xr:uid="{00000000-0005-0000-0000-00003C0D0000}"/>
    <cellStyle name="Comma 2 3 4 3 4 5 2 2" xfId="34367" xr:uid="{83ECE3C3-0B98-4EAA-BE27-20369E8C755D}"/>
    <cellStyle name="Comma 2 3 4 3 4 5 3" xfId="24760" xr:uid="{C7248ABE-9715-4B32-9FE0-545DA19AD65F}"/>
    <cellStyle name="Comma 2 3 4 3 4 6" xfId="10349" xr:uid="{00000000-0005-0000-0000-00003D0D0000}"/>
    <cellStyle name="Comma 2 3 4 3 4 6 2" xfId="29563" xr:uid="{76283467-8467-4834-BB41-7DCC29DE9D26}"/>
    <cellStyle name="Comma 2 3 4 3 4 7" xfId="19956" xr:uid="{7176BC0C-877B-4B05-BA0A-E59C417590BA}"/>
    <cellStyle name="Comma 2 3 4 3 5" xfId="940" xr:uid="{00000000-0005-0000-0000-00003E0D0000}"/>
    <cellStyle name="Comma 2 3 4 3 5 2" xfId="3344" xr:uid="{00000000-0005-0000-0000-00003F0D0000}"/>
    <cellStyle name="Comma 2 3 4 3 5 2 2" xfId="8147" xr:uid="{00000000-0005-0000-0000-0000400D0000}"/>
    <cellStyle name="Comma 2 3 4 3 5 2 2 2" xfId="17754" xr:uid="{00000000-0005-0000-0000-0000410D0000}"/>
    <cellStyle name="Comma 2 3 4 3 5 2 2 2 2" xfId="36968" xr:uid="{238571E3-7D10-40DA-AE56-5C4EDC98C313}"/>
    <cellStyle name="Comma 2 3 4 3 5 2 2 3" xfId="27361" xr:uid="{12D2B3E5-9580-4D7A-AA69-F87E579FB7FF}"/>
    <cellStyle name="Comma 2 3 4 3 5 2 3" xfId="12951" xr:uid="{00000000-0005-0000-0000-0000420D0000}"/>
    <cellStyle name="Comma 2 3 4 3 5 2 3 2" xfId="32165" xr:uid="{3DF3E820-B172-456C-8C72-62A485D8B34D}"/>
    <cellStyle name="Comma 2 3 4 3 5 2 4" xfId="22558" xr:uid="{61472079-39C5-4D4F-9982-0439F2DF442D}"/>
    <cellStyle name="Comma 2 3 4 3 5 3" xfId="5746" xr:uid="{00000000-0005-0000-0000-0000430D0000}"/>
    <cellStyle name="Comma 2 3 4 3 5 3 2" xfId="15353" xr:uid="{00000000-0005-0000-0000-0000440D0000}"/>
    <cellStyle name="Comma 2 3 4 3 5 3 2 2" xfId="34567" xr:uid="{C830C479-AC26-43A5-916D-B66B74FAEC99}"/>
    <cellStyle name="Comma 2 3 4 3 5 3 3" xfId="24960" xr:uid="{6A2CF794-886E-48A4-84AE-22E1D027AAB3}"/>
    <cellStyle name="Comma 2 3 4 3 5 4" xfId="10549" xr:uid="{00000000-0005-0000-0000-0000450D0000}"/>
    <cellStyle name="Comma 2 3 4 3 5 4 2" xfId="29763" xr:uid="{A279D856-F2BF-43B1-81AD-7902364A2B0A}"/>
    <cellStyle name="Comma 2 3 4 3 5 5" xfId="20156" xr:uid="{9FEC7036-2FA6-4E16-BAF8-9C5556BA4DB0}"/>
    <cellStyle name="Comma 2 3 4 3 6" xfId="1740" xr:uid="{00000000-0005-0000-0000-0000460D0000}"/>
    <cellStyle name="Comma 2 3 4 3 6 2" xfId="4144" xr:uid="{00000000-0005-0000-0000-0000470D0000}"/>
    <cellStyle name="Comma 2 3 4 3 6 2 2" xfId="8947" xr:uid="{00000000-0005-0000-0000-0000480D0000}"/>
    <cellStyle name="Comma 2 3 4 3 6 2 2 2" xfId="18554" xr:uid="{00000000-0005-0000-0000-0000490D0000}"/>
    <cellStyle name="Comma 2 3 4 3 6 2 2 2 2" xfId="37768" xr:uid="{1C63F25D-6E07-43C9-AA56-CCBB9A8B58C4}"/>
    <cellStyle name="Comma 2 3 4 3 6 2 2 3" xfId="28161" xr:uid="{F6E0E38A-C8E8-4845-83E2-8EB7750C13C6}"/>
    <cellStyle name="Comma 2 3 4 3 6 2 3" xfId="13751" xr:uid="{00000000-0005-0000-0000-00004A0D0000}"/>
    <cellStyle name="Comma 2 3 4 3 6 2 3 2" xfId="32965" xr:uid="{2B912639-1A4F-4C0D-B550-B7E3FC314775}"/>
    <cellStyle name="Comma 2 3 4 3 6 2 4" xfId="23358" xr:uid="{C3B13618-7EEA-4231-93EE-90695657D744}"/>
    <cellStyle name="Comma 2 3 4 3 6 3" xfId="6546" xr:uid="{00000000-0005-0000-0000-00004B0D0000}"/>
    <cellStyle name="Comma 2 3 4 3 6 3 2" xfId="16153" xr:uid="{00000000-0005-0000-0000-00004C0D0000}"/>
    <cellStyle name="Comma 2 3 4 3 6 3 2 2" xfId="35367" xr:uid="{290D14AF-A765-4F9D-B35B-05F24059C4EF}"/>
    <cellStyle name="Comma 2 3 4 3 6 3 3" xfId="25760" xr:uid="{5A8B4BD5-2C05-42F0-8D50-88C320F98A18}"/>
    <cellStyle name="Comma 2 3 4 3 6 4" xfId="11349" xr:uid="{00000000-0005-0000-0000-00004D0D0000}"/>
    <cellStyle name="Comma 2 3 4 3 6 4 2" xfId="30563" xr:uid="{D36590E3-9CBA-4C68-9544-7E4D782F4692}"/>
    <cellStyle name="Comma 2 3 4 3 6 5" xfId="20956" xr:uid="{F4FFED5D-4D8B-4E58-8B6A-43825AB52B5F}"/>
    <cellStyle name="Comma 2 3 4 3 7" xfId="2544" xr:uid="{00000000-0005-0000-0000-00004E0D0000}"/>
    <cellStyle name="Comma 2 3 4 3 7 2" xfId="7347" xr:uid="{00000000-0005-0000-0000-00004F0D0000}"/>
    <cellStyle name="Comma 2 3 4 3 7 2 2" xfId="16954" xr:uid="{00000000-0005-0000-0000-0000500D0000}"/>
    <cellStyle name="Comma 2 3 4 3 7 2 2 2" xfId="36168" xr:uid="{0CF9019F-DFE9-4FA3-AA0E-89AF6A723422}"/>
    <cellStyle name="Comma 2 3 4 3 7 2 3" xfId="26561" xr:uid="{70C4B875-BA32-4FF9-99EB-847AB275A156}"/>
    <cellStyle name="Comma 2 3 4 3 7 3" xfId="12151" xr:uid="{00000000-0005-0000-0000-0000510D0000}"/>
    <cellStyle name="Comma 2 3 4 3 7 3 2" xfId="31365" xr:uid="{E35C8F93-197D-43EA-AE16-FADC0913DC1F}"/>
    <cellStyle name="Comma 2 3 4 3 7 4" xfId="21758" xr:uid="{68A63085-96B9-42F9-8B35-B06EC1CCDA22}"/>
    <cellStyle name="Comma 2 3 4 3 8" xfId="4946" xr:uid="{00000000-0005-0000-0000-0000520D0000}"/>
    <cellStyle name="Comma 2 3 4 3 8 2" xfId="14553" xr:uid="{00000000-0005-0000-0000-0000530D0000}"/>
    <cellStyle name="Comma 2 3 4 3 8 2 2" xfId="33767" xr:uid="{5D1CCA03-54CA-4055-9453-048C4BFF03AA}"/>
    <cellStyle name="Comma 2 3 4 3 8 3" xfId="24160" xr:uid="{84FBF098-C2C2-4496-8131-95C3C16283C4}"/>
    <cellStyle name="Comma 2 3 4 3 9" xfId="9749" xr:uid="{00000000-0005-0000-0000-0000540D0000}"/>
    <cellStyle name="Comma 2 3 4 3 9 2" xfId="28963" xr:uid="{FBE82DFA-26DC-4D80-9F47-FEA71E13D585}"/>
    <cellStyle name="Comma 2 3 4 4" xfId="239" xr:uid="{00000000-0005-0000-0000-0000550D0000}"/>
    <cellStyle name="Comma 2 3 4 4 2" xfId="1040" xr:uid="{00000000-0005-0000-0000-0000560D0000}"/>
    <cellStyle name="Comma 2 3 4 4 2 2" xfId="3444" xr:uid="{00000000-0005-0000-0000-0000570D0000}"/>
    <cellStyle name="Comma 2 3 4 4 2 2 2" xfId="8247" xr:uid="{00000000-0005-0000-0000-0000580D0000}"/>
    <cellStyle name="Comma 2 3 4 4 2 2 2 2" xfId="17854" xr:uid="{00000000-0005-0000-0000-0000590D0000}"/>
    <cellStyle name="Comma 2 3 4 4 2 2 2 2 2" xfId="37068" xr:uid="{EB2A143F-8AE4-4C26-8EF6-23DADA9319E3}"/>
    <cellStyle name="Comma 2 3 4 4 2 2 2 3" xfId="27461" xr:uid="{8C8AA713-B1F1-4375-8D83-4D8817B7E067}"/>
    <cellStyle name="Comma 2 3 4 4 2 2 3" xfId="13051" xr:uid="{00000000-0005-0000-0000-00005A0D0000}"/>
    <cellStyle name="Comma 2 3 4 4 2 2 3 2" xfId="32265" xr:uid="{8BE30447-5EF0-4A32-A735-57BA83F0BE98}"/>
    <cellStyle name="Comma 2 3 4 4 2 2 4" xfId="22658" xr:uid="{FABACA29-E450-4E8E-A354-8E3B3EFDABFC}"/>
    <cellStyle name="Comma 2 3 4 4 2 3" xfId="5846" xr:uid="{00000000-0005-0000-0000-00005B0D0000}"/>
    <cellStyle name="Comma 2 3 4 4 2 3 2" xfId="15453" xr:uid="{00000000-0005-0000-0000-00005C0D0000}"/>
    <cellStyle name="Comma 2 3 4 4 2 3 2 2" xfId="34667" xr:uid="{4F6AFF57-FA3B-4681-A455-93866D4938AF}"/>
    <cellStyle name="Comma 2 3 4 4 2 3 3" xfId="25060" xr:uid="{16B8BC9E-4443-41AB-87FB-0EFCDA5EFB1A}"/>
    <cellStyle name="Comma 2 3 4 4 2 4" xfId="10649" xr:uid="{00000000-0005-0000-0000-00005D0D0000}"/>
    <cellStyle name="Comma 2 3 4 4 2 4 2" xfId="29863" xr:uid="{54B3391E-3209-4E56-8345-28BDE8CA02E6}"/>
    <cellStyle name="Comma 2 3 4 4 2 5" xfId="20256" xr:uid="{11742F82-2A7D-49C9-AECA-B4F6F695A892}"/>
    <cellStyle name="Comma 2 3 4 4 3" xfId="1840" xr:uid="{00000000-0005-0000-0000-00005E0D0000}"/>
    <cellStyle name="Comma 2 3 4 4 3 2" xfId="4244" xr:uid="{00000000-0005-0000-0000-00005F0D0000}"/>
    <cellStyle name="Comma 2 3 4 4 3 2 2" xfId="9047" xr:uid="{00000000-0005-0000-0000-0000600D0000}"/>
    <cellStyle name="Comma 2 3 4 4 3 2 2 2" xfId="18654" xr:uid="{00000000-0005-0000-0000-0000610D0000}"/>
    <cellStyle name="Comma 2 3 4 4 3 2 2 2 2" xfId="37868" xr:uid="{D12092BE-BC68-4B87-AE87-97AE1AEAC23D}"/>
    <cellStyle name="Comma 2 3 4 4 3 2 2 3" xfId="28261" xr:uid="{09BC06E9-8B65-447E-9CA3-7377EB8089B6}"/>
    <cellStyle name="Comma 2 3 4 4 3 2 3" xfId="13851" xr:uid="{00000000-0005-0000-0000-0000620D0000}"/>
    <cellStyle name="Comma 2 3 4 4 3 2 3 2" xfId="33065" xr:uid="{7A30110D-F70A-4029-990A-7855B500CC8A}"/>
    <cellStyle name="Comma 2 3 4 4 3 2 4" xfId="23458" xr:uid="{743AC351-73C8-4863-884F-EB6E40FEE1C3}"/>
    <cellStyle name="Comma 2 3 4 4 3 3" xfId="6646" xr:uid="{00000000-0005-0000-0000-0000630D0000}"/>
    <cellStyle name="Comma 2 3 4 4 3 3 2" xfId="16253" xr:uid="{00000000-0005-0000-0000-0000640D0000}"/>
    <cellStyle name="Comma 2 3 4 4 3 3 2 2" xfId="35467" xr:uid="{0C2E59AD-9E76-42E4-A90E-E2C54A5C9A62}"/>
    <cellStyle name="Comma 2 3 4 4 3 3 3" xfId="25860" xr:uid="{C698DD7A-BF7A-42CC-A737-E0676A79FE47}"/>
    <cellStyle name="Comma 2 3 4 4 3 4" xfId="11449" xr:uid="{00000000-0005-0000-0000-0000650D0000}"/>
    <cellStyle name="Comma 2 3 4 4 3 4 2" xfId="30663" xr:uid="{D0AE7816-B0AA-4036-97B0-D2025374C534}"/>
    <cellStyle name="Comma 2 3 4 4 3 5" xfId="21056" xr:uid="{C57E6365-B46F-417B-ADE0-90FF79C4007E}"/>
    <cellStyle name="Comma 2 3 4 4 4" xfId="2644" xr:uid="{00000000-0005-0000-0000-0000660D0000}"/>
    <cellStyle name="Comma 2 3 4 4 4 2" xfId="7447" xr:uid="{00000000-0005-0000-0000-0000670D0000}"/>
    <cellStyle name="Comma 2 3 4 4 4 2 2" xfId="17054" xr:uid="{00000000-0005-0000-0000-0000680D0000}"/>
    <cellStyle name="Comma 2 3 4 4 4 2 2 2" xfId="36268" xr:uid="{4E33A894-0E5C-4B12-B54F-3A7C8C1CFA17}"/>
    <cellStyle name="Comma 2 3 4 4 4 2 3" xfId="26661" xr:uid="{E4A27CB1-9BE4-44A4-B03A-54D91CC79623}"/>
    <cellStyle name="Comma 2 3 4 4 4 3" xfId="12251" xr:uid="{00000000-0005-0000-0000-0000690D0000}"/>
    <cellStyle name="Comma 2 3 4 4 4 3 2" xfId="31465" xr:uid="{6098BBC0-2FC9-40A8-B9C1-32D241359AA3}"/>
    <cellStyle name="Comma 2 3 4 4 4 4" xfId="21858" xr:uid="{1982E577-4493-4371-A6BC-6EBD7C74D2DE}"/>
    <cellStyle name="Comma 2 3 4 4 5" xfId="5046" xr:uid="{00000000-0005-0000-0000-00006A0D0000}"/>
    <cellStyle name="Comma 2 3 4 4 5 2" xfId="14653" xr:uid="{00000000-0005-0000-0000-00006B0D0000}"/>
    <cellStyle name="Comma 2 3 4 4 5 2 2" xfId="33867" xr:uid="{9D809AA5-FD98-45FE-BCC9-5857D767146B}"/>
    <cellStyle name="Comma 2 3 4 4 5 3" xfId="24260" xr:uid="{575ECA82-6747-490B-ABA1-03AE45525C05}"/>
    <cellStyle name="Comma 2 3 4 4 6" xfId="9849" xr:uid="{00000000-0005-0000-0000-00006C0D0000}"/>
    <cellStyle name="Comma 2 3 4 4 6 2" xfId="29063" xr:uid="{048410F4-D945-42AA-8FBD-8206EDDF437E}"/>
    <cellStyle name="Comma 2 3 4 4 7" xfId="19456" xr:uid="{956D1CB9-474C-4139-8248-2AD5AE370F2B}"/>
    <cellStyle name="Comma 2 3 4 5" xfId="439" xr:uid="{00000000-0005-0000-0000-00006D0D0000}"/>
    <cellStyle name="Comma 2 3 4 5 2" xfId="1240" xr:uid="{00000000-0005-0000-0000-00006E0D0000}"/>
    <cellStyle name="Comma 2 3 4 5 2 2" xfId="3644" xr:uid="{00000000-0005-0000-0000-00006F0D0000}"/>
    <cellStyle name="Comma 2 3 4 5 2 2 2" xfId="8447" xr:uid="{00000000-0005-0000-0000-0000700D0000}"/>
    <cellStyle name="Comma 2 3 4 5 2 2 2 2" xfId="18054" xr:uid="{00000000-0005-0000-0000-0000710D0000}"/>
    <cellStyle name="Comma 2 3 4 5 2 2 2 2 2" xfId="37268" xr:uid="{EEB98A58-2427-4527-BDEC-E083311A467E}"/>
    <cellStyle name="Comma 2 3 4 5 2 2 2 3" xfId="27661" xr:uid="{07E01380-C689-4583-A100-56B9E66B3F86}"/>
    <cellStyle name="Comma 2 3 4 5 2 2 3" xfId="13251" xr:uid="{00000000-0005-0000-0000-0000720D0000}"/>
    <cellStyle name="Comma 2 3 4 5 2 2 3 2" xfId="32465" xr:uid="{5AEDC89C-18A0-4342-8431-0E67AB0A26C7}"/>
    <cellStyle name="Comma 2 3 4 5 2 2 4" xfId="22858" xr:uid="{4CB7C040-504F-4140-88B2-F97D318F8D49}"/>
    <cellStyle name="Comma 2 3 4 5 2 3" xfId="6046" xr:uid="{00000000-0005-0000-0000-0000730D0000}"/>
    <cellStyle name="Comma 2 3 4 5 2 3 2" xfId="15653" xr:uid="{00000000-0005-0000-0000-0000740D0000}"/>
    <cellStyle name="Comma 2 3 4 5 2 3 2 2" xfId="34867" xr:uid="{05D6FCEF-0808-4C29-B370-EDCDCE0E25A1}"/>
    <cellStyle name="Comma 2 3 4 5 2 3 3" xfId="25260" xr:uid="{0BAA0B14-3FBE-4CB0-A2BE-B4DED0D76515}"/>
    <cellStyle name="Comma 2 3 4 5 2 4" xfId="10849" xr:uid="{00000000-0005-0000-0000-0000750D0000}"/>
    <cellStyle name="Comma 2 3 4 5 2 4 2" xfId="30063" xr:uid="{FC6E3161-18D3-4B96-BC94-079DDE2581BB}"/>
    <cellStyle name="Comma 2 3 4 5 2 5" xfId="20456" xr:uid="{4C969536-E833-4D1A-A117-9797C0DDA769}"/>
    <cellStyle name="Comma 2 3 4 5 3" xfId="2040" xr:uid="{00000000-0005-0000-0000-0000760D0000}"/>
    <cellStyle name="Comma 2 3 4 5 3 2" xfId="4444" xr:uid="{00000000-0005-0000-0000-0000770D0000}"/>
    <cellStyle name="Comma 2 3 4 5 3 2 2" xfId="9247" xr:uid="{00000000-0005-0000-0000-0000780D0000}"/>
    <cellStyle name="Comma 2 3 4 5 3 2 2 2" xfId="18854" xr:uid="{00000000-0005-0000-0000-0000790D0000}"/>
    <cellStyle name="Comma 2 3 4 5 3 2 2 2 2" xfId="38068" xr:uid="{F95E36E4-FA5F-44BE-BDD4-555170B5D883}"/>
    <cellStyle name="Comma 2 3 4 5 3 2 2 3" xfId="28461" xr:uid="{FAD9FCED-325E-4814-8D46-EFA1A24598C2}"/>
    <cellStyle name="Comma 2 3 4 5 3 2 3" xfId="14051" xr:uid="{00000000-0005-0000-0000-00007A0D0000}"/>
    <cellStyle name="Comma 2 3 4 5 3 2 3 2" xfId="33265" xr:uid="{1041A5C7-876E-43E3-BF2C-10868C1D67DF}"/>
    <cellStyle name="Comma 2 3 4 5 3 2 4" xfId="23658" xr:uid="{A4AD4F32-73F4-4442-B342-C2148C2A4090}"/>
    <cellStyle name="Comma 2 3 4 5 3 3" xfId="6846" xr:uid="{00000000-0005-0000-0000-00007B0D0000}"/>
    <cellStyle name="Comma 2 3 4 5 3 3 2" xfId="16453" xr:uid="{00000000-0005-0000-0000-00007C0D0000}"/>
    <cellStyle name="Comma 2 3 4 5 3 3 2 2" xfId="35667" xr:uid="{3B5F2D46-644A-43B7-9383-5123A87A5AD1}"/>
    <cellStyle name="Comma 2 3 4 5 3 3 3" xfId="26060" xr:uid="{FDAA3115-A1A7-4533-B5F5-CB09F1FAFFEC}"/>
    <cellStyle name="Comma 2 3 4 5 3 4" xfId="11649" xr:uid="{00000000-0005-0000-0000-00007D0D0000}"/>
    <cellStyle name="Comma 2 3 4 5 3 4 2" xfId="30863" xr:uid="{B2FA37FF-2F48-4FC6-8E46-6815668D7E7C}"/>
    <cellStyle name="Comma 2 3 4 5 3 5" xfId="21256" xr:uid="{8EBB593B-9828-4AF9-AF55-4F4E2D744536}"/>
    <cellStyle name="Comma 2 3 4 5 4" xfId="2844" xr:uid="{00000000-0005-0000-0000-00007E0D0000}"/>
    <cellStyle name="Comma 2 3 4 5 4 2" xfId="7647" xr:uid="{00000000-0005-0000-0000-00007F0D0000}"/>
    <cellStyle name="Comma 2 3 4 5 4 2 2" xfId="17254" xr:uid="{00000000-0005-0000-0000-0000800D0000}"/>
    <cellStyle name="Comma 2 3 4 5 4 2 2 2" xfId="36468" xr:uid="{5EFC0149-D202-4884-BCAE-E9A03ED1F3E9}"/>
    <cellStyle name="Comma 2 3 4 5 4 2 3" xfId="26861" xr:uid="{78687B64-AC29-471B-ACAD-6E6107473942}"/>
    <cellStyle name="Comma 2 3 4 5 4 3" xfId="12451" xr:uid="{00000000-0005-0000-0000-0000810D0000}"/>
    <cellStyle name="Comma 2 3 4 5 4 3 2" xfId="31665" xr:uid="{597B6C45-72B3-44F3-AF7A-BF8BB6241DEA}"/>
    <cellStyle name="Comma 2 3 4 5 4 4" xfId="22058" xr:uid="{FE74BE42-DCFC-4258-B465-3BE91B730924}"/>
    <cellStyle name="Comma 2 3 4 5 5" xfId="5246" xr:uid="{00000000-0005-0000-0000-0000820D0000}"/>
    <cellStyle name="Comma 2 3 4 5 5 2" xfId="14853" xr:uid="{00000000-0005-0000-0000-0000830D0000}"/>
    <cellStyle name="Comma 2 3 4 5 5 2 2" xfId="34067" xr:uid="{1C3A0ED1-8B32-4308-8DA8-EA42F2A8D71D}"/>
    <cellStyle name="Comma 2 3 4 5 5 3" xfId="24460" xr:uid="{61FEBC5B-A49B-4228-BBB9-85D175C65F8E}"/>
    <cellStyle name="Comma 2 3 4 5 6" xfId="10049" xr:uid="{00000000-0005-0000-0000-0000840D0000}"/>
    <cellStyle name="Comma 2 3 4 5 6 2" xfId="29263" xr:uid="{683D91E0-A760-4349-B2B1-9FC702B0C739}"/>
    <cellStyle name="Comma 2 3 4 5 7" xfId="19656" xr:uid="{98274195-DD69-4689-8077-74E32ACDE392}"/>
    <cellStyle name="Comma 2 3 4 6" xfId="639" xr:uid="{00000000-0005-0000-0000-0000850D0000}"/>
    <cellStyle name="Comma 2 3 4 6 2" xfId="1440" xr:uid="{00000000-0005-0000-0000-0000860D0000}"/>
    <cellStyle name="Comma 2 3 4 6 2 2" xfId="3844" xr:uid="{00000000-0005-0000-0000-0000870D0000}"/>
    <cellStyle name="Comma 2 3 4 6 2 2 2" xfId="8647" xr:uid="{00000000-0005-0000-0000-0000880D0000}"/>
    <cellStyle name="Comma 2 3 4 6 2 2 2 2" xfId="18254" xr:uid="{00000000-0005-0000-0000-0000890D0000}"/>
    <cellStyle name="Comma 2 3 4 6 2 2 2 2 2" xfId="37468" xr:uid="{80620152-27B0-4401-B3B9-AA97AB439827}"/>
    <cellStyle name="Comma 2 3 4 6 2 2 2 3" xfId="27861" xr:uid="{F59AF131-4717-439F-A2F3-272E941EEBE9}"/>
    <cellStyle name="Comma 2 3 4 6 2 2 3" xfId="13451" xr:uid="{00000000-0005-0000-0000-00008A0D0000}"/>
    <cellStyle name="Comma 2 3 4 6 2 2 3 2" xfId="32665" xr:uid="{908778F7-CBA9-4000-B29A-0304264EE97B}"/>
    <cellStyle name="Comma 2 3 4 6 2 2 4" xfId="23058" xr:uid="{05BD5217-7356-415F-9DA7-FFFD765B0BFC}"/>
    <cellStyle name="Comma 2 3 4 6 2 3" xfId="6246" xr:uid="{00000000-0005-0000-0000-00008B0D0000}"/>
    <cellStyle name="Comma 2 3 4 6 2 3 2" xfId="15853" xr:uid="{00000000-0005-0000-0000-00008C0D0000}"/>
    <cellStyle name="Comma 2 3 4 6 2 3 2 2" xfId="35067" xr:uid="{BFA11107-2304-4D27-9800-18D9A3C7DA96}"/>
    <cellStyle name="Comma 2 3 4 6 2 3 3" xfId="25460" xr:uid="{538F3F79-AC66-4CF8-A241-CF65EA553918}"/>
    <cellStyle name="Comma 2 3 4 6 2 4" xfId="11049" xr:uid="{00000000-0005-0000-0000-00008D0D0000}"/>
    <cellStyle name="Comma 2 3 4 6 2 4 2" xfId="30263" xr:uid="{F844E577-A694-41D4-8377-76FEFE0F6AFC}"/>
    <cellStyle name="Comma 2 3 4 6 2 5" xfId="20656" xr:uid="{9AFE0188-FAFA-409F-B1A9-7AA5A8B65789}"/>
    <cellStyle name="Comma 2 3 4 6 3" xfId="2240" xr:uid="{00000000-0005-0000-0000-00008E0D0000}"/>
    <cellStyle name="Comma 2 3 4 6 3 2" xfId="4644" xr:uid="{00000000-0005-0000-0000-00008F0D0000}"/>
    <cellStyle name="Comma 2 3 4 6 3 2 2" xfId="9447" xr:uid="{00000000-0005-0000-0000-0000900D0000}"/>
    <cellStyle name="Comma 2 3 4 6 3 2 2 2" xfId="19054" xr:uid="{00000000-0005-0000-0000-0000910D0000}"/>
    <cellStyle name="Comma 2 3 4 6 3 2 2 2 2" xfId="38268" xr:uid="{A35A73C9-EFD8-4EE3-BB98-459F97B23074}"/>
    <cellStyle name="Comma 2 3 4 6 3 2 2 3" xfId="28661" xr:uid="{4ADD8154-29FD-4F1F-B4AB-40828B16C2DC}"/>
    <cellStyle name="Comma 2 3 4 6 3 2 3" xfId="14251" xr:uid="{00000000-0005-0000-0000-0000920D0000}"/>
    <cellStyle name="Comma 2 3 4 6 3 2 3 2" xfId="33465" xr:uid="{C2F312FC-7744-4B52-80FF-03DCE68DA329}"/>
    <cellStyle name="Comma 2 3 4 6 3 2 4" xfId="23858" xr:uid="{B9BEF230-5911-4DAF-ADB8-E88F97EEF758}"/>
    <cellStyle name="Comma 2 3 4 6 3 3" xfId="7046" xr:uid="{00000000-0005-0000-0000-0000930D0000}"/>
    <cellStyle name="Comma 2 3 4 6 3 3 2" xfId="16653" xr:uid="{00000000-0005-0000-0000-0000940D0000}"/>
    <cellStyle name="Comma 2 3 4 6 3 3 2 2" xfId="35867" xr:uid="{05CE4A4F-870F-4CC2-8CF0-961B51A7CF24}"/>
    <cellStyle name="Comma 2 3 4 6 3 3 3" xfId="26260" xr:uid="{7253AE0F-ED17-4881-AACD-71B8243B1CB3}"/>
    <cellStyle name="Comma 2 3 4 6 3 4" xfId="11849" xr:uid="{00000000-0005-0000-0000-0000950D0000}"/>
    <cellStyle name="Comma 2 3 4 6 3 4 2" xfId="31063" xr:uid="{F7C59CDD-9A58-41B7-AC13-5A7A55A72D85}"/>
    <cellStyle name="Comma 2 3 4 6 3 5" xfId="21456" xr:uid="{F6DE96A6-23EF-42C6-B6F8-A12FD4ECAC49}"/>
    <cellStyle name="Comma 2 3 4 6 4" xfId="3044" xr:uid="{00000000-0005-0000-0000-0000960D0000}"/>
    <cellStyle name="Comma 2 3 4 6 4 2" xfId="7847" xr:uid="{00000000-0005-0000-0000-0000970D0000}"/>
    <cellStyle name="Comma 2 3 4 6 4 2 2" xfId="17454" xr:uid="{00000000-0005-0000-0000-0000980D0000}"/>
    <cellStyle name="Comma 2 3 4 6 4 2 2 2" xfId="36668" xr:uid="{22C764D4-EBC2-4C39-BB63-3EFED9DC48A1}"/>
    <cellStyle name="Comma 2 3 4 6 4 2 3" xfId="27061" xr:uid="{3576F68A-80E2-43BA-85DF-F2D0DFBD2AB7}"/>
    <cellStyle name="Comma 2 3 4 6 4 3" xfId="12651" xr:uid="{00000000-0005-0000-0000-0000990D0000}"/>
    <cellStyle name="Comma 2 3 4 6 4 3 2" xfId="31865" xr:uid="{AADD18DF-42D6-4287-8FFB-60EAA4F6367F}"/>
    <cellStyle name="Comma 2 3 4 6 4 4" xfId="22258" xr:uid="{DE136C82-B65E-474A-8B7D-9E8E351BE428}"/>
    <cellStyle name="Comma 2 3 4 6 5" xfId="5446" xr:uid="{00000000-0005-0000-0000-00009A0D0000}"/>
    <cellStyle name="Comma 2 3 4 6 5 2" xfId="15053" xr:uid="{00000000-0005-0000-0000-00009B0D0000}"/>
    <cellStyle name="Comma 2 3 4 6 5 2 2" xfId="34267" xr:uid="{E0A9F98D-9994-46CB-8207-647F50F8F566}"/>
    <cellStyle name="Comma 2 3 4 6 5 3" xfId="24660" xr:uid="{10840C34-E284-496C-B6D2-9E705B7AB402}"/>
    <cellStyle name="Comma 2 3 4 6 6" xfId="10249" xr:uid="{00000000-0005-0000-0000-00009C0D0000}"/>
    <cellStyle name="Comma 2 3 4 6 6 2" xfId="29463" xr:uid="{BCBE55DF-B241-47DE-A2F7-B6B256DA991F}"/>
    <cellStyle name="Comma 2 3 4 6 7" xfId="19856" xr:uid="{26A6DBB4-9000-46D9-B2EA-A76465D24868}"/>
    <cellStyle name="Comma 2 3 4 7" xfId="840" xr:uid="{00000000-0005-0000-0000-00009D0D0000}"/>
    <cellStyle name="Comma 2 3 4 7 2" xfId="3244" xr:uid="{00000000-0005-0000-0000-00009E0D0000}"/>
    <cellStyle name="Comma 2 3 4 7 2 2" xfId="8047" xr:uid="{00000000-0005-0000-0000-00009F0D0000}"/>
    <cellStyle name="Comma 2 3 4 7 2 2 2" xfId="17654" xr:uid="{00000000-0005-0000-0000-0000A00D0000}"/>
    <cellStyle name="Comma 2 3 4 7 2 2 2 2" xfId="36868" xr:uid="{590D6795-2987-4467-894C-9A9B3D25A352}"/>
    <cellStyle name="Comma 2 3 4 7 2 2 3" xfId="27261" xr:uid="{98CAA3AC-6A7C-46B1-876F-406D9CEB3FA0}"/>
    <cellStyle name="Comma 2 3 4 7 2 3" xfId="12851" xr:uid="{00000000-0005-0000-0000-0000A10D0000}"/>
    <cellStyle name="Comma 2 3 4 7 2 3 2" xfId="32065" xr:uid="{DC79155D-BFC3-48A4-82B8-8AB3DCD5F0A8}"/>
    <cellStyle name="Comma 2 3 4 7 2 4" xfId="22458" xr:uid="{38ABAD6F-1F6E-431E-AF89-3FD906AEADA6}"/>
    <cellStyle name="Comma 2 3 4 7 3" xfId="5646" xr:uid="{00000000-0005-0000-0000-0000A20D0000}"/>
    <cellStyle name="Comma 2 3 4 7 3 2" xfId="15253" xr:uid="{00000000-0005-0000-0000-0000A30D0000}"/>
    <cellStyle name="Comma 2 3 4 7 3 2 2" xfId="34467" xr:uid="{36F1D274-3674-43A2-A197-B9F76BF7CA2C}"/>
    <cellStyle name="Comma 2 3 4 7 3 3" xfId="24860" xr:uid="{15B1F02B-4CF4-4001-A974-3909B3281D86}"/>
    <cellStyle name="Comma 2 3 4 7 4" xfId="10449" xr:uid="{00000000-0005-0000-0000-0000A40D0000}"/>
    <cellStyle name="Comma 2 3 4 7 4 2" xfId="29663" xr:uid="{6682700C-AFA6-4BEC-B1A4-A35097E36CE7}"/>
    <cellStyle name="Comma 2 3 4 7 5" xfId="20056" xr:uid="{492FA03C-05EF-4068-8D71-2E8AAA0FE44E}"/>
    <cellStyle name="Comma 2 3 4 8" xfId="1640" xr:uid="{00000000-0005-0000-0000-0000A50D0000}"/>
    <cellStyle name="Comma 2 3 4 8 2" xfId="4044" xr:uid="{00000000-0005-0000-0000-0000A60D0000}"/>
    <cellStyle name="Comma 2 3 4 8 2 2" xfId="8847" xr:uid="{00000000-0005-0000-0000-0000A70D0000}"/>
    <cellStyle name="Comma 2 3 4 8 2 2 2" xfId="18454" xr:uid="{00000000-0005-0000-0000-0000A80D0000}"/>
    <cellStyle name="Comma 2 3 4 8 2 2 2 2" xfId="37668" xr:uid="{913B0B6B-CF7B-4B1B-A7B5-45BADCFC7A7E}"/>
    <cellStyle name="Comma 2 3 4 8 2 2 3" xfId="28061" xr:uid="{09D87822-4FA5-436B-A92D-F24CF0827EF6}"/>
    <cellStyle name="Comma 2 3 4 8 2 3" xfId="13651" xr:uid="{00000000-0005-0000-0000-0000A90D0000}"/>
    <cellStyle name="Comma 2 3 4 8 2 3 2" xfId="32865" xr:uid="{BA5E7E15-0814-49B4-B522-24F9301384FF}"/>
    <cellStyle name="Comma 2 3 4 8 2 4" xfId="23258" xr:uid="{04DB719E-2B35-4AC8-A98E-84377CE98118}"/>
    <cellStyle name="Comma 2 3 4 8 3" xfId="6446" xr:uid="{00000000-0005-0000-0000-0000AA0D0000}"/>
    <cellStyle name="Comma 2 3 4 8 3 2" xfId="16053" xr:uid="{00000000-0005-0000-0000-0000AB0D0000}"/>
    <cellStyle name="Comma 2 3 4 8 3 2 2" xfId="35267" xr:uid="{F126101C-6C14-4E95-8023-3378BAF96F2C}"/>
    <cellStyle name="Comma 2 3 4 8 3 3" xfId="25660" xr:uid="{06EE5470-5C67-4955-A0B9-AD6EBD0404E5}"/>
    <cellStyle name="Comma 2 3 4 8 4" xfId="11249" xr:uid="{00000000-0005-0000-0000-0000AC0D0000}"/>
    <cellStyle name="Comma 2 3 4 8 4 2" xfId="30463" xr:uid="{AD3FA3DF-C0F9-497E-ADB7-24B19C9AC96A}"/>
    <cellStyle name="Comma 2 3 4 8 5" xfId="20856" xr:uid="{1EDCEF7F-0D68-40D2-B3E7-6577B3E721EF}"/>
    <cellStyle name="Comma 2 3 4 9" xfId="2444" xr:uid="{00000000-0005-0000-0000-0000AD0D0000}"/>
    <cellStyle name="Comma 2 3 4 9 2" xfId="7247" xr:uid="{00000000-0005-0000-0000-0000AE0D0000}"/>
    <cellStyle name="Comma 2 3 4 9 2 2" xfId="16854" xr:uid="{00000000-0005-0000-0000-0000AF0D0000}"/>
    <cellStyle name="Comma 2 3 4 9 2 2 2" xfId="36068" xr:uid="{BA8363AF-BBFC-4C3E-9608-42EC4D5B76D8}"/>
    <cellStyle name="Comma 2 3 4 9 2 3" xfId="26461" xr:uid="{9133B8E6-C871-4950-BF21-9ABAE5AC357D}"/>
    <cellStyle name="Comma 2 3 4 9 3" xfId="12051" xr:uid="{00000000-0005-0000-0000-0000B00D0000}"/>
    <cellStyle name="Comma 2 3 4 9 3 2" xfId="31265" xr:uid="{21B95906-EB0C-4739-9EFE-0CCE6AE3439D}"/>
    <cellStyle name="Comma 2 3 4 9 4" xfId="21658" xr:uid="{4BFB1A60-6E7F-4226-AC70-77831102585B}"/>
    <cellStyle name="Comma 2 3 5" xfId="49" xr:uid="{00000000-0005-0000-0000-0000B10D0000}"/>
    <cellStyle name="Comma 2 3 5 10" xfId="4856" xr:uid="{00000000-0005-0000-0000-0000B20D0000}"/>
    <cellStyle name="Comma 2 3 5 10 2" xfId="14463" xr:uid="{00000000-0005-0000-0000-0000B30D0000}"/>
    <cellStyle name="Comma 2 3 5 10 2 2" xfId="33677" xr:uid="{448D6C06-0E56-48A9-8EC8-9778A7CAE7C7}"/>
    <cellStyle name="Comma 2 3 5 10 3" xfId="24070" xr:uid="{E3AB1441-9C8B-45F1-BDC7-196F39333C16}"/>
    <cellStyle name="Comma 2 3 5 11" xfId="9659" xr:uid="{00000000-0005-0000-0000-0000B40D0000}"/>
    <cellStyle name="Comma 2 3 5 11 2" xfId="28873" xr:uid="{1CF8EF91-6B9E-4320-BE99-369960C29AA7}"/>
    <cellStyle name="Comma 2 3 5 12" xfId="19266" xr:uid="{B0F237C6-57A1-43C8-A9C3-788CC1E84E91}"/>
    <cellStyle name="Comma 2 3 5 2" xfId="99" xr:uid="{00000000-0005-0000-0000-0000B50D0000}"/>
    <cellStyle name="Comma 2 3 5 2 10" xfId="9709" xr:uid="{00000000-0005-0000-0000-0000B60D0000}"/>
    <cellStyle name="Comma 2 3 5 2 10 2" xfId="28923" xr:uid="{0F7EFC77-7212-4588-BCEB-DCBFFD4F13D4}"/>
    <cellStyle name="Comma 2 3 5 2 11" xfId="19316" xr:uid="{94F2DD13-BBE6-4B3D-BA33-CEDA2FCFB213}"/>
    <cellStyle name="Comma 2 3 5 2 2" xfId="199" xr:uid="{00000000-0005-0000-0000-0000B70D0000}"/>
    <cellStyle name="Comma 2 3 5 2 2 10" xfId="19416" xr:uid="{54F501B3-1DE6-4A30-8099-FC26A1FF8288}"/>
    <cellStyle name="Comma 2 3 5 2 2 2" xfId="399" xr:uid="{00000000-0005-0000-0000-0000B80D0000}"/>
    <cellStyle name="Comma 2 3 5 2 2 2 2" xfId="1200" xr:uid="{00000000-0005-0000-0000-0000B90D0000}"/>
    <cellStyle name="Comma 2 3 5 2 2 2 2 2" xfId="3604" xr:uid="{00000000-0005-0000-0000-0000BA0D0000}"/>
    <cellStyle name="Comma 2 3 5 2 2 2 2 2 2" xfId="8407" xr:uid="{00000000-0005-0000-0000-0000BB0D0000}"/>
    <cellStyle name="Comma 2 3 5 2 2 2 2 2 2 2" xfId="18014" xr:uid="{00000000-0005-0000-0000-0000BC0D0000}"/>
    <cellStyle name="Comma 2 3 5 2 2 2 2 2 2 2 2" xfId="37228" xr:uid="{FEF9A95A-1B6A-4FAD-82C0-FA07F4876397}"/>
    <cellStyle name="Comma 2 3 5 2 2 2 2 2 2 3" xfId="27621" xr:uid="{B35ADE0A-515B-4A6F-8E66-2C6793FC92E8}"/>
    <cellStyle name="Comma 2 3 5 2 2 2 2 2 3" xfId="13211" xr:uid="{00000000-0005-0000-0000-0000BD0D0000}"/>
    <cellStyle name="Comma 2 3 5 2 2 2 2 2 3 2" xfId="32425" xr:uid="{48C6A9E7-41B4-46A8-B425-64A317D0BC97}"/>
    <cellStyle name="Comma 2 3 5 2 2 2 2 2 4" xfId="22818" xr:uid="{8C9E4FD5-66A5-41AE-8479-8908EA41151B}"/>
    <cellStyle name="Comma 2 3 5 2 2 2 2 3" xfId="6006" xr:uid="{00000000-0005-0000-0000-0000BE0D0000}"/>
    <cellStyle name="Comma 2 3 5 2 2 2 2 3 2" xfId="15613" xr:uid="{00000000-0005-0000-0000-0000BF0D0000}"/>
    <cellStyle name="Comma 2 3 5 2 2 2 2 3 2 2" xfId="34827" xr:uid="{95897749-7CE7-4BE7-8D2A-95A7D1CEEC44}"/>
    <cellStyle name="Comma 2 3 5 2 2 2 2 3 3" xfId="25220" xr:uid="{D041833F-A029-408B-AB25-C8B826C66053}"/>
    <cellStyle name="Comma 2 3 5 2 2 2 2 4" xfId="10809" xr:uid="{00000000-0005-0000-0000-0000C00D0000}"/>
    <cellStyle name="Comma 2 3 5 2 2 2 2 4 2" xfId="30023" xr:uid="{42C6C6D7-83D7-4F74-B3EF-010993A8A9E6}"/>
    <cellStyle name="Comma 2 3 5 2 2 2 2 5" xfId="20416" xr:uid="{5D004BCA-E0B6-4B9F-A342-08FDF901EA84}"/>
    <cellStyle name="Comma 2 3 5 2 2 2 3" xfId="2000" xr:uid="{00000000-0005-0000-0000-0000C10D0000}"/>
    <cellStyle name="Comma 2 3 5 2 2 2 3 2" xfId="4404" xr:uid="{00000000-0005-0000-0000-0000C20D0000}"/>
    <cellStyle name="Comma 2 3 5 2 2 2 3 2 2" xfId="9207" xr:uid="{00000000-0005-0000-0000-0000C30D0000}"/>
    <cellStyle name="Comma 2 3 5 2 2 2 3 2 2 2" xfId="18814" xr:uid="{00000000-0005-0000-0000-0000C40D0000}"/>
    <cellStyle name="Comma 2 3 5 2 2 2 3 2 2 2 2" xfId="38028" xr:uid="{B97326B0-0F11-4ACF-B43F-870E50B2C135}"/>
    <cellStyle name="Comma 2 3 5 2 2 2 3 2 2 3" xfId="28421" xr:uid="{1438BBA7-7276-4506-AB6D-6F2D1331089C}"/>
    <cellStyle name="Comma 2 3 5 2 2 2 3 2 3" xfId="14011" xr:uid="{00000000-0005-0000-0000-0000C50D0000}"/>
    <cellStyle name="Comma 2 3 5 2 2 2 3 2 3 2" xfId="33225" xr:uid="{B8E429B0-860B-4B5A-B81E-155F2EC7BA63}"/>
    <cellStyle name="Comma 2 3 5 2 2 2 3 2 4" xfId="23618" xr:uid="{E87E87A4-0099-47EC-AD94-C9DF47124A14}"/>
    <cellStyle name="Comma 2 3 5 2 2 2 3 3" xfId="6806" xr:uid="{00000000-0005-0000-0000-0000C60D0000}"/>
    <cellStyle name="Comma 2 3 5 2 2 2 3 3 2" xfId="16413" xr:uid="{00000000-0005-0000-0000-0000C70D0000}"/>
    <cellStyle name="Comma 2 3 5 2 2 2 3 3 2 2" xfId="35627" xr:uid="{AF1F2F5D-A33D-4F2C-978D-09BA4CD617FA}"/>
    <cellStyle name="Comma 2 3 5 2 2 2 3 3 3" xfId="26020" xr:uid="{2C16FC90-13E4-4B03-9A4D-5CD549D8A0B0}"/>
    <cellStyle name="Comma 2 3 5 2 2 2 3 4" xfId="11609" xr:uid="{00000000-0005-0000-0000-0000C80D0000}"/>
    <cellStyle name="Comma 2 3 5 2 2 2 3 4 2" xfId="30823" xr:uid="{9DC37284-3729-413B-87DD-F8CE0443F7A5}"/>
    <cellStyle name="Comma 2 3 5 2 2 2 3 5" xfId="21216" xr:uid="{DE0A39DF-667F-4DA8-B904-DBF1DC0DDEC2}"/>
    <cellStyle name="Comma 2 3 5 2 2 2 4" xfId="2804" xr:uid="{00000000-0005-0000-0000-0000C90D0000}"/>
    <cellStyle name="Comma 2 3 5 2 2 2 4 2" xfId="7607" xr:uid="{00000000-0005-0000-0000-0000CA0D0000}"/>
    <cellStyle name="Comma 2 3 5 2 2 2 4 2 2" xfId="17214" xr:uid="{00000000-0005-0000-0000-0000CB0D0000}"/>
    <cellStyle name="Comma 2 3 5 2 2 2 4 2 2 2" xfId="36428" xr:uid="{0078149B-0059-479E-8A57-EC4CC96DFCCF}"/>
    <cellStyle name="Comma 2 3 5 2 2 2 4 2 3" xfId="26821" xr:uid="{FCE68319-86A1-4375-9061-FD048EBEAD1D}"/>
    <cellStyle name="Comma 2 3 5 2 2 2 4 3" xfId="12411" xr:uid="{00000000-0005-0000-0000-0000CC0D0000}"/>
    <cellStyle name="Comma 2 3 5 2 2 2 4 3 2" xfId="31625" xr:uid="{AD354380-7D66-42D1-A30F-73EEA5F7A58F}"/>
    <cellStyle name="Comma 2 3 5 2 2 2 4 4" xfId="22018" xr:uid="{7F4FCB76-82E0-46D1-B0AE-59CD00C26979}"/>
    <cellStyle name="Comma 2 3 5 2 2 2 5" xfId="5206" xr:uid="{00000000-0005-0000-0000-0000CD0D0000}"/>
    <cellStyle name="Comma 2 3 5 2 2 2 5 2" xfId="14813" xr:uid="{00000000-0005-0000-0000-0000CE0D0000}"/>
    <cellStyle name="Comma 2 3 5 2 2 2 5 2 2" xfId="34027" xr:uid="{3B0D4DB7-E7CD-4EA2-A7E8-9895DC8AFD6A}"/>
    <cellStyle name="Comma 2 3 5 2 2 2 5 3" xfId="24420" xr:uid="{B881302C-01BD-42B4-B62B-E8969BC5DB40}"/>
    <cellStyle name="Comma 2 3 5 2 2 2 6" xfId="10009" xr:uid="{00000000-0005-0000-0000-0000CF0D0000}"/>
    <cellStyle name="Comma 2 3 5 2 2 2 6 2" xfId="29223" xr:uid="{B75E9AC2-5F9D-4625-A1A3-9285D9539C45}"/>
    <cellStyle name="Comma 2 3 5 2 2 2 7" xfId="19616" xr:uid="{54E010CE-83A8-4A29-81D8-976DC53E567D}"/>
    <cellStyle name="Comma 2 3 5 2 2 3" xfId="599" xr:uid="{00000000-0005-0000-0000-0000D00D0000}"/>
    <cellStyle name="Comma 2 3 5 2 2 3 2" xfId="1400" xr:uid="{00000000-0005-0000-0000-0000D10D0000}"/>
    <cellStyle name="Comma 2 3 5 2 2 3 2 2" xfId="3804" xr:uid="{00000000-0005-0000-0000-0000D20D0000}"/>
    <cellStyle name="Comma 2 3 5 2 2 3 2 2 2" xfId="8607" xr:uid="{00000000-0005-0000-0000-0000D30D0000}"/>
    <cellStyle name="Comma 2 3 5 2 2 3 2 2 2 2" xfId="18214" xr:uid="{00000000-0005-0000-0000-0000D40D0000}"/>
    <cellStyle name="Comma 2 3 5 2 2 3 2 2 2 2 2" xfId="37428" xr:uid="{E7AC9791-976C-4A63-9283-2AD50D5B5B2F}"/>
    <cellStyle name="Comma 2 3 5 2 2 3 2 2 2 3" xfId="27821" xr:uid="{2721F956-1E0E-4D60-8945-41E9F48B54B2}"/>
    <cellStyle name="Comma 2 3 5 2 2 3 2 2 3" xfId="13411" xr:uid="{00000000-0005-0000-0000-0000D50D0000}"/>
    <cellStyle name="Comma 2 3 5 2 2 3 2 2 3 2" xfId="32625" xr:uid="{EC2A7FCC-4B80-4FFC-A717-F006B16CA7BE}"/>
    <cellStyle name="Comma 2 3 5 2 2 3 2 2 4" xfId="23018" xr:uid="{258240B5-7666-479E-AA59-15EB47BD9F77}"/>
    <cellStyle name="Comma 2 3 5 2 2 3 2 3" xfId="6206" xr:uid="{00000000-0005-0000-0000-0000D60D0000}"/>
    <cellStyle name="Comma 2 3 5 2 2 3 2 3 2" xfId="15813" xr:uid="{00000000-0005-0000-0000-0000D70D0000}"/>
    <cellStyle name="Comma 2 3 5 2 2 3 2 3 2 2" xfId="35027" xr:uid="{FFD85AD4-EEF1-4AB2-B12E-6F03AFAFA426}"/>
    <cellStyle name="Comma 2 3 5 2 2 3 2 3 3" xfId="25420" xr:uid="{39EFC24D-C143-4FC3-B643-FFD8C5E7FFF3}"/>
    <cellStyle name="Comma 2 3 5 2 2 3 2 4" xfId="11009" xr:uid="{00000000-0005-0000-0000-0000D80D0000}"/>
    <cellStyle name="Comma 2 3 5 2 2 3 2 4 2" xfId="30223" xr:uid="{D680A4F9-9C3F-40B2-8AC9-5D4E839E7239}"/>
    <cellStyle name="Comma 2 3 5 2 2 3 2 5" xfId="20616" xr:uid="{7D62EA43-E6DB-44DE-9BF0-20CCE9920C40}"/>
    <cellStyle name="Comma 2 3 5 2 2 3 3" xfId="2200" xr:uid="{00000000-0005-0000-0000-0000D90D0000}"/>
    <cellStyle name="Comma 2 3 5 2 2 3 3 2" xfId="4604" xr:uid="{00000000-0005-0000-0000-0000DA0D0000}"/>
    <cellStyle name="Comma 2 3 5 2 2 3 3 2 2" xfId="9407" xr:uid="{00000000-0005-0000-0000-0000DB0D0000}"/>
    <cellStyle name="Comma 2 3 5 2 2 3 3 2 2 2" xfId="19014" xr:uid="{00000000-0005-0000-0000-0000DC0D0000}"/>
    <cellStyle name="Comma 2 3 5 2 2 3 3 2 2 2 2" xfId="38228" xr:uid="{BED0AAB1-5F7B-43E0-9D6D-90BDD281EB88}"/>
    <cellStyle name="Comma 2 3 5 2 2 3 3 2 2 3" xfId="28621" xr:uid="{FDAA5E3C-F448-4E30-9D56-D8696B2E8B7D}"/>
    <cellStyle name="Comma 2 3 5 2 2 3 3 2 3" xfId="14211" xr:uid="{00000000-0005-0000-0000-0000DD0D0000}"/>
    <cellStyle name="Comma 2 3 5 2 2 3 3 2 3 2" xfId="33425" xr:uid="{CBF2C3F3-ED0E-48F2-912D-53CD5D12AAED}"/>
    <cellStyle name="Comma 2 3 5 2 2 3 3 2 4" xfId="23818" xr:uid="{4030E93F-5444-4D45-93E8-D24B7F379AB2}"/>
    <cellStyle name="Comma 2 3 5 2 2 3 3 3" xfId="7006" xr:uid="{00000000-0005-0000-0000-0000DE0D0000}"/>
    <cellStyle name="Comma 2 3 5 2 2 3 3 3 2" xfId="16613" xr:uid="{00000000-0005-0000-0000-0000DF0D0000}"/>
    <cellStyle name="Comma 2 3 5 2 2 3 3 3 2 2" xfId="35827" xr:uid="{A6913B50-A004-44A0-BE51-AE06533A27F8}"/>
    <cellStyle name="Comma 2 3 5 2 2 3 3 3 3" xfId="26220" xr:uid="{31C396E0-2881-4CFD-95A0-C773C6858895}"/>
    <cellStyle name="Comma 2 3 5 2 2 3 3 4" xfId="11809" xr:uid="{00000000-0005-0000-0000-0000E00D0000}"/>
    <cellStyle name="Comma 2 3 5 2 2 3 3 4 2" xfId="31023" xr:uid="{C4348C32-D8E0-4962-BB32-78E9B251DB83}"/>
    <cellStyle name="Comma 2 3 5 2 2 3 3 5" xfId="21416" xr:uid="{50796219-EFEF-4A12-917A-2BEEC932AA1B}"/>
    <cellStyle name="Comma 2 3 5 2 2 3 4" xfId="3004" xr:uid="{00000000-0005-0000-0000-0000E10D0000}"/>
    <cellStyle name="Comma 2 3 5 2 2 3 4 2" xfId="7807" xr:uid="{00000000-0005-0000-0000-0000E20D0000}"/>
    <cellStyle name="Comma 2 3 5 2 2 3 4 2 2" xfId="17414" xr:uid="{00000000-0005-0000-0000-0000E30D0000}"/>
    <cellStyle name="Comma 2 3 5 2 2 3 4 2 2 2" xfId="36628" xr:uid="{DEE862D8-FCFA-4B71-B674-44DCF797DB3F}"/>
    <cellStyle name="Comma 2 3 5 2 2 3 4 2 3" xfId="27021" xr:uid="{334F35BF-4EDA-4AB7-8B27-722280664434}"/>
    <cellStyle name="Comma 2 3 5 2 2 3 4 3" xfId="12611" xr:uid="{00000000-0005-0000-0000-0000E40D0000}"/>
    <cellStyle name="Comma 2 3 5 2 2 3 4 3 2" xfId="31825" xr:uid="{B068A50E-957A-4324-8010-35D47373B387}"/>
    <cellStyle name="Comma 2 3 5 2 2 3 4 4" xfId="22218" xr:uid="{FBDC2279-8BDA-490B-A50A-E604364D097A}"/>
    <cellStyle name="Comma 2 3 5 2 2 3 5" xfId="5406" xr:uid="{00000000-0005-0000-0000-0000E50D0000}"/>
    <cellStyle name="Comma 2 3 5 2 2 3 5 2" xfId="15013" xr:uid="{00000000-0005-0000-0000-0000E60D0000}"/>
    <cellStyle name="Comma 2 3 5 2 2 3 5 2 2" xfId="34227" xr:uid="{8A5618BC-7DC0-4743-9AB0-BEEDD4510887}"/>
    <cellStyle name="Comma 2 3 5 2 2 3 5 3" xfId="24620" xr:uid="{12FBB8C4-5CE3-421D-B79C-48DDFC155C44}"/>
    <cellStyle name="Comma 2 3 5 2 2 3 6" xfId="10209" xr:uid="{00000000-0005-0000-0000-0000E70D0000}"/>
    <cellStyle name="Comma 2 3 5 2 2 3 6 2" xfId="29423" xr:uid="{93AAEED0-3C08-45B5-A4AC-F2AB6F685504}"/>
    <cellStyle name="Comma 2 3 5 2 2 3 7" xfId="19816" xr:uid="{395BA99B-93BB-40BB-8996-363D2C31D5CA}"/>
    <cellStyle name="Comma 2 3 5 2 2 4" xfId="799" xr:uid="{00000000-0005-0000-0000-0000E80D0000}"/>
    <cellStyle name="Comma 2 3 5 2 2 4 2" xfId="1600" xr:uid="{00000000-0005-0000-0000-0000E90D0000}"/>
    <cellStyle name="Comma 2 3 5 2 2 4 2 2" xfId="4004" xr:uid="{00000000-0005-0000-0000-0000EA0D0000}"/>
    <cellStyle name="Comma 2 3 5 2 2 4 2 2 2" xfId="8807" xr:uid="{00000000-0005-0000-0000-0000EB0D0000}"/>
    <cellStyle name="Comma 2 3 5 2 2 4 2 2 2 2" xfId="18414" xr:uid="{00000000-0005-0000-0000-0000EC0D0000}"/>
    <cellStyle name="Comma 2 3 5 2 2 4 2 2 2 2 2" xfId="37628" xr:uid="{BEB5C9EB-F963-4C3E-B9EF-A5912D8BB89B}"/>
    <cellStyle name="Comma 2 3 5 2 2 4 2 2 2 3" xfId="28021" xr:uid="{25B56CBF-32B9-477E-87E4-6BF56057B680}"/>
    <cellStyle name="Comma 2 3 5 2 2 4 2 2 3" xfId="13611" xr:uid="{00000000-0005-0000-0000-0000ED0D0000}"/>
    <cellStyle name="Comma 2 3 5 2 2 4 2 2 3 2" xfId="32825" xr:uid="{8BFC101D-078F-4728-AA60-12BB9F3A4C8D}"/>
    <cellStyle name="Comma 2 3 5 2 2 4 2 2 4" xfId="23218" xr:uid="{AD0353A9-5C6B-464B-9040-8B8C9BCC29A0}"/>
    <cellStyle name="Comma 2 3 5 2 2 4 2 3" xfId="6406" xr:uid="{00000000-0005-0000-0000-0000EE0D0000}"/>
    <cellStyle name="Comma 2 3 5 2 2 4 2 3 2" xfId="16013" xr:uid="{00000000-0005-0000-0000-0000EF0D0000}"/>
    <cellStyle name="Comma 2 3 5 2 2 4 2 3 2 2" xfId="35227" xr:uid="{88882BEE-8215-4BD2-9679-D4F42ECC8A99}"/>
    <cellStyle name="Comma 2 3 5 2 2 4 2 3 3" xfId="25620" xr:uid="{59B2AE3E-A2CD-4BA7-B6DB-DDC75F682381}"/>
    <cellStyle name="Comma 2 3 5 2 2 4 2 4" xfId="11209" xr:uid="{00000000-0005-0000-0000-0000F00D0000}"/>
    <cellStyle name="Comma 2 3 5 2 2 4 2 4 2" xfId="30423" xr:uid="{4ED4D438-4880-4519-A33E-4E944F61BB28}"/>
    <cellStyle name="Comma 2 3 5 2 2 4 2 5" xfId="20816" xr:uid="{C80D1C13-3108-4F98-B7F9-AE0BF708CD47}"/>
    <cellStyle name="Comma 2 3 5 2 2 4 3" xfId="2400" xr:uid="{00000000-0005-0000-0000-0000F10D0000}"/>
    <cellStyle name="Comma 2 3 5 2 2 4 3 2" xfId="4804" xr:uid="{00000000-0005-0000-0000-0000F20D0000}"/>
    <cellStyle name="Comma 2 3 5 2 2 4 3 2 2" xfId="9607" xr:uid="{00000000-0005-0000-0000-0000F30D0000}"/>
    <cellStyle name="Comma 2 3 5 2 2 4 3 2 2 2" xfId="19214" xr:uid="{00000000-0005-0000-0000-0000F40D0000}"/>
    <cellStyle name="Comma 2 3 5 2 2 4 3 2 2 2 2" xfId="38428" xr:uid="{9FF9EAA7-7AE9-46EC-BAF6-9A99D39D27C1}"/>
    <cellStyle name="Comma 2 3 5 2 2 4 3 2 2 3" xfId="28821" xr:uid="{5F891D64-F570-4AC3-8FBC-47D5D19273B6}"/>
    <cellStyle name="Comma 2 3 5 2 2 4 3 2 3" xfId="14411" xr:uid="{00000000-0005-0000-0000-0000F50D0000}"/>
    <cellStyle name="Comma 2 3 5 2 2 4 3 2 3 2" xfId="33625" xr:uid="{B10FDC99-1A16-4D0B-B71F-FECE8AA4C830}"/>
    <cellStyle name="Comma 2 3 5 2 2 4 3 2 4" xfId="24018" xr:uid="{88F4332D-9980-49C5-8895-4661C237864C}"/>
    <cellStyle name="Comma 2 3 5 2 2 4 3 3" xfId="7206" xr:uid="{00000000-0005-0000-0000-0000F60D0000}"/>
    <cellStyle name="Comma 2 3 5 2 2 4 3 3 2" xfId="16813" xr:uid="{00000000-0005-0000-0000-0000F70D0000}"/>
    <cellStyle name="Comma 2 3 5 2 2 4 3 3 2 2" xfId="36027" xr:uid="{11274ED9-F212-46BC-900A-0C48C601F84C}"/>
    <cellStyle name="Comma 2 3 5 2 2 4 3 3 3" xfId="26420" xr:uid="{2E6DB339-9EFD-4EAC-90FF-E22DA4904F9F}"/>
    <cellStyle name="Comma 2 3 5 2 2 4 3 4" xfId="12009" xr:uid="{00000000-0005-0000-0000-0000F80D0000}"/>
    <cellStyle name="Comma 2 3 5 2 2 4 3 4 2" xfId="31223" xr:uid="{97ACD821-A480-4AA6-9557-5C817CBE63DC}"/>
    <cellStyle name="Comma 2 3 5 2 2 4 3 5" xfId="21616" xr:uid="{D03DA4AA-E5B3-44B7-97F8-576B1E4D7B10}"/>
    <cellStyle name="Comma 2 3 5 2 2 4 4" xfId="3204" xr:uid="{00000000-0005-0000-0000-0000F90D0000}"/>
    <cellStyle name="Comma 2 3 5 2 2 4 4 2" xfId="8007" xr:uid="{00000000-0005-0000-0000-0000FA0D0000}"/>
    <cellStyle name="Comma 2 3 5 2 2 4 4 2 2" xfId="17614" xr:uid="{00000000-0005-0000-0000-0000FB0D0000}"/>
    <cellStyle name="Comma 2 3 5 2 2 4 4 2 2 2" xfId="36828" xr:uid="{6246C6CC-D680-4E6B-A59C-BC5A7AA4E706}"/>
    <cellStyle name="Comma 2 3 5 2 2 4 4 2 3" xfId="27221" xr:uid="{2E084C87-BD6A-4E51-80E0-709B37FE48DE}"/>
    <cellStyle name="Comma 2 3 5 2 2 4 4 3" xfId="12811" xr:uid="{00000000-0005-0000-0000-0000FC0D0000}"/>
    <cellStyle name="Comma 2 3 5 2 2 4 4 3 2" xfId="32025" xr:uid="{BF247834-1D82-41ED-B3B0-8221E4C245D2}"/>
    <cellStyle name="Comma 2 3 5 2 2 4 4 4" xfId="22418" xr:uid="{3ED23D3D-D6DD-40A9-A1DA-515520907CE6}"/>
    <cellStyle name="Comma 2 3 5 2 2 4 5" xfId="5606" xr:uid="{00000000-0005-0000-0000-0000FD0D0000}"/>
    <cellStyle name="Comma 2 3 5 2 2 4 5 2" xfId="15213" xr:uid="{00000000-0005-0000-0000-0000FE0D0000}"/>
    <cellStyle name="Comma 2 3 5 2 2 4 5 2 2" xfId="34427" xr:uid="{075813A3-6D06-4985-9CA3-4B25380C7A20}"/>
    <cellStyle name="Comma 2 3 5 2 2 4 5 3" xfId="24820" xr:uid="{F8704484-C87A-48D4-A4A9-555785FC5E2B}"/>
    <cellStyle name="Comma 2 3 5 2 2 4 6" xfId="10409" xr:uid="{00000000-0005-0000-0000-0000FF0D0000}"/>
    <cellStyle name="Comma 2 3 5 2 2 4 6 2" xfId="29623" xr:uid="{0EAA5EB0-E049-4395-8840-BF8F45EA4779}"/>
    <cellStyle name="Comma 2 3 5 2 2 4 7" xfId="20016" xr:uid="{A6445C09-976D-4CAB-BC7E-A159FD339197}"/>
    <cellStyle name="Comma 2 3 5 2 2 5" xfId="1000" xr:uid="{00000000-0005-0000-0000-0000000E0000}"/>
    <cellStyle name="Comma 2 3 5 2 2 5 2" xfId="3404" xr:uid="{00000000-0005-0000-0000-0000010E0000}"/>
    <cellStyle name="Comma 2 3 5 2 2 5 2 2" xfId="8207" xr:uid="{00000000-0005-0000-0000-0000020E0000}"/>
    <cellStyle name="Comma 2 3 5 2 2 5 2 2 2" xfId="17814" xr:uid="{00000000-0005-0000-0000-0000030E0000}"/>
    <cellStyle name="Comma 2 3 5 2 2 5 2 2 2 2" xfId="37028" xr:uid="{31AC18D0-41F9-4D9C-AF0D-09A4ADD8ABE9}"/>
    <cellStyle name="Comma 2 3 5 2 2 5 2 2 3" xfId="27421" xr:uid="{FF5B2BBD-9F89-4E5F-ADDD-E91E3C332188}"/>
    <cellStyle name="Comma 2 3 5 2 2 5 2 3" xfId="13011" xr:uid="{00000000-0005-0000-0000-0000040E0000}"/>
    <cellStyle name="Comma 2 3 5 2 2 5 2 3 2" xfId="32225" xr:uid="{B3727DDF-23D9-4586-8F54-4D6C636D156F}"/>
    <cellStyle name="Comma 2 3 5 2 2 5 2 4" xfId="22618" xr:uid="{963003B4-5C6D-4DC2-B898-38BBA3C4DD4A}"/>
    <cellStyle name="Comma 2 3 5 2 2 5 3" xfId="5806" xr:uid="{00000000-0005-0000-0000-0000050E0000}"/>
    <cellStyle name="Comma 2 3 5 2 2 5 3 2" xfId="15413" xr:uid="{00000000-0005-0000-0000-0000060E0000}"/>
    <cellStyle name="Comma 2 3 5 2 2 5 3 2 2" xfId="34627" xr:uid="{7AEC1567-BC6E-4053-81BE-6416E022EFD3}"/>
    <cellStyle name="Comma 2 3 5 2 2 5 3 3" xfId="25020" xr:uid="{45C07A86-875B-4EC8-82F9-ADFA42FB5F24}"/>
    <cellStyle name="Comma 2 3 5 2 2 5 4" xfId="10609" xr:uid="{00000000-0005-0000-0000-0000070E0000}"/>
    <cellStyle name="Comma 2 3 5 2 2 5 4 2" xfId="29823" xr:uid="{5BDDB03E-2850-45AE-93B5-9842CC941140}"/>
    <cellStyle name="Comma 2 3 5 2 2 5 5" xfId="20216" xr:uid="{8C9214C2-36CA-43CD-B62F-B5D9582DB480}"/>
    <cellStyle name="Comma 2 3 5 2 2 6" xfId="1800" xr:uid="{00000000-0005-0000-0000-0000080E0000}"/>
    <cellStyle name="Comma 2 3 5 2 2 6 2" xfId="4204" xr:uid="{00000000-0005-0000-0000-0000090E0000}"/>
    <cellStyle name="Comma 2 3 5 2 2 6 2 2" xfId="9007" xr:uid="{00000000-0005-0000-0000-00000A0E0000}"/>
    <cellStyle name="Comma 2 3 5 2 2 6 2 2 2" xfId="18614" xr:uid="{00000000-0005-0000-0000-00000B0E0000}"/>
    <cellStyle name="Comma 2 3 5 2 2 6 2 2 2 2" xfId="37828" xr:uid="{1C688F97-DC43-4830-A5C2-5D3B5E86A7F3}"/>
    <cellStyle name="Comma 2 3 5 2 2 6 2 2 3" xfId="28221" xr:uid="{0250FBA3-A3F1-4F45-AAAA-647E502F7525}"/>
    <cellStyle name="Comma 2 3 5 2 2 6 2 3" xfId="13811" xr:uid="{00000000-0005-0000-0000-00000C0E0000}"/>
    <cellStyle name="Comma 2 3 5 2 2 6 2 3 2" xfId="33025" xr:uid="{0DA2030F-6769-4681-A8AE-80BD6AA2AA19}"/>
    <cellStyle name="Comma 2 3 5 2 2 6 2 4" xfId="23418" xr:uid="{D4EF72D2-1EF0-42A6-AEFE-A8C025A66EFA}"/>
    <cellStyle name="Comma 2 3 5 2 2 6 3" xfId="6606" xr:uid="{00000000-0005-0000-0000-00000D0E0000}"/>
    <cellStyle name="Comma 2 3 5 2 2 6 3 2" xfId="16213" xr:uid="{00000000-0005-0000-0000-00000E0E0000}"/>
    <cellStyle name="Comma 2 3 5 2 2 6 3 2 2" xfId="35427" xr:uid="{869A9412-3971-4A2E-A669-4F7C1A4D103F}"/>
    <cellStyle name="Comma 2 3 5 2 2 6 3 3" xfId="25820" xr:uid="{F929CAD1-D983-466E-84FE-D36A7D0B319D}"/>
    <cellStyle name="Comma 2 3 5 2 2 6 4" xfId="11409" xr:uid="{00000000-0005-0000-0000-00000F0E0000}"/>
    <cellStyle name="Comma 2 3 5 2 2 6 4 2" xfId="30623" xr:uid="{5B9608AA-1A4A-4B33-964A-D3F654E99393}"/>
    <cellStyle name="Comma 2 3 5 2 2 6 5" xfId="21016" xr:uid="{3027BD2A-3C01-49B3-8D55-552F113839AC}"/>
    <cellStyle name="Comma 2 3 5 2 2 7" xfId="2604" xr:uid="{00000000-0005-0000-0000-0000100E0000}"/>
    <cellStyle name="Comma 2 3 5 2 2 7 2" xfId="7407" xr:uid="{00000000-0005-0000-0000-0000110E0000}"/>
    <cellStyle name="Comma 2 3 5 2 2 7 2 2" xfId="17014" xr:uid="{00000000-0005-0000-0000-0000120E0000}"/>
    <cellStyle name="Comma 2 3 5 2 2 7 2 2 2" xfId="36228" xr:uid="{99F26D92-A198-456D-B1BB-0A4978470D9B}"/>
    <cellStyle name="Comma 2 3 5 2 2 7 2 3" xfId="26621" xr:uid="{F2E83813-4100-48FD-9954-71D5F6D8984C}"/>
    <cellStyle name="Comma 2 3 5 2 2 7 3" xfId="12211" xr:uid="{00000000-0005-0000-0000-0000130E0000}"/>
    <cellStyle name="Comma 2 3 5 2 2 7 3 2" xfId="31425" xr:uid="{5B5F3CBC-7AD0-49E1-8915-348560E9F98A}"/>
    <cellStyle name="Comma 2 3 5 2 2 7 4" xfId="21818" xr:uid="{85943018-B652-4AE4-BFB4-A70FE585D630}"/>
    <cellStyle name="Comma 2 3 5 2 2 8" xfId="5006" xr:uid="{00000000-0005-0000-0000-0000140E0000}"/>
    <cellStyle name="Comma 2 3 5 2 2 8 2" xfId="14613" xr:uid="{00000000-0005-0000-0000-0000150E0000}"/>
    <cellStyle name="Comma 2 3 5 2 2 8 2 2" xfId="33827" xr:uid="{68B789E4-7ACC-41A6-B16B-B835A05FD543}"/>
    <cellStyle name="Comma 2 3 5 2 2 8 3" xfId="24220" xr:uid="{B6C679CB-C1B2-4D95-9AE2-C7FA963AE16A}"/>
    <cellStyle name="Comma 2 3 5 2 2 9" xfId="9809" xr:uid="{00000000-0005-0000-0000-0000160E0000}"/>
    <cellStyle name="Comma 2 3 5 2 2 9 2" xfId="29023" xr:uid="{1861495E-D120-4BFB-B0A0-B052836D6EEC}"/>
    <cellStyle name="Comma 2 3 5 2 3" xfId="299" xr:uid="{00000000-0005-0000-0000-0000170E0000}"/>
    <cellStyle name="Comma 2 3 5 2 3 2" xfId="1100" xr:uid="{00000000-0005-0000-0000-0000180E0000}"/>
    <cellStyle name="Comma 2 3 5 2 3 2 2" xfId="3504" xr:uid="{00000000-0005-0000-0000-0000190E0000}"/>
    <cellStyle name="Comma 2 3 5 2 3 2 2 2" xfId="8307" xr:uid="{00000000-0005-0000-0000-00001A0E0000}"/>
    <cellStyle name="Comma 2 3 5 2 3 2 2 2 2" xfId="17914" xr:uid="{00000000-0005-0000-0000-00001B0E0000}"/>
    <cellStyle name="Comma 2 3 5 2 3 2 2 2 2 2" xfId="37128" xr:uid="{F9C031A9-11B3-4DAA-8803-E0F11E37E064}"/>
    <cellStyle name="Comma 2 3 5 2 3 2 2 2 3" xfId="27521" xr:uid="{AB4F24EA-7A9A-4128-938E-0E0770AC1E62}"/>
    <cellStyle name="Comma 2 3 5 2 3 2 2 3" xfId="13111" xr:uid="{00000000-0005-0000-0000-00001C0E0000}"/>
    <cellStyle name="Comma 2 3 5 2 3 2 2 3 2" xfId="32325" xr:uid="{07C9A52C-754D-40F2-BA7F-F9D3F74AD227}"/>
    <cellStyle name="Comma 2 3 5 2 3 2 2 4" xfId="22718" xr:uid="{728F1CC2-C66D-4B77-B0FC-DD01B7E44C3B}"/>
    <cellStyle name="Comma 2 3 5 2 3 2 3" xfId="5906" xr:uid="{00000000-0005-0000-0000-00001D0E0000}"/>
    <cellStyle name="Comma 2 3 5 2 3 2 3 2" xfId="15513" xr:uid="{00000000-0005-0000-0000-00001E0E0000}"/>
    <cellStyle name="Comma 2 3 5 2 3 2 3 2 2" xfId="34727" xr:uid="{2DE77196-A94F-413D-B92F-542346C91C50}"/>
    <cellStyle name="Comma 2 3 5 2 3 2 3 3" xfId="25120" xr:uid="{BD13EA32-8C22-4605-8F83-3B95B6215CB3}"/>
    <cellStyle name="Comma 2 3 5 2 3 2 4" xfId="10709" xr:uid="{00000000-0005-0000-0000-00001F0E0000}"/>
    <cellStyle name="Comma 2 3 5 2 3 2 4 2" xfId="29923" xr:uid="{EB2289F0-05D8-469C-BD4F-910690A5BC48}"/>
    <cellStyle name="Comma 2 3 5 2 3 2 5" xfId="20316" xr:uid="{B3EE9229-8A8E-4C45-B9D6-3506A108817E}"/>
    <cellStyle name="Comma 2 3 5 2 3 3" xfId="1900" xr:uid="{00000000-0005-0000-0000-0000200E0000}"/>
    <cellStyle name="Comma 2 3 5 2 3 3 2" xfId="4304" xr:uid="{00000000-0005-0000-0000-0000210E0000}"/>
    <cellStyle name="Comma 2 3 5 2 3 3 2 2" xfId="9107" xr:uid="{00000000-0005-0000-0000-0000220E0000}"/>
    <cellStyle name="Comma 2 3 5 2 3 3 2 2 2" xfId="18714" xr:uid="{00000000-0005-0000-0000-0000230E0000}"/>
    <cellStyle name="Comma 2 3 5 2 3 3 2 2 2 2" xfId="37928" xr:uid="{0A50EC64-B30C-4B62-AC5D-63DC3777EC57}"/>
    <cellStyle name="Comma 2 3 5 2 3 3 2 2 3" xfId="28321" xr:uid="{CB175F5A-5085-4536-ADE5-EBB30AF60208}"/>
    <cellStyle name="Comma 2 3 5 2 3 3 2 3" xfId="13911" xr:uid="{00000000-0005-0000-0000-0000240E0000}"/>
    <cellStyle name="Comma 2 3 5 2 3 3 2 3 2" xfId="33125" xr:uid="{2B2D7FF6-1EEB-4A27-95C3-9468E219EBDE}"/>
    <cellStyle name="Comma 2 3 5 2 3 3 2 4" xfId="23518" xr:uid="{4717F720-DD23-477A-ACA1-9210D7F8B318}"/>
    <cellStyle name="Comma 2 3 5 2 3 3 3" xfId="6706" xr:uid="{00000000-0005-0000-0000-0000250E0000}"/>
    <cellStyle name="Comma 2 3 5 2 3 3 3 2" xfId="16313" xr:uid="{00000000-0005-0000-0000-0000260E0000}"/>
    <cellStyle name="Comma 2 3 5 2 3 3 3 2 2" xfId="35527" xr:uid="{848E5EFC-F984-459C-A799-BE18D77B3019}"/>
    <cellStyle name="Comma 2 3 5 2 3 3 3 3" xfId="25920" xr:uid="{451A2B09-39D8-4A89-90E7-C6873AF1D24F}"/>
    <cellStyle name="Comma 2 3 5 2 3 3 4" xfId="11509" xr:uid="{00000000-0005-0000-0000-0000270E0000}"/>
    <cellStyle name="Comma 2 3 5 2 3 3 4 2" xfId="30723" xr:uid="{19D0E292-DA38-4D3A-9235-5746D9D9CE5A}"/>
    <cellStyle name="Comma 2 3 5 2 3 3 5" xfId="21116" xr:uid="{FD18FC2C-D6A8-484D-883D-61DDCA2C9850}"/>
    <cellStyle name="Comma 2 3 5 2 3 4" xfId="2704" xr:uid="{00000000-0005-0000-0000-0000280E0000}"/>
    <cellStyle name="Comma 2 3 5 2 3 4 2" xfId="7507" xr:uid="{00000000-0005-0000-0000-0000290E0000}"/>
    <cellStyle name="Comma 2 3 5 2 3 4 2 2" xfId="17114" xr:uid="{00000000-0005-0000-0000-00002A0E0000}"/>
    <cellStyle name="Comma 2 3 5 2 3 4 2 2 2" xfId="36328" xr:uid="{4D80D3FE-6EEB-4B5C-B8E2-300835B68684}"/>
    <cellStyle name="Comma 2 3 5 2 3 4 2 3" xfId="26721" xr:uid="{6BC5D0CB-8687-4673-BA48-54BC369ABB04}"/>
    <cellStyle name="Comma 2 3 5 2 3 4 3" xfId="12311" xr:uid="{00000000-0005-0000-0000-00002B0E0000}"/>
    <cellStyle name="Comma 2 3 5 2 3 4 3 2" xfId="31525" xr:uid="{34FF25AB-E12F-4EE6-988A-AEFE94B1EB0A}"/>
    <cellStyle name="Comma 2 3 5 2 3 4 4" xfId="21918" xr:uid="{4D33561D-E1D8-4B69-81B7-29D38F60FF74}"/>
    <cellStyle name="Comma 2 3 5 2 3 5" xfId="5106" xr:uid="{00000000-0005-0000-0000-00002C0E0000}"/>
    <cellStyle name="Comma 2 3 5 2 3 5 2" xfId="14713" xr:uid="{00000000-0005-0000-0000-00002D0E0000}"/>
    <cellStyle name="Comma 2 3 5 2 3 5 2 2" xfId="33927" xr:uid="{AFDAE14F-A781-4E0A-A61E-CDC6FCC5B7B6}"/>
    <cellStyle name="Comma 2 3 5 2 3 5 3" xfId="24320" xr:uid="{88E07591-CC66-4AFF-9991-DF7BE4A5DB8B}"/>
    <cellStyle name="Comma 2 3 5 2 3 6" xfId="9909" xr:uid="{00000000-0005-0000-0000-00002E0E0000}"/>
    <cellStyle name="Comma 2 3 5 2 3 6 2" xfId="29123" xr:uid="{FDC7D2D7-6503-4300-893B-1870A977248C}"/>
    <cellStyle name="Comma 2 3 5 2 3 7" xfId="19516" xr:uid="{56F071A6-CF4D-411A-ABC9-AF4784FE03D7}"/>
    <cellStyle name="Comma 2 3 5 2 4" xfId="499" xr:uid="{00000000-0005-0000-0000-00002F0E0000}"/>
    <cellStyle name="Comma 2 3 5 2 4 2" xfId="1300" xr:uid="{00000000-0005-0000-0000-0000300E0000}"/>
    <cellStyle name="Comma 2 3 5 2 4 2 2" xfId="3704" xr:uid="{00000000-0005-0000-0000-0000310E0000}"/>
    <cellStyle name="Comma 2 3 5 2 4 2 2 2" xfId="8507" xr:uid="{00000000-0005-0000-0000-0000320E0000}"/>
    <cellStyle name="Comma 2 3 5 2 4 2 2 2 2" xfId="18114" xr:uid="{00000000-0005-0000-0000-0000330E0000}"/>
    <cellStyle name="Comma 2 3 5 2 4 2 2 2 2 2" xfId="37328" xr:uid="{8826E1C3-C0BC-4E08-ABA1-9034CEF83939}"/>
    <cellStyle name="Comma 2 3 5 2 4 2 2 2 3" xfId="27721" xr:uid="{E4CD75CD-97D4-45D4-A996-F6AAC5076D13}"/>
    <cellStyle name="Comma 2 3 5 2 4 2 2 3" xfId="13311" xr:uid="{00000000-0005-0000-0000-0000340E0000}"/>
    <cellStyle name="Comma 2 3 5 2 4 2 2 3 2" xfId="32525" xr:uid="{23815B64-5E23-48B6-8242-5D0A1DD8B404}"/>
    <cellStyle name="Comma 2 3 5 2 4 2 2 4" xfId="22918" xr:uid="{D798D6B3-2782-4468-AD9E-1A02F5CFCDB0}"/>
    <cellStyle name="Comma 2 3 5 2 4 2 3" xfId="6106" xr:uid="{00000000-0005-0000-0000-0000350E0000}"/>
    <cellStyle name="Comma 2 3 5 2 4 2 3 2" xfId="15713" xr:uid="{00000000-0005-0000-0000-0000360E0000}"/>
    <cellStyle name="Comma 2 3 5 2 4 2 3 2 2" xfId="34927" xr:uid="{4634FF1C-299C-4104-814C-69D11D380524}"/>
    <cellStyle name="Comma 2 3 5 2 4 2 3 3" xfId="25320" xr:uid="{24B64690-46BF-477D-9F10-3E230A55E3BC}"/>
    <cellStyle name="Comma 2 3 5 2 4 2 4" xfId="10909" xr:uid="{00000000-0005-0000-0000-0000370E0000}"/>
    <cellStyle name="Comma 2 3 5 2 4 2 4 2" xfId="30123" xr:uid="{1DCF0070-1E38-46F9-A989-E41998DC138B}"/>
    <cellStyle name="Comma 2 3 5 2 4 2 5" xfId="20516" xr:uid="{46E3A92E-3472-4D68-9BA4-5635843EF21B}"/>
    <cellStyle name="Comma 2 3 5 2 4 3" xfId="2100" xr:uid="{00000000-0005-0000-0000-0000380E0000}"/>
    <cellStyle name="Comma 2 3 5 2 4 3 2" xfId="4504" xr:uid="{00000000-0005-0000-0000-0000390E0000}"/>
    <cellStyle name="Comma 2 3 5 2 4 3 2 2" xfId="9307" xr:uid="{00000000-0005-0000-0000-00003A0E0000}"/>
    <cellStyle name="Comma 2 3 5 2 4 3 2 2 2" xfId="18914" xr:uid="{00000000-0005-0000-0000-00003B0E0000}"/>
    <cellStyle name="Comma 2 3 5 2 4 3 2 2 2 2" xfId="38128" xr:uid="{C924227C-B12B-4314-8FF8-E5B3E8C27CEA}"/>
    <cellStyle name="Comma 2 3 5 2 4 3 2 2 3" xfId="28521" xr:uid="{77896BC4-8641-4A67-8F5C-723CF4A138A1}"/>
    <cellStyle name="Comma 2 3 5 2 4 3 2 3" xfId="14111" xr:uid="{00000000-0005-0000-0000-00003C0E0000}"/>
    <cellStyle name="Comma 2 3 5 2 4 3 2 3 2" xfId="33325" xr:uid="{96EFB229-E75F-441B-A16C-25877298DB37}"/>
    <cellStyle name="Comma 2 3 5 2 4 3 2 4" xfId="23718" xr:uid="{5711617F-E762-4E0B-AF59-73B1550CD958}"/>
    <cellStyle name="Comma 2 3 5 2 4 3 3" xfId="6906" xr:uid="{00000000-0005-0000-0000-00003D0E0000}"/>
    <cellStyle name="Comma 2 3 5 2 4 3 3 2" xfId="16513" xr:uid="{00000000-0005-0000-0000-00003E0E0000}"/>
    <cellStyle name="Comma 2 3 5 2 4 3 3 2 2" xfId="35727" xr:uid="{3F78FBBE-07FE-492F-999C-601967631E10}"/>
    <cellStyle name="Comma 2 3 5 2 4 3 3 3" xfId="26120" xr:uid="{B248997A-6035-47B8-8499-C95BF6AA2C8F}"/>
    <cellStyle name="Comma 2 3 5 2 4 3 4" xfId="11709" xr:uid="{00000000-0005-0000-0000-00003F0E0000}"/>
    <cellStyle name="Comma 2 3 5 2 4 3 4 2" xfId="30923" xr:uid="{6A32D695-1B70-493A-9A42-4EA10B801A4B}"/>
    <cellStyle name="Comma 2 3 5 2 4 3 5" xfId="21316" xr:uid="{E1AD3CB1-0BA4-4E13-8CFB-E2B34CC430D1}"/>
    <cellStyle name="Comma 2 3 5 2 4 4" xfId="2904" xr:uid="{00000000-0005-0000-0000-0000400E0000}"/>
    <cellStyle name="Comma 2 3 5 2 4 4 2" xfId="7707" xr:uid="{00000000-0005-0000-0000-0000410E0000}"/>
    <cellStyle name="Comma 2 3 5 2 4 4 2 2" xfId="17314" xr:uid="{00000000-0005-0000-0000-0000420E0000}"/>
    <cellStyle name="Comma 2 3 5 2 4 4 2 2 2" xfId="36528" xr:uid="{A2496CDD-0E23-446A-BC71-2074D945EE10}"/>
    <cellStyle name="Comma 2 3 5 2 4 4 2 3" xfId="26921" xr:uid="{1818F36C-237B-4997-B105-12838F836109}"/>
    <cellStyle name="Comma 2 3 5 2 4 4 3" xfId="12511" xr:uid="{00000000-0005-0000-0000-0000430E0000}"/>
    <cellStyle name="Comma 2 3 5 2 4 4 3 2" xfId="31725" xr:uid="{A774AF43-46C2-4903-BC4A-1F1AA8C0CC5F}"/>
    <cellStyle name="Comma 2 3 5 2 4 4 4" xfId="22118" xr:uid="{438E358A-1B09-49F4-9D3E-8720D80B1290}"/>
    <cellStyle name="Comma 2 3 5 2 4 5" xfId="5306" xr:uid="{00000000-0005-0000-0000-0000440E0000}"/>
    <cellStyle name="Comma 2 3 5 2 4 5 2" xfId="14913" xr:uid="{00000000-0005-0000-0000-0000450E0000}"/>
    <cellStyle name="Comma 2 3 5 2 4 5 2 2" xfId="34127" xr:uid="{E966BC90-2925-4349-B60C-4CD660D24AA0}"/>
    <cellStyle name="Comma 2 3 5 2 4 5 3" xfId="24520" xr:uid="{6158004C-3D07-4D12-A282-AD97B2B9FCCD}"/>
    <cellStyle name="Comma 2 3 5 2 4 6" xfId="10109" xr:uid="{00000000-0005-0000-0000-0000460E0000}"/>
    <cellStyle name="Comma 2 3 5 2 4 6 2" xfId="29323" xr:uid="{F8938688-C122-4739-A652-1AB533B4709D}"/>
    <cellStyle name="Comma 2 3 5 2 4 7" xfId="19716" xr:uid="{02A380C3-569B-4355-A843-2E3F6986CB98}"/>
    <cellStyle name="Comma 2 3 5 2 5" xfId="699" xr:uid="{00000000-0005-0000-0000-0000470E0000}"/>
    <cellStyle name="Comma 2 3 5 2 5 2" xfId="1500" xr:uid="{00000000-0005-0000-0000-0000480E0000}"/>
    <cellStyle name="Comma 2 3 5 2 5 2 2" xfId="3904" xr:uid="{00000000-0005-0000-0000-0000490E0000}"/>
    <cellStyle name="Comma 2 3 5 2 5 2 2 2" xfId="8707" xr:uid="{00000000-0005-0000-0000-00004A0E0000}"/>
    <cellStyle name="Comma 2 3 5 2 5 2 2 2 2" xfId="18314" xr:uid="{00000000-0005-0000-0000-00004B0E0000}"/>
    <cellStyle name="Comma 2 3 5 2 5 2 2 2 2 2" xfId="37528" xr:uid="{3A078A59-E9A5-4A17-B8E0-F35FE48560B8}"/>
    <cellStyle name="Comma 2 3 5 2 5 2 2 2 3" xfId="27921" xr:uid="{028E0CFE-9590-41A6-AD22-242A4132DFA3}"/>
    <cellStyle name="Comma 2 3 5 2 5 2 2 3" xfId="13511" xr:uid="{00000000-0005-0000-0000-00004C0E0000}"/>
    <cellStyle name="Comma 2 3 5 2 5 2 2 3 2" xfId="32725" xr:uid="{8A58A2FA-5489-43C5-BD10-D1D88CC813BF}"/>
    <cellStyle name="Comma 2 3 5 2 5 2 2 4" xfId="23118" xr:uid="{2AC5603D-FE31-4ABC-B8D9-2539D4424F26}"/>
    <cellStyle name="Comma 2 3 5 2 5 2 3" xfId="6306" xr:uid="{00000000-0005-0000-0000-00004D0E0000}"/>
    <cellStyle name="Comma 2 3 5 2 5 2 3 2" xfId="15913" xr:uid="{00000000-0005-0000-0000-00004E0E0000}"/>
    <cellStyle name="Comma 2 3 5 2 5 2 3 2 2" xfId="35127" xr:uid="{88D53C69-D5E8-46F5-B980-4906409FCD30}"/>
    <cellStyle name="Comma 2 3 5 2 5 2 3 3" xfId="25520" xr:uid="{11308639-D4C5-4B7B-ADB0-41E6F9EB475E}"/>
    <cellStyle name="Comma 2 3 5 2 5 2 4" xfId="11109" xr:uid="{00000000-0005-0000-0000-00004F0E0000}"/>
    <cellStyle name="Comma 2 3 5 2 5 2 4 2" xfId="30323" xr:uid="{FF09E618-AC00-493E-AC24-D95DDFDF9A3C}"/>
    <cellStyle name="Comma 2 3 5 2 5 2 5" xfId="20716" xr:uid="{407CAB1A-7976-4CC1-9514-BF682D26798D}"/>
    <cellStyle name="Comma 2 3 5 2 5 3" xfId="2300" xr:uid="{00000000-0005-0000-0000-0000500E0000}"/>
    <cellStyle name="Comma 2 3 5 2 5 3 2" xfId="4704" xr:uid="{00000000-0005-0000-0000-0000510E0000}"/>
    <cellStyle name="Comma 2 3 5 2 5 3 2 2" xfId="9507" xr:uid="{00000000-0005-0000-0000-0000520E0000}"/>
    <cellStyle name="Comma 2 3 5 2 5 3 2 2 2" xfId="19114" xr:uid="{00000000-0005-0000-0000-0000530E0000}"/>
    <cellStyle name="Comma 2 3 5 2 5 3 2 2 2 2" xfId="38328" xr:uid="{8C347D99-01EA-4BA5-A175-7513F9F5F72C}"/>
    <cellStyle name="Comma 2 3 5 2 5 3 2 2 3" xfId="28721" xr:uid="{F5996D9F-AB1C-42FC-81F9-086DF70593FA}"/>
    <cellStyle name="Comma 2 3 5 2 5 3 2 3" xfId="14311" xr:uid="{00000000-0005-0000-0000-0000540E0000}"/>
    <cellStyle name="Comma 2 3 5 2 5 3 2 3 2" xfId="33525" xr:uid="{CD60AFD9-CF19-4CAB-AD18-24E3D012FA3F}"/>
    <cellStyle name="Comma 2 3 5 2 5 3 2 4" xfId="23918" xr:uid="{40729BB0-1383-4EBB-933D-8AD7D02F5D39}"/>
    <cellStyle name="Comma 2 3 5 2 5 3 3" xfId="7106" xr:uid="{00000000-0005-0000-0000-0000550E0000}"/>
    <cellStyle name="Comma 2 3 5 2 5 3 3 2" xfId="16713" xr:uid="{00000000-0005-0000-0000-0000560E0000}"/>
    <cellStyle name="Comma 2 3 5 2 5 3 3 2 2" xfId="35927" xr:uid="{5B3A3C6F-B5EE-4560-8971-CA3675279044}"/>
    <cellStyle name="Comma 2 3 5 2 5 3 3 3" xfId="26320" xr:uid="{FC3EF273-0914-4B99-AE20-8EBB7C66921D}"/>
    <cellStyle name="Comma 2 3 5 2 5 3 4" xfId="11909" xr:uid="{00000000-0005-0000-0000-0000570E0000}"/>
    <cellStyle name="Comma 2 3 5 2 5 3 4 2" xfId="31123" xr:uid="{7DDD4EB3-BE41-4D7D-B88E-279381CC78AB}"/>
    <cellStyle name="Comma 2 3 5 2 5 3 5" xfId="21516" xr:uid="{7EB05348-FC03-4FCC-878A-2B88EE9EACCD}"/>
    <cellStyle name="Comma 2 3 5 2 5 4" xfId="3104" xr:uid="{00000000-0005-0000-0000-0000580E0000}"/>
    <cellStyle name="Comma 2 3 5 2 5 4 2" xfId="7907" xr:uid="{00000000-0005-0000-0000-0000590E0000}"/>
    <cellStyle name="Comma 2 3 5 2 5 4 2 2" xfId="17514" xr:uid="{00000000-0005-0000-0000-00005A0E0000}"/>
    <cellStyle name="Comma 2 3 5 2 5 4 2 2 2" xfId="36728" xr:uid="{B564E5F4-72AA-41AF-A50B-030F0BE6F46A}"/>
    <cellStyle name="Comma 2 3 5 2 5 4 2 3" xfId="27121" xr:uid="{58E945BF-BBF9-4A2B-8AA1-175CA066E556}"/>
    <cellStyle name="Comma 2 3 5 2 5 4 3" xfId="12711" xr:uid="{00000000-0005-0000-0000-00005B0E0000}"/>
    <cellStyle name="Comma 2 3 5 2 5 4 3 2" xfId="31925" xr:uid="{5D990022-CAC5-46A4-8EC9-F26B76376FA2}"/>
    <cellStyle name="Comma 2 3 5 2 5 4 4" xfId="22318" xr:uid="{A275C494-C688-4053-99C0-F86396D804FF}"/>
    <cellStyle name="Comma 2 3 5 2 5 5" xfId="5506" xr:uid="{00000000-0005-0000-0000-00005C0E0000}"/>
    <cellStyle name="Comma 2 3 5 2 5 5 2" xfId="15113" xr:uid="{00000000-0005-0000-0000-00005D0E0000}"/>
    <cellStyle name="Comma 2 3 5 2 5 5 2 2" xfId="34327" xr:uid="{72F41945-AC24-42B6-8871-89914D2F17A2}"/>
    <cellStyle name="Comma 2 3 5 2 5 5 3" xfId="24720" xr:uid="{B2E5FC66-5109-471C-8CE4-35B3F5F543CE}"/>
    <cellStyle name="Comma 2 3 5 2 5 6" xfId="10309" xr:uid="{00000000-0005-0000-0000-00005E0E0000}"/>
    <cellStyle name="Comma 2 3 5 2 5 6 2" xfId="29523" xr:uid="{8D378475-45A1-4B31-A42B-41B9C6410503}"/>
    <cellStyle name="Comma 2 3 5 2 5 7" xfId="19916" xr:uid="{9B02A42C-209B-43DB-A5C7-29BBD87DDD6D}"/>
    <cellStyle name="Comma 2 3 5 2 6" xfId="900" xr:uid="{00000000-0005-0000-0000-00005F0E0000}"/>
    <cellStyle name="Comma 2 3 5 2 6 2" xfId="3304" xr:uid="{00000000-0005-0000-0000-0000600E0000}"/>
    <cellStyle name="Comma 2 3 5 2 6 2 2" xfId="8107" xr:uid="{00000000-0005-0000-0000-0000610E0000}"/>
    <cellStyle name="Comma 2 3 5 2 6 2 2 2" xfId="17714" xr:uid="{00000000-0005-0000-0000-0000620E0000}"/>
    <cellStyle name="Comma 2 3 5 2 6 2 2 2 2" xfId="36928" xr:uid="{AEC2BDD6-4864-47E4-A696-64887A9F2682}"/>
    <cellStyle name="Comma 2 3 5 2 6 2 2 3" xfId="27321" xr:uid="{CF27FC2B-383E-40F2-A65A-0446CFAD2CF9}"/>
    <cellStyle name="Comma 2 3 5 2 6 2 3" xfId="12911" xr:uid="{00000000-0005-0000-0000-0000630E0000}"/>
    <cellStyle name="Comma 2 3 5 2 6 2 3 2" xfId="32125" xr:uid="{91F7BFC8-0032-41FF-833E-4ADA5245D683}"/>
    <cellStyle name="Comma 2 3 5 2 6 2 4" xfId="22518" xr:uid="{2687021A-C0C7-4B06-AEA5-683735904504}"/>
    <cellStyle name="Comma 2 3 5 2 6 3" xfId="5706" xr:uid="{00000000-0005-0000-0000-0000640E0000}"/>
    <cellStyle name="Comma 2 3 5 2 6 3 2" xfId="15313" xr:uid="{00000000-0005-0000-0000-0000650E0000}"/>
    <cellStyle name="Comma 2 3 5 2 6 3 2 2" xfId="34527" xr:uid="{07A3F448-D3C3-4D50-9E70-1B48A07CE581}"/>
    <cellStyle name="Comma 2 3 5 2 6 3 3" xfId="24920" xr:uid="{BF352D27-68D5-4586-A35B-A24766C7A3C0}"/>
    <cellStyle name="Comma 2 3 5 2 6 4" xfId="10509" xr:uid="{00000000-0005-0000-0000-0000660E0000}"/>
    <cellStyle name="Comma 2 3 5 2 6 4 2" xfId="29723" xr:uid="{B250827A-5BF7-4A88-8D8E-2BB5F7C912EF}"/>
    <cellStyle name="Comma 2 3 5 2 6 5" xfId="20116" xr:uid="{1959926D-CDB2-4135-90E7-46991A4A71C1}"/>
    <cellStyle name="Comma 2 3 5 2 7" xfId="1700" xr:uid="{00000000-0005-0000-0000-0000670E0000}"/>
    <cellStyle name="Comma 2 3 5 2 7 2" xfId="4104" xr:uid="{00000000-0005-0000-0000-0000680E0000}"/>
    <cellStyle name="Comma 2 3 5 2 7 2 2" xfId="8907" xr:uid="{00000000-0005-0000-0000-0000690E0000}"/>
    <cellStyle name="Comma 2 3 5 2 7 2 2 2" xfId="18514" xr:uid="{00000000-0005-0000-0000-00006A0E0000}"/>
    <cellStyle name="Comma 2 3 5 2 7 2 2 2 2" xfId="37728" xr:uid="{D6AA375D-3B76-404D-AF7E-19ADCE017975}"/>
    <cellStyle name="Comma 2 3 5 2 7 2 2 3" xfId="28121" xr:uid="{8026916F-A29C-47D0-BD2B-73476293A687}"/>
    <cellStyle name="Comma 2 3 5 2 7 2 3" xfId="13711" xr:uid="{00000000-0005-0000-0000-00006B0E0000}"/>
    <cellStyle name="Comma 2 3 5 2 7 2 3 2" xfId="32925" xr:uid="{D8220212-761F-453D-AFFF-392D55D9D6A6}"/>
    <cellStyle name="Comma 2 3 5 2 7 2 4" xfId="23318" xr:uid="{6DBB66D6-2E03-4D4B-BE92-453AFA6DC713}"/>
    <cellStyle name="Comma 2 3 5 2 7 3" xfId="6506" xr:uid="{00000000-0005-0000-0000-00006C0E0000}"/>
    <cellStyle name="Comma 2 3 5 2 7 3 2" xfId="16113" xr:uid="{00000000-0005-0000-0000-00006D0E0000}"/>
    <cellStyle name="Comma 2 3 5 2 7 3 2 2" xfId="35327" xr:uid="{B9B73C4A-E8DD-44EC-9108-567F89D238E8}"/>
    <cellStyle name="Comma 2 3 5 2 7 3 3" xfId="25720" xr:uid="{C7838529-1E5C-4F34-BA75-6D8962D750FA}"/>
    <cellStyle name="Comma 2 3 5 2 7 4" xfId="11309" xr:uid="{00000000-0005-0000-0000-00006E0E0000}"/>
    <cellStyle name="Comma 2 3 5 2 7 4 2" xfId="30523" xr:uid="{93FA4803-4273-499D-AFEC-6B510FC8F68E}"/>
    <cellStyle name="Comma 2 3 5 2 7 5" xfId="20916" xr:uid="{B276F52D-1AB3-42CD-876F-CF156F1C8E29}"/>
    <cellStyle name="Comma 2 3 5 2 8" xfId="2504" xr:uid="{00000000-0005-0000-0000-00006F0E0000}"/>
    <cellStyle name="Comma 2 3 5 2 8 2" xfId="7307" xr:uid="{00000000-0005-0000-0000-0000700E0000}"/>
    <cellStyle name="Comma 2 3 5 2 8 2 2" xfId="16914" xr:uid="{00000000-0005-0000-0000-0000710E0000}"/>
    <cellStyle name="Comma 2 3 5 2 8 2 2 2" xfId="36128" xr:uid="{E9641F03-212F-4669-BF91-6889254B6124}"/>
    <cellStyle name="Comma 2 3 5 2 8 2 3" xfId="26521" xr:uid="{86573D6B-0D4D-4DBA-970A-B3975CD75ABF}"/>
    <cellStyle name="Comma 2 3 5 2 8 3" xfId="12111" xr:uid="{00000000-0005-0000-0000-0000720E0000}"/>
    <cellStyle name="Comma 2 3 5 2 8 3 2" xfId="31325" xr:uid="{8138BD35-ADE5-4D6D-A72E-B47F8D30289E}"/>
    <cellStyle name="Comma 2 3 5 2 8 4" xfId="21718" xr:uid="{70CB40C8-701A-41A0-AA16-2FECCC108545}"/>
    <cellStyle name="Comma 2 3 5 2 9" xfId="4906" xr:uid="{00000000-0005-0000-0000-0000730E0000}"/>
    <cellStyle name="Comma 2 3 5 2 9 2" xfId="14513" xr:uid="{00000000-0005-0000-0000-0000740E0000}"/>
    <cellStyle name="Comma 2 3 5 2 9 2 2" xfId="33727" xr:uid="{6C20C930-AC73-465B-B364-A56910A99759}"/>
    <cellStyle name="Comma 2 3 5 2 9 3" xfId="24120" xr:uid="{FAB5661B-1A05-44B1-BC8F-1BC936D6DB3D}"/>
    <cellStyle name="Comma 2 3 5 3" xfId="149" xr:uid="{00000000-0005-0000-0000-0000750E0000}"/>
    <cellStyle name="Comma 2 3 5 3 10" xfId="19366" xr:uid="{2B1B78B5-2E6C-490F-9EE7-A9EA02F16A7B}"/>
    <cellStyle name="Comma 2 3 5 3 2" xfId="349" xr:uid="{00000000-0005-0000-0000-0000760E0000}"/>
    <cellStyle name="Comma 2 3 5 3 2 2" xfId="1150" xr:uid="{00000000-0005-0000-0000-0000770E0000}"/>
    <cellStyle name="Comma 2 3 5 3 2 2 2" xfId="3554" xr:uid="{00000000-0005-0000-0000-0000780E0000}"/>
    <cellStyle name="Comma 2 3 5 3 2 2 2 2" xfId="8357" xr:uid="{00000000-0005-0000-0000-0000790E0000}"/>
    <cellStyle name="Comma 2 3 5 3 2 2 2 2 2" xfId="17964" xr:uid="{00000000-0005-0000-0000-00007A0E0000}"/>
    <cellStyle name="Comma 2 3 5 3 2 2 2 2 2 2" xfId="37178" xr:uid="{769E864C-B0E2-4F3D-ADC3-7CC75E269AAC}"/>
    <cellStyle name="Comma 2 3 5 3 2 2 2 2 3" xfId="27571" xr:uid="{F0E10F51-761C-48A3-9444-8835C876FC6D}"/>
    <cellStyle name="Comma 2 3 5 3 2 2 2 3" xfId="13161" xr:uid="{00000000-0005-0000-0000-00007B0E0000}"/>
    <cellStyle name="Comma 2 3 5 3 2 2 2 3 2" xfId="32375" xr:uid="{E2582E51-D75A-47DB-A9F0-1391E9607843}"/>
    <cellStyle name="Comma 2 3 5 3 2 2 2 4" xfId="22768" xr:uid="{43C14E31-72EB-43A9-A5CE-A551E9D089EC}"/>
    <cellStyle name="Comma 2 3 5 3 2 2 3" xfId="5956" xr:uid="{00000000-0005-0000-0000-00007C0E0000}"/>
    <cellStyle name="Comma 2 3 5 3 2 2 3 2" xfId="15563" xr:uid="{00000000-0005-0000-0000-00007D0E0000}"/>
    <cellStyle name="Comma 2 3 5 3 2 2 3 2 2" xfId="34777" xr:uid="{64333327-526E-4283-B77F-4156DC9BFA36}"/>
    <cellStyle name="Comma 2 3 5 3 2 2 3 3" xfId="25170" xr:uid="{CCDED702-391D-43DC-9749-ED3A6AE66D09}"/>
    <cellStyle name="Comma 2 3 5 3 2 2 4" xfId="10759" xr:uid="{00000000-0005-0000-0000-00007E0E0000}"/>
    <cellStyle name="Comma 2 3 5 3 2 2 4 2" xfId="29973" xr:uid="{024D58F5-DD72-40E6-9716-0A2559F42890}"/>
    <cellStyle name="Comma 2 3 5 3 2 2 5" xfId="20366" xr:uid="{956E29C3-3026-4803-A541-00306C2D268A}"/>
    <cellStyle name="Comma 2 3 5 3 2 3" xfId="1950" xr:uid="{00000000-0005-0000-0000-00007F0E0000}"/>
    <cellStyle name="Comma 2 3 5 3 2 3 2" xfId="4354" xr:uid="{00000000-0005-0000-0000-0000800E0000}"/>
    <cellStyle name="Comma 2 3 5 3 2 3 2 2" xfId="9157" xr:uid="{00000000-0005-0000-0000-0000810E0000}"/>
    <cellStyle name="Comma 2 3 5 3 2 3 2 2 2" xfId="18764" xr:uid="{00000000-0005-0000-0000-0000820E0000}"/>
    <cellStyle name="Comma 2 3 5 3 2 3 2 2 2 2" xfId="37978" xr:uid="{91992A77-7833-4FF7-BDB0-A97F9FD8B1CF}"/>
    <cellStyle name="Comma 2 3 5 3 2 3 2 2 3" xfId="28371" xr:uid="{3A3027FA-E971-4DD8-9295-1B382CA2F03C}"/>
    <cellStyle name="Comma 2 3 5 3 2 3 2 3" xfId="13961" xr:uid="{00000000-0005-0000-0000-0000830E0000}"/>
    <cellStyle name="Comma 2 3 5 3 2 3 2 3 2" xfId="33175" xr:uid="{B4516F7F-C9D8-4A97-9044-6F072806449C}"/>
    <cellStyle name="Comma 2 3 5 3 2 3 2 4" xfId="23568" xr:uid="{73F23A2C-43E5-4428-AA4B-21B9292F589C}"/>
    <cellStyle name="Comma 2 3 5 3 2 3 3" xfId="6756" xr:uid="{00000000-0005-0000-0000-0000840E0000}"/>
    <cellStyle name="Comma 2 3 5 3 2 3 3 2" xfId="16363" xr:uid="{00000000-0005-0000-0000-0000850E0000}"/>
    <cellStyle name="Comma 2 3 5 3 2 3 3 2 2" xfId="35577" xr:uid="{8A2D59BC-AC45-4743-8521-C0A3AF4B80F6}"/>
    <cellStyle name="Comma 2 3 5 3 2 3 3 3" xfId="25970" xr:uid="{325E7751-8B30-4FE6-9A34-ADBCEC513C89}"/>
    <cellStyle name="Comma 2 3 5 3 2 3 4" xfId="11559" xr:uid="{00000000-0005-0000-0000-0000860E0000}"/>
    <cellStyle name="Comma 2 3 5 3 2 3 4 2" xfId="30773" xr:uid="{35B86E29-7CA0-4E18-BBAE-D8568351976B}"/>
    <cellStyle name="Comma 2 3 5 3 2 3 5" xfId="21166" xr:uid="{AD612D29-76CA-41E1-9FF7-5E84097C0ABD}"/>
    <cellStyle name="Comma 2 3 5 3 2 4" xfId="2754" xr:uid="{00000000-0005-0000-0000-0000870E0000}"/>
    <cellStyle name="Comma 2 3 5 3 2 4 2" xfId="7557" xr:uid="{00000000-0005-0000-0000-0000880E0000}"/>
    <cellStyle name="Comma 2 3 5 3 2 4 2 2" xfId="17164" xr:uid="{00000000-0005-0000-0000-0000890E0000}"/>
    <cellStyle name="Comma 2 3 5 3 2 4 2 2 2" xfId="36378" xr:uid="{D52F7E73-F918-4B77-BBD8-8A758175BBC3}"/>
    <cellStyle name="Comma 2 3 5 3 2 4 2 3" xfId="26771" xr:uid="{B01F32E1-5047-403D-B2E9-78E4FEB4FEA7}"/>
    <cellStyle name="Comma 2 3 5 3 2 4 3" xfId="12361" xr:uid="{00000000-0005-0000-0000-00008A0E0000}"/>
    <cellStyle name="Comma 2 3 5 3 2 4 3 2" xfId="31575" xr:uid="{29F8C2D5-07F4-416F-BBDC-D227BAF7F4E8}"/>
    <cellStyle name="Comma 2 3 5 3 2 4 4" xfId="21968" xr:uid="{4FAC34FA-396C-4948-8C86-5CBAD6ECA919}"/>
    <cellStyle name="Comma 2 3 5 3 2 5" xfId="5156" xr:uid="{00000000-0005-0000-0000-00008B0E0000}"/>
    <cellStyle name="Comma 2 3 5 3 2 5 2" xfId="14763" xr:uid="{00000000-0005-0000-0000-00008C0E0000}"/>
    <cellStyle name="Comma 2 3 5 3 2 5 2 2" xfId="33977" xr:uid="{269FFBB7-C3DE-4E3C-8172-F57460C84386}"/>
    <cellStyle name="Comma 2 3 5 3 2 5 3" xfId="24370" xr:uid="{1CF7E27C-29AD-4222-835D-2C7F4A08C81B}"/>
    <cellStyle name="Comma 2 3 5 3 2 6" xfId="9959" xr:uid="{00000000-0005-0000-0000-00008D0E0000}"/>
    <cellStyle name="Comma 2 3 5 3 2 6 2" xfId="29173" xr:uid="{9466CB4E-03E0-49B2-BB26-28FD0066872A}"/>
    <cellStyle name="Comma 2 3 5 3 2 7" xfId="19566" xr:uid="{604FF334-FF97-483A-869D-4B3F4E298C39}"/>
    <cellStyle name="Comma 2 3 5 3 3" xfId="549" xr:uid="{00000000-0005-0000-0000-00008E0E0000}"/>
    <cellStyle name="Comma 2 3 5 3 3 2" xfId="1350" xr:uid="{00000000-0005-0000-0000-00008F0E0000}"/>
    <cellStyle name="Comma 2 3 5 3 3 2 2" xfId="3754" xr:uid="{00000000-0005-0000-0000-0000900E0000}"/>
    <cellStyle name="Comma 2 3 5 3 3 2 2 2" xfId="8557" xr:uid="{00000000-0005-0000-0000-0000910E0000}"/>
    <cellStyle name="Comma 2 3 5 3 3 2 2 2 2" xfId="18164" xr:uid="{00000000-0005-0000-0000-0000920E0000}"/>
    <cellStyle name="Comma 2 3 5 3 3 2 2 2 2 2" xfId="37378" xr:uid="{E88971C0-ADBF-4624-A435-3819D2393C71}"/>
    <cellStyle name="Comma 2 3 5 3 3 2 2 2 3" xfId="27771" xr:uid="{4118494B-B665-477A-8E17-56EDA4D73574}"/>
    <cellStyle name="Comma 2 3 5 3 3 2 2 3" xfId="13361" xr:uid="{00000000-0005-0000-0000-0000930E0000}"/>
    <cellStyle name="Comma 2 3 5 3 3 2 2 3 2" xfId="32575" xr:uid="{BBE2FD54-7853-4506-BFC4-D0FE90F2C5BE}"/>
    <cellStyle name="Comma 2 3 5 3 3 2 2 4" xfId="22968" xr:uid="{FB9F1A04-87AB-4FFA-B3D8-4938A605F558}"/>
    <cellStyle name="Comma 2 3 5 3 3 2 3" xfId="6156" xr:uid="{00000000-0005-0000-0000-0000940E0000}"/>
    <cellStyle name="Comma 2 3 5 3 3 2 3 2" xfId="15763" xr:uid="{00000000-0005-0000-0000-0000950E0000}"/>
    <cellStyle name="Comma 2 3 5 3 3 2 3 2 2" xfId="34977" xr:uid="{7EABBB5C-3DFE-466D-991D-D7E1068FA49E}"/>
    <cellStyle name="Comma 2 3 5 3 3 2 3 3" xfId="25370" xr:uid="{E2588F06-1B2D-4B73-9F5E-96CFCC1E7962}"/>
    <cellStyle name="Comma 2 3 5 3 3 2 4" xfId="10959" xr:uid="{00000000-0005-0000-0000-0000960E0000}"/>
    <cellStyle name="Comma 2 3 5 3 3 2 4 2" xfId="30173" xr:uid="{8F3ED9F9-0A51-4104-A7D7-64D8C51D7A49}"/>
    <cellStyle name="Comma 2 3 5 3 3 2 5" xfId="20566" xr:uid="{6ABBF771-8B25-45AC-834D-A0B5755313E4}"/>
    <cellStyle name="Comma 2 3 5 3 3 3" xfId="2150" xr:uid="{00000000-0005-0000-0000-0000970E0000}"/>
    <cellStyle name="Comma 2 3 5 3 3 3 2" xfId="4554" xr:uid="{00000000-0005-0000-0000-0000980E0000}"/>
    <cellStyle name="Comma 2 3 5 3 3 3 2 2" xfId="9357" xr:uid="{00000000-0005-0000-0000-0000990E0000}"/>
    <cellStyle name="Comma 2 3 5 3 3 3 2 2 2" xfId="18964" xr:uid="{00000000-0005-0000-0000-00009A0E0000}"/>
    <cellStyle name="Comma 2 3 5 3 3 3 2 2 2 2" xfId="38178" xr:uid="{8812A5B3-AB3D-4550-8801-77CE1B24FD7A}"/>
    <cellStyle name="Comma 2 3 5 3 3 3 2 2 3" xfId="28571" xr:uid="{B8B262FD-7FF9-4C7D-ABDA-71EA9C01DFB7}"/>
    <cellStyle name="Comma 2 3 5 3 3 3 2 3" xfId="14161" xr:uid="{00000000-0005-0000-0000-00009B0E0000}"/>
    <cellStyle name="Comma 2 3 5 3 3 3 2 3 2" xfId="33375" xr:uid="{EEA60786-D5DA-45E4-9F41-710CFA55F343}"/>
    <cellStyle name="Comma 2 3 5 3 3 3 2 4" xfId="23768" xr:uid="{7007A2A9-FC46-4F31-9E18-A126939F79DC}"/>
    <cellStyle name="Comma 2 3 5 3 3 3 3" xfId="6956" xr:uid="{00000000-0005-0000-0000-00009C0E0000}"/>
    <cellStyle name="Comma 2 3 5 3 3 3 3 2" xfId="16563" xr:uid="{00000000-0005-0000-0000-00009D0E0000}"/>
    <cellStyle name="Comma 2 3 5 3 3 3 3 2 2" xfId="35777" xr:uid="{D9FCFFA5-BF61-4906-945B-8D3AA924FB18}"/>
    <cellStyle name="Comma 2 3 5 3 3 3 3 3" xfId="26170" xr:uid="{23CC2876-5E88-4ED0-9E52-6BA806422661}"/>
    <cellStyle name="Comma 2 3 5 3 3 3 4" xfId="11759" xr:uid="{00000000-0005-0000-0000-00009E0E0000}"/>
    <cellStyle name="Comma 2 3 5 3 3 3 4 2" xfId="30973" xr:uid="{099F7A2F-C3F3-4806-A031-F07887820965}"/>
    <cellStyle name="Comma 2 3 5 3 3 3 5" xfId="21366" xr:uid="{9C8592CA-F3C1-484B-8D1D-AA2CA7162DC9}"/>
    <cellStyle name="Comma 2 3 5 3 3 4" xfId="2954" xr:uid="{00000000-0005-0000-0000-00009F0E0000}"/>
    <cellStyle name="Comma 2 3 5 3 3 4 2" xfId="7757" xr:uid="{00000000-0005-0000-0000-0000A00E0000}"/>
    <cellStyle name="Comma 2 3 5 3 3 4 2 2" xfId="17364" xr:uid="{00000000-0005-0000-0000-0000A10E0000}"/>
    <cellStyle name="Comma 2 3 5 3 3 4 2 2 2" xfId="36578" xr:uid="{20EDBB58-870D-47BE-B14D-969B7B08E827}"/>
    <cellStyle name="Comma 2 3 5 3 3 4 2 3" xfId="26971" xr:uid="{70C742C1-9237-4FDD-908D-68E040A2599D}"/>
    <cellStyle name="Comma 2 3 5 3 3 4 3" xfId="12561" xr:uid="{00000000-0005-0000-0000-0000A20E0000}"/>
    <cellStyle name="Comma 2 3 5 3 3 4 3 2" xfId="31775" xr:uid="{2B696B31-9C1B-42AA-A776-31CAB74632AE}"/>
    <cellStyle name="Comma 2 3 5 3 3 4 4" xfId="22168" xr:uid="{745B2A52-E5AB-4C3E-ABF4-A58749AC13E5}"/>
    <cellStyle name="Comma 2 3 5 3 3 5" xfId="5356" xr:uid="{00000000-0005-0000-0000-0000A30E0000}"/>
    <cellStyle name="Comma 2 3 5 3 3 5 2" xfId="14963" xr:uid="{00000000-0005-0000-0000-0000A40E0000}"/>
    <cellStyle name="Comma 2 3 5 3 3 5 2 2" xfId="34177" xr:uid="{D841FEE9-9FAD-4424-B0F4-F45386D52250}"/>
    <cellStyle name="Comma 2 3 5 3 3 5 3" xfId="24570" xr:uid="{8D1CC3BB-79EF-4B76-B8A1-E04EE869DE57}"/>
    <cellStyle name="Comma 2 3 5 3 3 6" xfId="10159" xr:uid="{00000000-0005-0000-0000-0000A50E0000}"/>
    <cellStyle name="Comma 2 3 5 3 3 6 2" xfId="29373" xr:uid="{975C48A1-2702-4544-829F-A3B820810246}"/>
    <cellStyle name="Comma 2 3 5 3 3 7" xfId="19766" xr:uid="{7A60FE79-0856-4601-A329-116EE12907DA}"/>
    <cellStyle name="Comma 2 3 5 3 4" xfId="749" xr:uid="{00000000-0005-0000-0000-0000A60E0000}"/>
    <cellStyle name="Comma 2 3 5 3 4 2" xfId="1550" xr:uid="{00000000-0005-0000-0000-0000A70E0000}"/>
    <cellStyle name="Comma 2 3 5 3 4 2 2" xfId="3954" xr:uid="{00000000-0005-0000-0000-0000A80E0000}"/>
    <cellStyle name="Comma 2 3 5 3 4 2 2 2" xfId="8757" xr:uid="{00000000-0005-0000-0000-0000A90E0000}"/>
    <cellStyle name="Comma 2 3 5 3 4 2 2 2 2" xfId="18364" xr:uid="{00000000-0005-0000-0000-0000AA0E0000}"/>
    <cellStyle name="Comma 2 3 5 3 4 2 2 2 2 2" xfId="37578" xr:uid="{74B22002-82C1-497B-A0F9-D0E464366C6D}"/>
    <cellStyle name="Comma 2 3 5 3 4 2 2 2 3" xfId="27971" xr:uid="{0BF00450-EE1C-41A0-8223-83C4CB8FFF7D}"/>
    <cellStyle name="Comma 2 3 5 3 4 2 2 3" xfId="13561" xr:uid="{00000000-0005-0000-0000-0000AB0E0000}"/>
    <cellStyle name="Comma 2 3 5 3 4 2 2 3 2" xfId="32775" xr:uid="{436C108B-6A1E-4CCC-8B06-CB52342385BD}"/>
    <cellStyle name="Comma 2 3 5 3 4 2 2 4" xfId="23168" xr:uid="{8E3C5445-6494-4133-B551-DAD8EE4BA967}"/>
    <cellStyle name="Comma 2 3 5 3 4 2 3" xfId="6356" xr:uid="{00000000-0005-0000-0000-0000AC0E0000}"/>
    <cellStyle name="Comma 2 3 5 3 4 2 3 2" xfId="15963" xr:uid="{00000000-0005-0000-0000-0000AD0E0000}"/>
    <cellStyle name="Comma 2 3 5 3 4 2 3 2 2" xfId="35177" xr:uid="{F36CC56F-87A2-4614-B619-9DC1F8C9F67D}"/>
    <cellStyle name="Comma 2 3 5 3 4 2 3 3" xfId="25570" xr:uid="{08EFFEDF-7C9F-4CD3-AC6F-5265370C305F}"/>
    <cellStyle name="Comma 2 3 5 3 4 2 4" xfId="11159" xr:uid="{00000000-0005-0000-0000-0000AE0E0000}"/>
    <cellStyle name="Comma 2 3 5 3 4 2 4 2" xfId="30373" xr:uid="{051DBC23-8168-452B-BECF-84BF98FF0448}"/>
    <cellStyle name="Comma 2 3 5 3 4 2 5" xfId="20766" xr:uid="{BD900057-1DBF-4CA5-AA90-5C6F8BFD716A}"/>
    <cellStyle name="Comma 2 3 5 3 4 3" xfId="2350" xr:uid="{00000000-0005-0000-0000-0000AF0E0000}"/>
    <cellStyle name="Comma 2 3 5 3 4 3 2" xfId="4754" xr:uid="{00000000-0005-0000-0000-0000B00E0000}"/>
    <cellStyle name="Comma 2 3 5 3 4 3 2 2" xfId="9557" xr:uid="{00000000-0005-0000-0000-0000B10E0000}"/>
    <cellStyle name="Comma 2 3 5 3 4 3 2 2 2" xfId="19164" xr:uid="{00000000-0005-0000-0000-0000B20E0000}"/>
    <cellStyle name="Comma 2 3 5 3 4 3 2 2 2 2" xfId="38378" xr:uid="{4BCCAE57-2C94-43D1-A153-9A15507E777C}"/>
    <cellStyle name="Comma 2 3 5 3 4 3 2 2 3" xfId="28771" xr:uid="{31443941-8D40-4E45-92F3-8255369792EF}"/>
    <cellStyle name="Comma 2 3 5 3 4 3 2 3" xfId="14361" xr:uid="{00000000-0005-0000-0000-0000B30E0000}"/>
    <cellStyle name="Comma 2 3 5 3 4 3 2 3 2" xfId="33575" xr:uid="{748FB084-DAB4-4260-8C5D-6B562707CF22}"/>
    <cellStyle name="Comma 2 3 5 3 4 3 2 4" xfId="23968" xr:uid="{26781B91-533B-4C2C-AA51-6CF8F8FE6F03}"/>
    <cellStyle name="Comma 2 3 5 3 4 3 3" xfId="7156" xr:uid="{00000000-0005-0000-0000-0000B40E0000}"/>
    <cellStyle name="Comma 2 3 5 3 4 3 3 2" xfId="16763" xr:uid="{00000000-0005-0000-0000-0000B50E0000}"/>
    <cellStyle name="Comma 2 3 5 3 4 3 3 2 2" xfId="35977" xr:uid="{367540A9-4992-4C49-A0B3-B805C9A22F2E}"/>
    <cellStyle name="Comma 2 3 5 3 4 3 3 3" xfId="26370" xr:uid="{211E398F-3816-4DDC-BCDE-B78A01F18A63}"/>
    <cellStyle name="Comma 2 3 5 3 4 3 4" xfId="11959" xr:uid="{00000000-0005-0000-0000-0000B60E0000}"/>
    <cellStyle name="Comma 2 3 5 3 4 3 4 2" xfId="31173" xr:uid="{859D139D-D8C4-4F12-83DD-CAF82E2D8A59}"/>
    <cellStyle name="Comma 2 3 5 3 4 3 5" xfId="21566" xr:uid="{36324067-A336-4597-AE24-CBA36CE42E0D}"/>
    <cellStyle name="Comma 2 3 5 3 4 4" xfId="3154" xr:uid="{00000000-0005-0000-0000-0000B70E0000}"/>
    <cellStyle name="Comma 2 3 5 3 4 4 2" xfId="7957" xr:uid="{00000000-0005-0000-0000-0000B80E0000}"/>
    <cellStyle name="Comma 2 3 5 3 4 4 2 2" xfId="17564" xr:uid="{00000000-0005-0000-0000-0000B90E0000}"/>
    <cellStyle name="Comma 2 3 5 3 4 4 2 2 2" xfId="36778" xr:uid="{E39DBCBE-BA44-4204-9666-92205FC9A31F}"/>
    <cellStyle name="Comma 2 3 5 3 4 4 2 3" xfId="27171" xr:uid="{ACEA18EF-8EC3-417B-A144-5A9E7F3CBE72}"/>
    <cellStyle name="Comma 2 3 5 3 4 4 3" xfId="12761" xr:uid="{00000000-0005-0000-0000-0000BA0E0000}"/>
    <cellStyle name="Comma 2 3 5 3 4 4 3 2" xfId="31975" xr:uid="{6626FB16-1E9E-4860-A09C-3CC428583201}"/>
    <cellStyle name="Comma 2 3 5 3 4 4 4" xfId="22368" xr:uid="{1B561A8D-551D-4774-83B1-6ED36AA40581}"/>
    <cellStyle name="Comma 2 3 5 3 4 5" xfId="5556" xr:uid="{00000000-0005-0000-0000-0000BB0E0000}"/>
    <cellStyle name="Comma 2 3 5 3 4 5 2" xfId="15163" xr:uid="{00000000-0005-0000-0000-0000BC0E0000}"/>
    <cellStyle name="Comma 2 3 5 3 4 5 2 2" xfId="34377" xr:uid="{711707F9-68E0-40F3-B71C-88E85973323C}"/>
    <cellStyle name="Comma 2 3 5 3 4 5 3" xfId="24770" xr:uid="{5E3CAD17-E91B-4473-BBF9-92D447204FCB}"/>
    <cellStyle name="Comma 2 3 5 3 4 6" xfId="10359" xr:uid="{00000000-0005-0000-0000-0000BD0E0000}"/>
    <cellStyle name="Comma 2 3 5 3 4 6 2" xfId="29573" xr:uid="{ECE3ECD6-2D04-4006-A65A-A828F7261BF3}"/>
    <cellStyle name="Comma 2 3 5 3 4 7" xfId="19966" xr:uid="{C89EF214-2983-4BEC-A62D-CAA41B4BCA41}"/>
    <cellStyle name="Comma 2 3 5 3 5" xfId="950" xr:uid="{00000000-0005-0000-0000-0000BE0E0000}"/>
    <cellStyle name="Comma 2 3 5 3 5 2" xfId="3354" xr:uid="{00000000-0005-0000-0000-0000BF0E0000}"/>
    <cellStyle name="Comma 2 3 5 3 5 2 2" xfId="8157" xr:uid="{00000000-0005-0000-0000-0000C00E0000}"/>
    <cellStyle name="Comma 2 3 5 3 5 2 2 2" xfId="17764" xr:uid="{00000000-0005-0000-0000-0000C10E0000}"/>
    <cellStyle name="Comma 2 3 5 3 5 2 2 2 2" xfId="36978" xr:uid="{680B0CD7-40B9-4252-ADEA-44612DAC7ECD}"/>
    <cellStyle name="Comma 2 3 5 3 5 2 2 3" xfId="27371" xr:uid="{2B553B4D-2FFC-4E01-A795-528C3175880D}"/>
    <cellStyle name="Comma 2 3 5 3 5 2 3" xfId="12961" xr:uid="{00000000-0005-0000-0000-0000C20E0000}"/>
    <cellStyle name="Comma 2 3 5 3 5 2 3 2" xfId="32175" xr:uid="{B57726AC-D0E5-454A-9CA2-86C0D00E1CB9}"/>
    <cellStyle name="Comma 2 3 5 3 5 2 4" xfId="22568" xr:uid="{B8D1958E-294B-4E13-AA97-AA93F9A8E69D}"/>
    <cellStyle name="Comma 2 3 5 3 5 3" xfId="5756" xr:uid="{00000000-0005-0000-0000-0000C30E0000}"/>
    <cellStyle name="Comma 2 3 5 3 5 3 2" xfId="15363" xr:uid="{00000000-0005-0000-0000-0000C40E0000}"/>
    <cellStyle name="Comma 2 3 5 3 5 3 2 2" xfId="34577" xr:uid="{E26B6271-FFC2-4D6C-A996-89614B891A2A}"/>
    <cellStyle name="Comma 2 3 5 3 5 3 3" xfId="24970" xr:uid="{96284F9E-9C7D-4D19-AFD6-A5012C39B751}"/>
    <cellStyle name="Comma 2 3 5 3 5 4" xfId="10559" xr:uid="{00000000-0005-0000-0000-0000C50E0000}"/>
    <cellStyle name="Comma 2 3 5 3 5 4 2" xfId="29773" xr:uid="{111DB6AC-A86A-4369-9A92-62B62246C71D}"/>
    <cellStyle name="Comma 2 3 5 3 5 5" xfId="20166" xr:uid="{B8CE12D1-33B9-41EC-99E4-692A1C7FEE89}"/>
    <cellStyle name="Comma 2 3 5 3 6" xfId="1750" xr:uid="{00000000-0005-0000-0000-0000C60E0000}"/>
    <cellStyle name="Comma 2 3 5 3 6 2" xfId="4154" xr:uid="{00000000-0005-0000-0000-0000C70E0000}"/>
    <cellStyle name="Comma 2 3 5 3 6 2 2" xfId="8957" xr:uid="{00000000-0005-0000-0000-0000C80E0000}"/>
    <cellStyle name="Comma 2 3 5 3 6 2 2 2" xfId="18564" xr:uid="{00000000-0005-0000-0000-0000C90E0000}"/>
    <cellStyle name="Comma 2 3 5 3 6 2 2 2 2" xfId="37778" xr:uid="{71752F29-E20C-4436-89B7-E432263A5507}"/>
    <cellStyle name="Comma 2 3 5 3 6 2 2 3" xfId="28171" xr:uid="{7A44F680-CE61-404B-A2EA-04270812888C}"/>
    <cellStyle name="Comma 2 3 5 3 6 2 3" xfId="13761" xr:uid="{00000000-0005-0000-0000-0000CA0E0000}"/>
    <cellStyle name="Comma 2 3 5 3 6 2 3 2" xfId="32975" xr:uid="{8DA4E8E0-55A7-4A09-8C0C-126CCA750C49}"/>
    <cellStyle name="Comma 2 3 5 3 6 2 4" xfId="23368" xr:uid="{20DCB299-5F0F-4C94-94C3-C3C48E4ADFA3}"/>
    <cellStyle name="Comma 2 3 5 3 6 3" xfId="6556" xr:uid="{00000000-0005-0000-0000-0000CB0E0000}"/>
    <cellStyle name="Comma 2 3 5 3 6 3 2" xfId="16163" xr:uid="{00000000-0005-0000-0000-0000CC0E0000}"/>
    <cellStyle name="Comma 2 3 5 3 6 3 2 2" xfId="35377" xr:uid="{EE12093B-3312-4ECF-A556-69877658391A}"/>
    <cellStyle name="Comma 2 3 5 3 6 3 3" xfId="25770" xr:uid="{6E57DF62-DDE3-4D23-8457-7CFD07474F18}"/>
    <cellStyle name="Comma 2 3 5 3 6 4" xfId="11359" xr:uid="{00000000-0005-0000-0000-0000CD0E0000}"/>
    <cellStyle name="Comma 2 3 5 3 6 4 2" xfId="30573" xr:uid="{B6AED054-3F09-4546-AE14-4602980C5E85}"/>
    <cellStyle name="Comma 2 3 5 3 6 5" xfId="20966" xr:uid="{D9217BBB-6C15-4C14-AB7D-C140B7B5B983}"/>
    <cellStyle name="Comma 2 3 5 3 7" xfId="2554" xr:uid="{00000000-0005-0000-0000-0000CE0E0000}"/>
    <cellStyle name="Comma 2 3 5 3 7 2" xfId="7357" xr:uid="{00000000-0005-0000-0000-0000CF0E0000}"/>
    <cellStyle name="Comma 2 3 5 3 7 2 2" xfId="16964" xr:uid="{00000000-0005-0000-0000-0000D00E0000}"/>
    <cellStyle name="Comma 2 3 5 3 7 2 2 2" xfId="36178" xr:uid="{F285A3A6-3AFD-49E9-91DA-1B47F16C5207}"/>
    <cellStyle name="Comma 2 3 5 3 7 2 3" xfId="26571" xr:uid="{335660C2-7BD0-43A9-AF46-1A14A209C0FF}"/>
    <cellStyle name="Comma 2 3 5 3 7 3" xfId="12161" xr:uid="{00000000-0005-0000-0000-0000D10E0000}"/>
    <cellStyle name="Comma 2 3 5 3 7 3 2" xfId="31375" xr:uid="{B9B3DD78-A123-407D-B978-4751FE5590DF}"/>
    <cellStyle name="Comma 2 3 5 3 7 4" xfId="21768" xr:uid="{59FA9006-FE02-46B3-9B01-AB7BEC8C4403}"/>
    <cellStyle name="Comma 2 3 5 3 8" xfId="4956" xr:uid="{00000000-0005-0000-0000-0000D20E0000}"/>
    <cellStyle name="Comma 2 3 5 3 8 2" xfId="14563" xr:uid="{00000000-0005-0000-0000-0000D30E0000}"/>
    <cellStyle name="Comma 2 3 5 3 8 2 2" xfId="33777" xr:uid="{8E1F2EDF-D6C1-4E4B-91BC-5C24C8494162}"/>
    <cellStyle name="Comma 2 3 5 3 8 3" xfId="24170" xr:uid="{B5E20ED8-B89C-434D-9B6C-AF74A6FA7E0F}"/>
    <cellStyle name="Comma 2 3 5 3 9" xfId="9759" xr:uid="{00000000-0005-0000-0000-0000D40E0000}"/>
    <cellStyle name="Comma 2 3 5 3 9 2" xfId="28973" xr:uid="{CAB5FF87-B21A-4718-9C9E-EED278599030}"/>
    <cellStyle name="Comma 2 3 5 4" xfId="249" xr:uid="{00000000-0005-0000-0000-0000D50E0000}"/>
    <cellStyle name="Comma 2 3 5 4 2" xfId="1050" xr:uid="{00000000-0005-0000-0000-0000D60E0000}"/>
    <cellStyle name="Comma 2 3 5 4 2 2" xfId="3454" xr:uid="{00000000-0005-0000-0000-0000D70E0000}"/>
    <cellStyle name="Comma 2 3 5 4 2 2 2" xfId="8257" xr:uid="{00000000-0005-0000-0000-0000D80E0000}"/>
    <cellStyle name="Comma 2 3 5 4 2 2 2 2" xfId="17864" xr:uid="{00000000-0005-0000-0000-0000D90E0000}"/>
    <cellStyle name="Comma 2 3 5 4 2 2 2 2 2" xfId="37078" xr:uid="{D73C1063-1355-47AF-9CA5-003FCB1D01F2}"/>
    <cellStyle name="Comma 2 3 5 4 2 2 2 3" xfId="27471" xr:uid="{270CD925-BDA6-4CE5-8951-8AA0559523A8}"/>
    <cellStyle name="Comma 2 3 5 4 2 2 3" xfId="13061" xr:uid="{00000000-0005-0000-0000-0000DA0E0000}"/>
    <cellStyle name="Comma 2 3 5 4 2 2 3 2" xfId="32275" xr:uid="{A41AF679-5D3B-43CE-8189-02B10151814B}"/>
    <cellStyle name="Comma 2 3 5 4 2 2 4" xfId="22668" xr:uid="{8C913853-9A0E-4F69-82A6-57DC272ED29D}"/>
    <cellStyle name="Comma 2 3 5 4 2 3" xfId="5856" xr:uid="{00000000-0005-0000-0000-0000DB0E0000}"/>
    <cellStyle name="Comma 2 3 5 4 2 3 2" xfId="15463" xr:uid="{00000000-0005-0000-0000-0000DC0E0000}"/>
    <cellStyle name="Comma 2 3 5 4 2 3 2 2" xfId="34677" xr:uid="{29DFD582-7AAC-49D5-B3A1-BE27A3BB2B67}"/>
    <cellStyle name="Comma 2 3 5 4 2 3 3" xfId="25070" xr:uid="{3D8A930F-E4E7-4BA4-9C10-D51E21842195}"/>
    <cellStyle name="Comma 2 3 5 4 2 4" xfId="10659" xr:uid="{00000000-0005-0000-0000-0000DD0E0000}"/>
    <cellStyle name="Comma 2 3 5 4 2 4 2" xfId="29873" xr:uid="{45C7ABC5-2A09-44AA-B8EF-7FAC2E3D7CB6}"/>
    <cellStyle name="Comma 2 3 5 4 2 5" xfId="20266" xr:uid="{37A4F240-A3E4-4A9A-B3B5-F82CECB5CE41}"/>
    <cellStyle name="Comma 2 3 5 4 3" xfId="1850" xr:uid="{00000000-0005-0000-0000-0000DE0E0000}"/>
    <cellStyle name="Comma 2 3 5 4 3 2" xfId="4254" xr:uid="{00000000-0005-0000-0000-0000DF0E0000}"/>
    <cellStyle name="Comma 2 3 5 4 3 2 2" xfId="9057" xr:uid="{00000000-0005-0000-0000-0000E00E0000}"/>
    <cellStyle name="Comma 2 3 5 4 3 2 2 2" xfId="18664" xr:uid="{00000000-0005-0000-0000-0000E10E0000}"/>
    <cellStyle name="Comma 2 3 5 4 3 2 2 2 2" xfId="37878" xr:uid="{AADE7B80-F163-4345-9A56-5BCBB44395BB}"/>
    <cellStyle name="Comma 2 3 5 4 3 2 2 3" xfId="28271" xr:uid="{7FDC6E5A-861E-4EC2-9F7E-129CDCA550AB}"/>
    <cellStyle name="Comma 2 3 5 4 3 2 3" xfId="13861" xr:uid="{00000000-0005-0000-0000-0000E20E0000}"/>
    <cellStyle name="Comma 2 3 5 4 3 2 3 2" xfId="33075" xr:uid="{F678084A-3789-49C1-BB62-B305739219AE}"/>
    <cellStyle name="Comma 2 3 5 4 3 2 4" xfId="23468" xr:uid="{85154186-B8BB-4642-BFE3-7896F55ACCE7}"/>
    <cellStyle name="Comma 2 3 5 4 3 3" xfId="6656" xr:uid="{00000000-0005-0000-0000-0000E30E0000}"/>
    <cellStyle name="Comma 2 3 5 4 3 3 2" xfId="16263" xr:uid="{00000000-0005-0000-0000-0000E40E0000}"/>
    <cellStyle name="Comma 2 3 5 4 3 3 2 2" xfId="35477" xr:uid="{F0B6EAA9-A9F5-4CD4-B063-06A2325769AC}"/>
    <cellStyle name="Comma 2 3 5 4 3 3 3" xfId="25870" xr:uid="{B46E3D20-B640-4B45-AE17-A6F1F82CECD0}"/>
    <cellStyle name="Comma 2 3 5 4 3 4" xfId="11459" xr:uid="{00000000-0005-0000-0000-0000E50E0000}"/>
    <cellStyle name="Comma 2 3 5 4 3 4 2" xfId="30673" xr:uid="{357625C3-97F8-4CE2-8B08-5DF1DEF4A76A}"/>
    <cellStyle name="Comma 2 3 5 4 3 5" xfId="21066" xr:uid="{22BFBCBB-06B4-4EED-BDCA-C56D06B49232}"/>
    <cellStyle name="Comma 2 3 5 4 4" xfId="2654" xr:uid="{00000000-0005-0000-0000-0000E60E0000}"/>
    <cellStyle name="Comma 2 3 5 4 4 2" xfId="7457" xr:uid="{00000000-0005-0000-0000-0000E70E0000}"/>
    <cellStyle name="Comma 2 3 5 4 4 2 2" xfId="17064" xr:uid="{00000000-0005-0000-0000-0000E80E0000}"/>
    <cellStyle name="Comma 2 3 5 4 4 2 2 2" xfId="36278" xr:uid="{B1AEE3B8-E496-4663-B0CB-DC7CFD9BEB3B}"/>
    <cellStyle name="Comma 2 3 5 4 4 2 3" xfId="26671" xr:uid="{8C3D88DB-ADB7-4C4F-A3AC-3F0739164E79}"/>
    <cellStyle name="Comma 2 3 5 4 4 3" xfId="12261" xr:uid="{00000000-0005-0000-0000-0000E90E0000}"/>
    <cellStyle name="Comma 2 3 5 4 4 3 2" xfId="31475" xr:uid="{6B99A99E-BBA4-4E97-ABD8-48FFE564DC65}"/>
    <cellStyle name="Comma 2 3 5 4 4 4" xfId="21868" xr:uid="{38453B94-A743-409A-BE32-11902B362C5B}"/>
    <cellStyle name="Comma 2 3 5 4 5" xfId="5056" xr:uid="{00000000-0005-0000-0000-0000EA0E0000}"/>
    <cellStyle name="Comma 2 3 5 4 5 2" xfId="14663" xr:uid="{00000000-0005-0000-0000-0000EB0E0000}"/>
    <cellStyle name="Comma 2 3 5 4 5 2 2" xfId="33877" xr:uid="{A7BC32E4-C828-4376-B1FD-20AFBF996FFC}"/>
    <cellStyle name="Comma 2 3 5 4 5 3" xfId="24270" xr:uid="{FCCD63F5-498D-4AF5-8BC4-EB7E138B1CFF}"/>
    <cellStyle name="Comma 2 3 5 4 6" xfId="9859" xr:uid="{00000000-0005-0000-0000-0000EC0E0000}"/>
    <cellStyle name="Comma 2 3 5 4 6 2" xfId="29073" xr:uid="{46B8BDBC-81DF-4266-A211-92FCC1625C0C}"/>
    <cellStyle name="Comma 2 3 5 4 7" xfId="19466" xr:uid="{D168539A-19D9-4054-BC77-A205495F53DF}"/>
    <cellStyle name="Comma 2 3 5 5" xfId="449" xr:uid="{00000000-0005-0000-0000-0000ED0E0000}"/>
    <cellStyle name="Comma 2 3 5 5 2" xfId="1250" xr:uid="{00000000-0005-0000-0000-0000EE0E0000}"/>
    <cellStyle name="Comma 2 3 5 5 2 2" xfId="3654" xr:uid="{00000000-0005-0000-0000-0000EF0E0000}"/>
    <cellStyle name="Comma 2 3 5 5 2 2 2" xfId="8457" xr:uid="{00000000-0005-0000-0000-0000F00E0000}"/>
    <cellStyle name="Comma 2 3 5 5 2 2 2 2" xfId="18064" xr:uid="{00000000-0005-0000-0000-0000F10E0000}"/>
    <cellStyle name="Comma 2 3 5 5 2 2 2 2 2" xfId="37278" xr:uid="{DC22664B-929E-4919-A89B-725371EC1C65}"/>
    <cellStyle name="Comma 2 3 5 5 2 2 2 3" xfId="27671" xr:uid="{EE911C0A-63B4-4A2F-AD11-870FA35B29F2}"/>
    <cellStyle name="Comma 2 3 5 5 2 2 3" xfId="13261" xr:uid="{00000000-0005-0000-0000-0000F20E0000}"/>
    <cellStyle name="Comma 2 3 5 5 2 2 3 2" xfId="32475" xr:uid="{30389908-2550-4770-AC16-44A4C693B1B0}"/>
    <cellStyle name="Comma 2 3 5 5 2 2 4" xfId="22868" xr:uid="{64CE2EBD-7752-4427-AAB8-2261F804C4AD}"/>
    <cellStyle name="Comma 2 3 5 5 2 3" xfId="6056" xr:uid="{00000000-0005-0000-0000-0000F30E0000}"/>
    <cellStyle name="Comma 2 3 5 5 2 3 2" xfId="15663" xr:uid="{00000000-0005-0000-0000-0000F40E0000}"/>
    <cellStyle name="Comma 2 3 5 5 2 3 2 2" xfId="34877" xr:uid="{FA150259-347F-4412-B6FD-3F71260B2EF7}"/>
    <cellStyle name="Comma 2 3 5 5 2 3 3" xfId="25270" xr:uid="{71C2BC52-77CD-4D6D-BD0F-6334FE50B511}"/>
    <cellStyle name="Comma 2 3 5 5 2 4" xfId="10859" xr:uid="{00000000-0005-0000-0000-0000F50E0000}"/>
    <cellStyle name="Comma 2 3 5 5 2 4 2" xfId="30073" xr:uid="{A6F48CA2-24F9-4312-881A-8CEF36A0E772}"/>
    <cellStyle name="Comma 2 3 5 5 2 5" xfId="20466" xr:uid="{B7C04FED-40BD-4EBC-A89B-A63F87EBC3F6}"/>
    <cellStyle name="Comma 2 3 5 5 3" xfId="2050" xr:uid="{00000000-0005-0000-0000-0000F60E0000}"/>
    <cellStyle name="Comma 2 3 5 5 3 2" xfId="4454" xr:uid="{00000000-0005-0000-0000-0000F70E0000}"/>
    <cellStyle name="Comma 2 3 5 5 3 2 2" xfId="9257" xr:uid="{00000000-0005-0000-0000-0000F80E0000}"/>
    <cellStyle name="Comma 2 3 5 5 3 2 2 2" xfId="18864" xr:uid="{00000000-0005-0000-0000-0000F90E0000}"/>
    <cellStyle name="Comma 2 3 5 5 3 2 2 2 2" xfId="38078" xr:uid="{6C804A04-3F4D-4D6A-822E-4A6891A0DA37}"/>
    <cellStyle name="Comma 2 3 5 5 3 2 2 3" xfId="28471" xr:uid="{93647153-2ECF-4F98-A2C9-4B11DEB5356B}"/>
    <cellStyle name="Comma 2 3 5 5 3 2 3" xfId="14061" xr:uid="{00000000-0005-0000-0000-0000FA0E0000}"/>
    <cellStyle name="Comma 2 3 5 5 3 2 3 2" xfId="33275" xr:uid="{682C544C-34F7-4209-9762-36C6F7764EE7}"/>
    <cellStyle name="Comma 2 3 5 5 3 2 4" xfId="23668" xr:uid="{30010C2D-1C73-41A7-802C-0EE2915F844C}"/>
    <cellStyle name="Comma 2 3 5 5 3 3" xfId="6856" xr:uid="{00000000-0005-0000-0000-0000FB0E0000}"/>
    <cellStyle name="Comma 2 3 5 5 3 3 2" xfId="16463" xr:uid="{00000000-0005-0000-0000-0000FC0E0000}"/>
    <cellStyle name="Comma 2 3 5 5 3 3 2 2" xfId="35677" xr:uid="{CF5F6274-09B9-4F01-BD0C-318247A31EBF}"/>
    <cellStyle name="Comma 2 3 5 5 3 3 3" xfId="26070" xr:uid="{FA36E77A-3BED-4704-A457-FEF4535EB48B}"/>
    <cellStyle name="Comma 2 3 5 5 3 4" xfId="11659" xr:uid="{00000000-0005-0000-0000-0000FD0E0000}"/>
    <cellStyle name="Comma 2 3 5 5 3 4 2" xfId="30873" xr:uid="{65DB35ED-A657-4EE4-8EA2-994D81210721}"/>
    <cellStyle name="Comma 2 3 5 5 3 5" xfId="21266" xr:uid="{BB957839-AEF9-47BB-B5EF-6D48323785CD}"/>
    <cellStyle name="Comma 2 3 5 5 4" xfId="2854" xr:uid="{00000000-0005-0000-0000-0000FE0E0000}"/>
    <cellStyle name="Comma 2 3 5 5 4 2" xfId="7657" xr:uid="{00000000-0005-0000-0000-0000FF0E0000}"/>
    <cellStyle name="Comma 2 3 5 5 4 2 2" xfId="17264" xr:uid="{00000000-0005-0000-0000-0000000F0000}"/>
    <cellStyle name="Comma 2 3 5 5 4 2 2 2" xfId="36478" xr:uid="{8FEE0CB8-F5BB-402E-BABA-AE18F4950AE1}"/>
    <cellStyle name="Comma 2 3 5 5 4 2 3" xfId="26871" xr:uid="{8DBA5A36-E04E-42F3-AFAD-75775904C7E9}"/>
    <cellStyle name="Comma 2 3 5 5 4 3" xfId="12461" xr:uid="{00000000-0005-0000-0000-0000010F0000}"/>
    <cellStyle name="Comma 2 3 5 5 4 3 2" xfId="31675" xr:uid="{5291A7ED-D840-4335-BB4A-371034F4DC5B}"/>
    <cellStyle name="Comma 2 3 5 5 4 4" xfId="22068" xr:uid="{FBD7D5E3-1476-4E98-A3AA-5B8DD18BCC16}"/>
    <cellStyle name="Comma 2 3 5 5 5" xfId="5256" xr:uid="{00000000-0005-0000-0000-0000020F0000}"/>
    <cellStyle name="Comma 2 3 5 5 5 2" xfId="14863" xr:uid="{00000000-0005-0000-0000-0000030F0000}"/>
    <cellStyle name="Comma 2 3 5 5 5 2 2" xfId="34077" xr:uid="{1767FA6F-71E9-4C47-BF46-D1C2EA6DDBE8}"/>
    <cellStyle name="Comma 2 3 5 5 5 3" xfId="24470" xr:uid="{9FFE8695-737A-4E75-811D-8C2993D45B47}"/>
    <cellStyle name="Comma 2 3 5 5 6" xfId="10059" xr:uid="{00000000-0005-0000-0000-0000040F0000}"/>
    <cellStyle name="Comma 2 3 5 5 6 2" xfId="29273" xr:uid="{11BD5B30-A409-4B5E-B79D-D50B13AAB28A}"/>
    <cellStyle name="Comma 2 3 5 5 7" xfId="19666" xr:uid="{06E9981D-5A05-467C-95DC-BB90AA66F1B9}"/>
    <cellStyle name="Comma 2 3 5 6" xfId="649" xr:uid="{00000000-0005-0000-0000-0000050F0000}"/>
    <cellStyle name="Comma 2 3 5 6 2" xfId="1450" xr:uid="{00000000-0005-0000-0000-0000060F0000}"/>
    <cellStyle name="Comma 2 3 5 6 2 2" xfId="3854" xr:uid="{00000000-0005-0000-0000-0000070F0000}"/>
    <cellStyle name="Comma 2 3 5 6 2 2 2" xfId="8657" xr:uid="{00000000-0005-0000-0000-0000080F0000}"/>
    <cellStyle name="Comma 2 3 5 6 2 2 2 2" xfId="18264" xr:uid="{00000000-0005-0000-0000-0000090F0000}"/>
    <cellStyle name="Comma 2 3 5 6 2 2 2 2 2" xfId="37478" xr:uid="{D6B17FC5-5C3D-485D-B0C2-76DCE292B3F4}"/>
    <cellStyle name="Comma 2 3 5 6 2 2 2 3" xfId="27871" xr:uid="{15F0649C-3F34-4957-A2DC-13616344DF54}"/>
    <cellStyle name="Comma 2 3 5 6 2 2 3" xfId="13461" xr:uid="{00000000-0005-0000-0000-00000A0F0000}"/>
    <cellStyle name="Comma 2 3 5 6 2 2 3 2" xfId="32675" xr:uid="{680423A5-6386-410C-8A86-55211CB5ED84}"/>
    <cellStyle name="Comma 2 3 5 6 2 2 4" xfId="23068" xr:uid="{6227C762-93C1-4E59-A721-253A1E419407}"/>
    <cellStyle name="Comma 2 3 5 6 2 3" xfId="6256" xr:uid="{00000000-0005-0000-0000-00000B0F0000}"/>
    <cellStyle name="Comma 2 3 5 6 2 3 2" xfId="15863" xr:uid="{00000000-0005-0000-0000-00000C0F0000}"/>
    <cellStyle name="Comma 2 3 5 6 2 3 2 2" xfId="35077" xr:uid="{0A77E3CA-3B47-4976-ADFA-862191FA9E21}"/>
    <cellStyle name="Comma 2 3 5 6 2 3 3" xfId="25470" xr:uid="{5D510B90-A005-446E-9D09-7EFD2817C051}"/>
    <cellStyle name="Comma 2 3 5 6 2 4" xfId="11059" xr:uid="{00000000-0005-0000-0000-00000D0F0000}"/>
    <cellStyle name="Comma 2 3 5 6 2 4 2" xfId="30273" xr:uid="{55168AB1-1F72-4064-ABA3-81E28FEFE3AA}"/>
    <cellStyle name="Comma 2 3 5 6 2 5" xfId="20666" xr:uid="{6ADB811C-1BA2-45CB-8025-511E4B0DDBA8}"/>
    <cellStyle name="Comma 2 3 5 6 3" xfId="2250" xr:uid="{00000000-0005-0000-0000-00000E0F0000}"/>
    <cellStyle name="Comma 2 3 5 6 3 2" xfId="4654" xr:uid="{00000000-0005-0000-0000-00000F0F0000}"/>
    <cellStyle name="Comma 2 3 5 6 3 2 2" xfId="9457" xr:uid="{00000000-0005-0000-0000-0000100F0000}"/>
    <cellStyle name="Comma 2 3 5 6 3 2 2 2" xfId="19064" xr:uid="{00000000-0005-0000-0000-0000110F0000}"/>
    <cellStyle name="Comma 2 3 5 6 3 2 2 2 2" xfId="38278" xr:uid="{540F83FE-2B28-4F98-B588-84381EF53B33}"/>
    <cellStyle name="Comma 2 3 5 6 3 2 2 3" xfId="28671" xr:uid="{A2F80414-B819-462A-96F7-8C8BE75242BF}"/>
    <cellStyle name="Comma 2 3 5 6 3 2 3" xfId="14261" xr:uid="{00000000-0005-0000-0000-0000120F0000}"/>
    <cellStyle name="Comma 2 3 5 6 3 2 3 2" xfId="33475" xr:uid="{D69E4944-026A-4D12-89BA-B23E6686D743}"/>
    <cellStyle name="Comma 2 3 5 6 3 2 4" xfId="23868" xr:uid="{A17FDC47-A397-4737-8EA4-4892FA13F806}"/>
    <cellStyle name="Comma 2 3 5 6 3 3" xfId="7056" xr:uid="{00000000-0005-0000-0000-0000130F0000}"/>
    <cellStyle name="Comma 2 3 5 6 3 3 2" xfId="16663" xr:uid="{00000000-0005-0000-0000-0000140F0000}"/>
    <cellStyle name="Comma 2 3 5 6 3 3 2 2" xfId="35877" xr:uid="{88AF5847-6169-4EE1-83A7-2F5B119D7F5F}"/>
    <cellStyle name="Comma 2 3 5 6 3 3 3" xfId="26270" xr:uid="{87223DF1-A756-4FC3-996C-D50F89BEE8FB}"/>
    <cellStyle name="Comma 2 3 5 6 3 4" xfId="11859" xr:uid="{00000000-0005-0000-0000-0000150F0000}"/>
    <cellStyle name="Comma 2 3 5 6 3 4 2" xfId="31073" xr:uid="{A22EA8E8-AB14-4D59-B99E-C668596121F9}"/>
    <cellStyle name="Comma 2 3 5 6 3 5" xfId="21466" xr:uid="{EF0A6109-EC9B-463A-9F7E-8C69F486CEA1}"/>
    <cellStyle name="Comma 2 3 5 6 4" xfId="3054" xr:uid="{00000000-0005-0000-0000-0000160F0000}"/>
    <cellStyle name="Comma 2 3 5 6 4 2" xfId="7857" xr:uid="{00000000-0005-0000-0000-0000170F0000}"/>
    <cellStyle name="Comma 2 3 5 6 4 2 2" xfId="17464" xr:uid="{00000000-0005-0000-0000-0000180F0000}"/>
    <cellStyle name="Comma 2 3 5 6 4 2 2 2" xfId="36678" xr:uid="{095C7D7F-0085-4B15-9563-2CFF5DA17686}"/>
    <cellStyle name="Comma 2 3 5 6 4 2 3" xfId="27071" xr:uid="{2EAD0985-707A-44A4-8273-967A9EA86244}"/>
    <cellStyle name="Comma 2 3 5 6 4 3" xfId="12661" xr:uid="{00000000-0005-0000-0000-0000190F0000}"/>
    <cellStyle name="Comma 2 3 5 6 4 3 2" xfId="31875" xr:uid="{58D277A7-AB44-4C9F-BDD4-7235CFC16021}"/>
    <cellStyle name="Comma 2 3 5 6 4 4" xfId="22268" xr:uid="{472A7FEE-0CC2-417A-8FC4-FFA3A9BB6789}"/>
    <cellStyle name="Comma 2 3 5 6 5" xfId="5456" xr:uid="{00000000-0005-0000-0000-00001A0F0000}"/>
    <cellStyle name="Comma 2 3 5 6 5 2" xfId="15063" xr:uid="{00000000-0005-0000-0000-00001B0F0000}"/>
    <cellStyle name="Comma 2 3 5 6 5 2 2" xfId="34277" xr:uid="{975C882A-51B3-4052-9457-FF62F1E38B3A}"/>
    <cellStyle name="Comma 2 3 5 6 5 3" xfId="24670" xr:uid="{CF01F908-7199-43F2-A9D0-29C5F4E93CCD}"/>
    <cellStyle name="Comma 2 3 5 6 6" xfId="10259" xr:uid="{00000000-0005-0000-0000-00001C0F0000}"/>
    <cellStyle name="Comma 2 3 5 6 6 2" xfId="29473" xr:uid="{684870C2-AA71-4C0D-B3FF-18E0CC2AA885}"/>
    <cellStyle name="Comma 2 3 5 6 7" xfId="19866" xr:uid="{FAE39BF6-E642-413C-BE8C-6F95CD3076C5}"/>
    <cellStyle name="Comma 2 3 5 7" xfId="850" xr:uid="{00000000-0005-0000-0000-00001D0F0000}"/>
    <cellStyle name="Comma 2 3 5 7 2" xfId="3254" xr:uid="{00000000-0005-0000-0000-00001E0F0000}"/>
    <cellStyle name="Comma 2 3 5 7 2 2" xfId="8057" xr:uid="{00000000-0005-0000-0000-00001F0F0000}"/>
    <cellStyle name="Comma 2 3 5 7 2 2 2" xfId="17664" xr:uid="{00000000-0005-0000-0000-0000200F0000}"/>
    <cellStyle name="Comma 2 3 5 7 2 2 2 2" xfId="36878" xr:uid="{29069E2B-BFD9-4F8D-A386-76520056903A}"/>
    <cellStyle name="Comma 2 3 5 7 2 2 3" xfId="27271" xr:uid="{75099813-431D-4681-B0DA-77AD500CB737}"/>
    <cellStyle name="Comma 2 3 5 7 2 3" xfId="12861" xr:uid="{00000000-0005-0000-0000-0000210F0000}"/>
    <cellStyle name="Comma 2 3 5 7 2 3 2" xfId="32075" xr:uid="{4C13D9CC-6775-4C16-9A4B-903DC89B2E41}"/>
    <cellStyle name="Comma 2 3 5 7 2 4" xfId="22468" xr:uid="{7D60F64D-54C7-416A-9674-F8A2D815FDC2}"/>
    <cellStyle name="Comma 2 3 5 7 3" xfId="5656" xr:uid="{00000000-0005-0000-0000-0000220F0000}"/>
    <cellStyle name="Comma 2 3 5 7 3 2" xfId="15263" xr:uid="{00000000-0005-0000-0000-0000230F0000}"/>
    <cellStyle name="Comma 2 3 5 7 3 2 2" xfId="34477" xr:uid="{3131A72E-92FE-4465-9BF9-3FB4E104B031}"/>
    <cellStyle name="Comma 2 3 5 7 3 3" xfId="24870" xr:uid="{914FC160-16CB-4B46-9C26-729AAAA19702}"/>
    <cellStyle name="Comma 2 3 5 7 4" xfId="10459" xr:uid="{00000000-0005-0000-0000-0000240F0000}"/>
    <cellStyle name="Comma 2 3 5 7 4 2" xfId="29673" xr:uid="{14A0C31B-A001-4865-888F-108C65C7603B}"/>
    <cellStyle name="Comma 2 3 5 7 5" xfId="20066" xr:uid="{1CF29958-2FAF-4920-A927-C30F60E14A6C}"/>
    <cellStyle name="Comma 2 3 5 8" xfId="1650" xr:uid="{00000000-0005-0000-0000-0000250F0000}"/>
    <cellStyle name="Comma 2 3 5 8 2" xfId="4054" xr:uid="{00000000-0005-0000-0000-0000260F0000}"/>
    <cellStyle name="Comma 2 3 5 8 2 2" xfId="8857" xr:uid="{00000000-0005-0000-0000-0000270F0000}"/>
    <cellStyle name="Comma 2 3 5 8 2 2 2" xfId="18464" xr:uid="{00000000-0005-0000-0000-0000280F0000}"/>
    <cellStyle name="Comma 2 3 5 8 2 2 2 2" xfId="37678" xr:uid="{F56BA80C-9703-4748-9648-287C694CC9C3}"/>
    <cellStyle name="Comma 2 3 5 8 2 2 3" xfId="28071" xr:uid="{9F684A16-98DF-4E61-9C4E-0FC135D766C9}"/>
    <cellStyle name="Comma 2 3 5 8 2 3" xfId="13661" xr:uid="{00000000-0005-0000-0000-0000290F0000}"/>
    <cellStyle name="Comma 2 3 5 8 2 3 2" xfId="32875" xr:uid="{C103FB2E-18E3-4EF0-A23D-227E2A9BAF7D}"/>
    <cellStyle name="Comma 2 3 5 8 2 4" xfId="23268" xr:uid="{E1658632-4AA0-4763-B594-DAB290A31859}"/>
    <cellStyle name="Comma 2 3 5 8 3" xfId="6456" xr:uid="{00000000-0005-0000-0000-00002A0F0000}"/>
    <cellStyle name="Comma 2 3 5 8 3 2" xfId="16063" xr:uid="{00000000-0005-0000-0000-00002B0F0000}"/>
    <cellStyle name="Comma 2 3 5 8 3 2 2" xfId="35277" xr:uid="{215C1E67-6231-495A-BB87-5408186D9999}"/>
    <cellStyle name="Comma 2 3 5 8 3 3" xfId="25670" xr:uid="{80E6C7DA-FB2E-488A-B375-C1A1959832B9}"/>
    <cellStyle name="Comma 2 3 5 8 4" xfId="11259" xr:uid="{00000000-0005-0000-0000-00002C0F0000}"/>
    <cellStyle name="Comma 2 3 5 8 4 2" xfId="30473" xr:uid="{8EF43998-17F3-4048-81D8-5F2475D95B80}"/>
    <cellStyle name="Comma 2 3 5 8 5" xfId="20866" xr:uid="{A0C7231F-43A1-4FF8-9543-6BB2FE68F406}"/>
    <cellStyle name="Comma 2 3 5 9" xfId="2454" xr:uid="{00000000-0005-0000-0000-00002D0F0000}"/>
    <cellStyle name="Comma 2 3 5 9 2" xfId="7257" xr:uid="{00000000-0005-0000-0000-00002E0F0000}"/>
    <cellStyle name="Comma 2 3 5 9 2 2" xfId="16864" xr:uid="{00000000-0005-0000-0000-00002F0F0000}"/>
    <cellStyle name="Comma 2 3 5 9 2 2 2" xfId="36078" xr:uid="{544FD2FE-FA77-4507-83FD-2BE63ECB12C6}"/>
    <cellStyle name="Comma 2 3 5 9 2 3" xfId="26471" xr:uid="{0E92F902-7EBC-4A2D-ABE5-296A37A530BB}"/>
    <cellStyle name="Comma 2 3 5 9 3" xfId="12061" xr:uid="{00000000-0005-0000-0000-0000300F0000}"/>
    <cellStyle name="Comma 2 3 5 9 3 2" xfId="31275" xr:uid="{5F371B5D-6F39-48AE-B628-7B73CDA37FDF}"/>
    <cellStyle name="Comma 2 3 5 9 4" xfId="21668" xr:uid="{AA42EED6-03F7-454A-852C-167474172102}"/>
    <cellStyle name="Comma 2 3 6" xfId="59" xr:uid="{00000000-0005-0000-0000-0000310F0000}"/>
    <cellStyle name="Comma 2 3 6 10" xfId="9669" xr:uid="{00000000-0005-0000-0000-0000320F0000}"/>
    <cellStyle name="Comma 2 3 6 10 2" xfId="28883" xr:uid="{49CD0EC3-6E42-4951-9559-79EFB9FF80FA}"/>
    <cellStyle name="Comma 2 3 6 11" xfId="19276" xr:uid="{D4187211-A092-4387-A6BF-5658D0D5AFF3}"/>
    <cellStyle name="Comma 2 3 6 2" xfId="159" xr:uid="{00000000-0005-0000-0000-0000330F0000}"/>
    <cellStyle name="Comma 2 3 6 2 10" xfId="19376" xr:uid="{AEFDCAC1-4CE8-4348-A7F8-CF67EFD26C4F}"/>
    <cellStyle name="Comma 2 3 6 2 2" xfId="359" xr:uid="{00000000-0005-0000-0000-0000340F0000}"/>
    <cellStyle name="Comma 2 3 6 2 2 2" xfId="1160" xr:uid="{00000000-0005-0000-0000-0000350F0000}"/>
    <cellStyle name="Comma 2 3 6 2 2 2 2" xfId="3564" xr:uid="{00000000-0005-0000-0000-0000360F0000}"/>
    <cellStyle name="Comma 2 3 6 2 2 2 2 2" xfId="8367" xr:uid="{00000000-0005-0000-0000-0000370F0000}"/>
    <cellStyle name="Comma 2 3 6 2 2 2 2 2 2" xfId="17974" xr:uid="{00000000-0005-0000-0000-0000380F0000}"/>
    <cellStyle name="Comma 2 3 6 2 2 2 2 2 2 2" xfId="37188" xr:uid="{3CFA6CEF-C204-427D-A3B3-953E6532BCB4}"/>
    <cellStyle name="Comma 2 3 6 2 2 2 2 2 3" xfId="27581" xr:uid="{C2324C57-6778-4E6D-A776-805B1C78A587}"/>
    <cellStyle name="Comma 2 3 6 2 2 2 2 3" xfId="13171" xr:uid="{00000000-0005-0000-0000-0000390F0000}"/>
    <cellStyle name="Comma 2 3 6 2 2 2 2 3 2" xfId="32385" xr:uid="{A39322F9-DEA1-4473-A572-D747364A615E}"/>
    <cellStyle name="Comma 2 3 6 2 2 2 2 4" xfId="22778" xr:uid="{48F686FE-1FE5-494D-BA36-1D9D846F3731}"/>
    <cellStyle name="Comma 2 3 6 2 2 2 3" xfId="5966" xr:uid="{00000000-0005-0000-0000-00003A0F0000}"/>
    <cellStyle name="Comma 2 3 6 2 2 2 3 2" xfId="15573" xr:uid="{00000000-0005-0000-0000-00003B0F0000}"/>
    <cellStyle name="Comma 2 3 6 2 2 2 3 2 2" xfId="34787" xr:uid="{2D773848-92AD-4E04-9AE9-BBAF37239E5D}"/>
    <cellStyle name="Comma 2 3 6 2 2 2 3 3" xfId="25180" xr:uid="{B78B6BFF-EBE1-41A5-931F-9F8C703C2603}"/>
    <cellStyle name="Comma 2 3 6 2 2 2 4" xfId="10769" xr:uid="{00000000-0005-0000-0000-00003C0F0000}"/>
    <cellStyle name="Comma 2 3 6 2 2 2 4 2" xfId="29983" xr:uid="{AA209D90-EE07-4377-A60F-D12AA962C62E}"/>
    <cellStyle name="Comma 2 3 6 2 2 2 5" xfId="20376" xr:uid="{7EB9B8C2-2349-4B05-A148-6CA76C907970}"/>
    <cellStyle name="Comma 2 3 6 2 2 3" xfId="1960" xr:uid="{00000000-0005-0000-0000-00003D0F0000}"/>
    <cellStyle name="Comma 2 3 6 2 2 3 2" xfId="4364" xr:uid="{00000000-0005-0000-0000-00003E0F0000}"/>
    <cellStyle name="Comma 2 3 6 2 2 3 2 2" xfId="9167" xr:uid="{00000000-0005-0000-0000-00003F0F0000}"/>
    <cellStyle name="Comma 2 3 6 2 2 3 2 2 2" xfId="18774" xr:uid="{00000000-0005-0000-0000-0000400F0000}"/>
    <cellStyle name="Comma 2 3 6 2 2 3 2 2 2 2" xfId="37988" xr:uid="{40AB5007-C2FE-4AAA-8E6D-3C04C28A512A}"/>
    <cellStyle name="Comma 2 3 6 2 2 3 2 2 3" xfId="28381" xr:uid="{F5F397F1-1B0B-42F1-9028-7DB874383EBB}"/>
    <cellStyle name="Comma 2 3 6 2 2 3 2 3" xfId="13971" xr:uid="{00000000-0005-0000-0000-0000410F0000}"/>
    <cellStyle name="Comma 2 3 6 2 2 3 2 3 2" xfId="33185" xr:uid="{CE49D5CF-699E-49A9-AC95-5C15E2C310BA}"/>
    <cellStyle name="Comma 2 3 6 2 2 3 2 4" xfId="23578" xr:uid="{09A8A36E-5706-44B9-B75A-6A1FABD4769D}"/>
    <cellStyle name="Comma 2 3 6 2 2 3 3" xfId="6766" xr:uid="{00000000-0005-0000-0000-0000420F0000}"/>
    <cellStyle name="Comma 2 3 6 2 2 3 3 2" xfId="16373" xr:uid="{00000000-0005-0000-0000-0000430F0000}"/>
    <cellStyle name="Comma 2 3 6 2 2 3 3 2 2" xfId="35587" xr:uid="{423CB246-86C7-4CC5-B02B-71BD7C4AD37F}"/>
    <cellStyle name="Comma 2 3 6 2 2 3 3 3" xfId="25980" xr:uid="{F97F84BB-CDDE-499A-ADC8-4C70899CA0CA}"/>
    <cellStyle name="Comma 2 3 6 2 2 3 4" xfId="11569" xr:uid="{00000000-0005-0000-0000-0000440F0000}"/>
    <cellStyle name="Comma 2 3 6 2 2 3 4 2" xfId="30783" xr:uid="{8A9F8B48-6B2E-4B0B-BC29-BB4CF42DCE77}"/>
    <cellStyle name="Comma 2 3 6 2 2 3 5" xfId="21176" xr:uid="{31A42643-903E-4C29-942A-C7501BF074D2}"/>
    <cellStyle name="Comma 2 3 6 2 2 4" xfId="2764" xr:uid="{00000000-0005-0000-0000-0000450F0000}"/>
    <cellStyle name="Comma 2 3 6 2 2 4 2" xfId="7567" xr:uid="{00000000-0005-0000-0000-0000460F0000}"/>
    <cellStyle name="Comma 2 3 6 2 2 4 2 2" xfId="17174" xr:uid="{00000000-0005-0000-0000-0000470F0000}"/>
    <cellStyle name="Comma 2 3 6 2 2 4 2 2 2" xfId="36388" xr:uid="{9505A7B6-955E-4C80-BFC9-374A7738B19C}"/>
    <cellStyle name="Comma 2 3 6 2 2 4 2 3" xfId="26781" xr:uid="{70281F17-E747-47DE-B64F-E22E02594BC4}"/>
    <cellStyle name="Comma 2 3 6 2 2 4 3" xfId="12371" xr:uid="{00000000-0005-0000-0000-0000480F0000}"/>
    <cellStyle name="Comma 2 3 6 2 2 4 3 2" xfId="31585" xr:uid="{74CC09D4-A767-42AA-B12B-59373F1E0C84}"/>
    <cellStyle name="Comma 2 3 6 2 2 4 4" xfId="21978" xr:uid="{2A6DAAB9-21AB-492A-B935-6DC3308367F0}"/>
    <cellStyle name="Comma 2 3 6 2 2 5" xfId="5166" xr:uid="{00000000-0005-0000-0000-0000490F0000}"/>
    <cellStyle name="Comma 2 3 6 2 2 5 2" xfId="14773" xr:uid="{00000000-0005-0000-0000-00004A0F0000}"/>
    <cellStyle name="Comma 2 3 6 2 2 5 2 2" xfId="33987" xr:uid="{A614F6A0-16BC-4140-B23D-1AFA4A8036BD}"/>
    <cellStyle name="Comma 2 3 6 2 2 5 3" xfId="24380" xr:uid="{7B537129-56D4-47AC-94BD-23C4D8842D05}"/>
    <cellStyle name="Comma 2 3 6 2 2 6" xfId="9969" xr:uid="{00000000-0005-0000-0000-00004B0F0000}"/>
    <cellStyle name="Comma 2 3 6 2 2 6 2" xfId="29183" xr:uid="{7CB0094B-659A-44DF-BF08-EC0514D5DF74}"/>
    <cellStyle name="Comma 2 3 6 2 2 7" xfId="19576" xr:uid="{5D2B11CD-8BEA-403F-83FC-928F5BF2D170}"/>
    <cellStyle name="Comma 2 3 6 2 3" xfId="559" xr:uid="{00000000-0005-0000-0000-00004C0F0000}"/>
    <cellStyle name="Comma 2 3 6 2 3 2" xfId="1360" xr:uid="{00000000-0005-0000-0000-00004D0F0000}"/>
    <cellStyle name="Comma 2 3 6 2 3 2 2" xfId="3764" xr:uid="{00000000-0005-0000-0000-00004E0F0000}"/>
    <cellStyle name="Comma 2 3 6 2 3 2 2 2" xfId="8567" xr:uid="{00000000-0005-0000-0000-00004F0F0000}"/>
    <cellStyle name="Comma 2 3 6 2 3 2 2 2 2" xfId="18174" xr:uid="{00000000-0005-0000-0000-0000500F0000}"/>
    <cellStyle name="Comma 2 3 6 2 3 2 2 2 2 2" xfId="37388" xr:uid="{C60290D2-D13A-4702-BF13-29FE6BA76E9B}"/>
    <cellStyle name="Comma 2 3 6 2 3 2 2 2 3" xfId="27781" xr:uid="{F47C69F0-60FA-49EE-998E-ED9F4D37DFAE}"/>
    <cellStyle name="Comma 2 3 6 2 3 2 2 3" xfId="13371" xr:uid="{00000000-0005-0000-0000-0000510F0000}"/>
    <cellStyle name="Comma 2 3 6 2 3 2 2 3 2" xfId="32585" xr:uid="{BC1EFCFC-A76B-405A-9AC0-5AD019EAA1D8}"/>
    <cellStyle name="Comma 2 3 6 2 3 2 2 4" xfId="22978" xr:uid="{77CDA630-3451-4FAE-B4C5-EF29346E043C}"/>
    <cellStyle name="Comma 2 3 6 2 3 2 3" xfId="6166" xr:uid="{00000000-0005-0000-0000-0000520F0000}"/>
    <cellStyle name="Comma 2 3 6 2 3 2 3 2" xfId="15773" xr:uid="{00000000-0005-0000-0000-0000530F0000}"/>
    <cellStyle name="Comma 2 3 6 2 3 2 3 2 2" xfId="34987" xr:uid="{F01B494D-935E-43F1-9818-4780A7D13A5B}"/>
    <cellStyle name="Comma 2 3 6 2 3 2 3 3" xfId="25380" xr:uid="{99535F73-0797-4163-AB0F-718779B652D4}"/>
    <cellStyle name="Comma 2 3 6 2 3 2 4" xfId="10969" xr:uid="{00000000-0005-0000-0000-0000540F0000}"/>
    <cellStyle name="Comma 2 3 6 2 3 2 4 2" xfId="30183" xr:uid="{898CB46C-D856-4257-AB68-2E669B7C5F89}"/>
    <cellStyle name="Comma 2 3 6 2 3 2 5" xfId="20576" xr:uid="{F47F9D11-F272-4019-BDF1-DD936DAC03ED}"/>
    <cellStyle name="Comma 2 3 6 2 3 3" xfId="2160" xr:uid="{00000000-0005-0000-0000-0000550F0000}"/>
    <cellStyle name="Comma 2 3 6 2 3 3 2" xfId="4564" xr:uid="{00000000-0005-0000-0000-0000560F0000}"/>
    <cellStyle name="Comma 2 3 6 2 3 3 2 2" xfId="9367" xr:uid="{00000000-0005-0000-0000-0000570F0000}"/>
    <cellStyle name="Comma 2 3 6 2 3 3 2 2 2" xfId="18974" xr:uid="{00000000-0005-0000-0000-0000580F0000}"/>
    <cellStyle name="Comma 2 3 6 2 3 3 2 2 2 2" xfId="38188" xr:uid="{43C50225-D132-4809-86E8-677F6B7A8D6C}"/>
    <cellStyle name="Comma 2 3 6 2 3 3 2 2 3" xfId="28581" xr:uid="{4285DB65-61D9-453B-BC5F-27DCF53D313F}"/>
    <cellStyle name="Comma 2 3 6 2 3 3 2 3" xfId="14171" xr:uid="{00000000-0005-0000-0000-0000590F0000}"/>
    <cellStyle name="Comma 2 3 6 2 3 3 2 3 2" xfId="33385" xr:uid="{94F0AB49-F40F-49F0-8E4E-BA9FD6B9CE48}"/>
    <cellStyle name="Comma 2 3 6 2 3 3 2 4" xfId="23778" xr:uid="{463C76FD-3041-41B5-84B6-500F0F3EF840}"/>
    <cellStyle name="Comma 2 3 6 2 3 3 3" xfId="6966" xr:uid="{00000000-0005-0000-0000-00005A0F0000}"/>
    <cellStyle name="Comma 2 3 6 2 3 3 3 2" xfId="16573" xr:uid="{00000000-0005-0000-0000-00005B0F0000}"/>
    <cellStyle name="Comma 2 3 6 2 3 3 3 2 2" xfId="35787" xr:uid="{368C4415-5F4F-4D3C-8FE5-209AEEEA2B88}"/>
    <cellStyle name="Comma 2 3 6 2 3 3 3 3" xfId="26180" xr:uid="{C40941DA-60DD-4591-8ED0-A54DF4D55C65}"/>
    <cellStyle name="Comma 2 3 6 2 3 3 4" xfId="11769" xr:uid="{00000000-0005-0000-0000-00005C0F0000}"/>
    <cellStyle name="Comma 2 3 6 2 3 3 4 2" xfId="30983" xr:uid="{5690CA99-32B1-4737-AC6F-33C7C691A938}"/>
    <cellStyle name="Comma 2 3 6 2 3 3 5" xfId="21376" xr:uid="{D9EDCFAA-B7A3-4783-81A2-754ECCA012FE}"/>
    <cellStyle name="Comma 2 3 6 2 3 4" xfId="2964" xr:uid="{00000000-0005-0000-0000-00005D0F0000}"/>
    <cellStyle name="Comma 2 3 6 2 3 4 2" xfId="7767" xr:uid="{00000000-0005-0000-0000-00005E0F0000}"/>
    <cellStyle name="Comma 2 3 6 2 3 4 2 2" xfId="17374" xr:uid="{00000000-0005-0000-0000-00005F0F0000}"/>
    <cellStyle name="Comma 2 3 6 2 3 4 2 2 2" xfId="36588" xr:uid="{2EE48141-508E-4F3D-87A2-CCC17C9A6534}"/>
    <cellStyle name="Comma 2 3 6 2 3 4 2 3" xfId="26981" xr:uid="{32F0D596-2FB3-486C-AB8B-F693A0AC99CE}"/>
    <cellStyle name="Comma 2 3 6 2 3 4 3" xfId="12571" xr:uid="{00000000-0005-0000-0000-0000600F0000}"/>
    <cellStyle name="Comma 2 3 6 2 3 4 3 2" xfId="31785" xr:uid="{5A3ED46D-9BFB-4240-92B9-EB15A6078278}"/>
    <cellStyle name="Comma 2 3 6 2 3 4 4" xfId="22178" xr:uid="{3B8A0896-5C4A-4820-A927-6399E50A4E8F}"/>
    <cellStyle name="Comma 2 3 6 2 3 5" xfId="5366" xr:uid="{00000000-0005-0000-0000-0000610F0000}"/>
    <cellStyle name="Comma 2 3 6 2 3 5 2" xfId="14973" xr:uid="{00000000-0005-0000-0000-0000620F0000}"/>
    <cellStyle name="Comma 2 3 6 2 3 5 2 2" xfId="34187" xr:uid="{1BE1912B-954B-4174-91DF-CE06B5159DCB}"/>
    <cellStyle name="Comma 2 3 6 2 3 5 3" xfId="24580" xr:uid="{791BC80F-B0CE-42A2-84EF-8E7C6DF25730}"/>
    <cellStyle name="Comma 2 3 6 2 3 6" xfId="10169" xr:uid="{00000000-0005-0000-0000-0000630F0000}"/>
    <cellStyle name="Comma 2 3 6 2 3 6 2" xfId="29383" xr:uid="{E224A67F-3788-4465-9A77-246972B1320D}"/>
    <cellStyle name="Comma 2 3 6 2 3 7" xfId="19776" xr:uid="{868F6297-C8F4-44BF-87F8-2F962FC10002}"/>
    <cellStyle name="Comma 2 3 6 2 4" xfId="759" xr:uid="{00000000-0005-0000-0000-0000640F0000}"/>
    <cellStyle name="Comma 2 3 6 2 4 2" xfId="1560" xr:uid="{00000000-0005-0000-0000-0000650F0000}"/>
    <cellStyle name="Comma 2 3 6 2 4 2 2" xfId="3964" xr:uid="{00000000-0005-0000-0000-0000660F0000}"/>
    <cellStyle name="Comma 2 3 6 2 4 2 2 2" xfId="8767" xr:uid="{00000000-0005-0000-0000-0000670F0000}"/>
    <cellStyle name="Comma 2 3 6 2 4 2 2 2 2" xfId="18374" xr:uid="{00000000-0005-0000-0000-0000680F0000}"/>
    <cellStyle name="Comma 2 3 6 2 4 2 2 2 2 2" xfId="37588" xr:uid="{05A75B2B-3DE4-43EB-AD3C-83EA688C8F20}"/>
    <cellStyle name="Comma 2 3 6 2 4 2 2 2 3" xfId="27981" xr:uid="{E464C322-5E5B-4D0A-B83C-9179D20E3AF2}"/>
    <cellStyle name="Comma 2 3 6 2 4 2 2 3" xfId="13571" xr:uid="{00000000-0005-0000-0000-0000690F0000}"/>
    <cellStyle name="Comma 2 3 6 2 4 2 2 3 2" xfId="32785" xr:uid="{354DDAA6-7534-4F27-9581-CCB718C7116D}"/>
    <cellStyle name="Comma 2 3 6 2 4 2 2 4" xfId="23178" xr:uid="{4DB79923-EE31-40A0-BFE9-0A031EAB35F2}"/>
    <cellStyle name="Comma 2 3 6 2 4 2 3" xfId="6366" xr:uid="{00000000-0005-0000-0000-00006A0F0000}"/>
    <cellStyle name="Comma 2 3 6 2 4 2 3 2" xfId="15973" xr:uid="{00000000-0005-0000-0000-00006B0F0000}"/>
    <cellStyle name="Comma 2 3 6 2 4 2 3 2 2" xfId="35187" xr:uid="{ED5D94FA-C2DF-4CE8-AEE4-089A4322D0CE}"/>
    <cellStyle name="Comma 2 3 6 2 4 2 3 3" xfId="25580" xr:uid="{73DAD2E2-83DA-4B7F-AA48-9E0B0D63BA33}"/>
    <cellStyle name="Comma 2 3 6 2 4 2 4" xfId="11169" xr:uid="{00000000-0005-0000-0000-00006C0F0000}"/>
    <cellStyle name="Comma 2 3 6 2 4 2 4 2" xfId="30383" xr:uid="{B3FFB5E2-9A74-4214-B929-B8B85DFC1C97}"/>
    <cellStyle name="Comma 2 3 6 2 4 2 5" xfId="20776" xr:uid="{50F1780B-C3E6-421A-90AE-309A06601E49}"/>
    <cellStyle name="Comma 2 3 6 2 4 3" xfId="2360" xr:uid="{00000000-0005-0000-0000-00006D0F0000}"/>
    <cellStyle name="Comma 2 3 6 2 4 3 2" xfId="4764" xr:uid="{00000000-0005-0000-0000-00006E0F0000}"/>
    <cellStyle name="Comma 2 3 6 2 4 3 2 2" xfId="9567" xr:uid="{00000000-0005-0000-0000-00006F0F0000}"/>
    <cellStyle name="Comma 2 3 6 2 4 3 2 2 2" xfId="19174" xr:uid="{00000000-0005-0000-0000-0000700F0000}"/>
    <cellStyle name="Comma 2 3 6 2 4 3 2 2 2 2" xfId="38388" xr:uid="{8C4B900A-BFEB-43B2-8FA6-B606517755E5}"/>
    <cellStyle name="Comma 2 3 6 2 4 3 2 2 3" xfId="28781" xr:uid="{41B33AC4-C67F-4EF2-AA53-81120FCFEDE3}"/>
    <cellStyle name="Comma 2 3 6 2 4 3 2 3" xfId="14371" xr:uid="{00000000-0005-0000-0000-0000710F0000}"/>
    <cellStyle name="Comma 2 3 6 2 4 3 2 3 2" xfId="33585" xr:uid="{242D15CC-B192-4191-80B4-8762886C90F7}"/>
    <cellStyle name="Comma 2 3 6 2 4 3 2 4" xfId="23978" xr:uid="{91C952B5-3DA6-4EA1-A148-1D097EACBF46}"/>
    <cellStyle name="Comma 2 3 6 2 4 3 3" xfId="7166" xr:uid="{00000000-0005-0000-0000-0000720F0000}"/>
    <cellStyle name="Comma 2 3 6 2 4 3 3 2" xfId="16773" xr:uid="{00000000-0005-0000-0000-0000730F0000}"/>
    <cellStyle name="Comma 2 3 6 2 4 3 3 2 2" xfId="35987" xr:uid="{7BAF5647-F361-43AD-973C-8CE116FD4AA7}"/>
    <cellStyle name="Comma 2 3 6 2 4 3 3 3" xfId="26380" xr:uid="{D8A91A46-D225-438E-A631-A41288118B8F}"/>
    <cellStyle name="Comma 2 3 6 2 4 3 4" xfId="11969" xr:uid="{00000000-0005-0000-0000-0000740F0000}"/>
    <cellStyle name="Comma 2 3 6 2 4 3 4 2" xfId="31183" xr:uid="{44AA7A04-252B-49A9-99EC-D108E10551DF}"/>
    <cellStyle name="Comma 2 3 6 2 4 3 5" xfId="21576" xr:uid="{85157722-6200-4580-A5D4-5A3AE028B676}"/>
    <cellStyle name="Comma 2 3 6 2 4 4" xfId="3164" xr:uid="{00000000-0005-0000-0000-0000750F0000}"/>
    <cellStyle name="Comma 2 3 6 2 4 4 2" xfId="7967" xr:uid="{00000000-0005-0000-0000-0000760F0000}"/>
    <cellStyle name="Comma 2 3 6 2 4 4 2 2" xfId="17574" xr:uid="{00000000-0005-0000-0000-0000770F0000}"/>
    <cellStyle name="Comma 2 3 6 2 4 4 2 2 2" xfId="36788" xr:uid="{E48CB94E-7EAC-4E7A-B021-83B7E3C8D9C8}"/>
    <cellStyle name="Comma 2 3 6 2 4 4 2 3" xfId="27181" xr:uid="{46AA9306-15D5-4C07-88E8-EC70B97B7CE5}"/>
    <cellStyle name="Comma 2 3 6 2 4 4 3" xfId="12771" xr:uid="{00000000-0005-0000-0000-0000780F0000}"/>
    <cellStyle name="Comma 2 3 6 2 4 4 3 2" xfId="31985" xr:uid="{EFF0C516-06A4-44D1-AE7E-2420EA9E03F1}"/>
    <cellStyle name="Comma 2 3 6 2 4 4 4" xfId="22378" xr:uid="{BEAAFEDC-A653-4F4F-B1D0-411B20D503C6}"/>
    <cellStyle name="Comma 2 3 6 2 4 5" xfId="5566" xr:uid="{00000000-0005-0000-0000-0000790F0000}"/>
    <cellStyle name="Comma 2 3 6 2 4 5 2" xfId="15173" xr:uid="{00000000-0005-0000-0000-00007A0F0000}"/>
    <cellStyle name="Comma 2 3 6 2 4 5 2 2" xfId="34387" xr:uid="{362AE1F9-BB59-4CB5-8946-7B97533F0DA4}"/>
    <cellStyle name="Comma 2 3 6 2 4 5 3" xfId="24780" xr:uid="{64BE3B9B-A9A9-4D8C-85A5-CA21E46612B3}"/>
    <cellStyle name="Comma 2 3 6 2 4 6" xfId="10369" xr:uid="{00000000-0005-0000-0000-00007B0F0000}"/>
    <cellStyle name="Comma 2 3 6 2 4 6 2" xfId="29583" xr:uid="{F6F1A4C8-0FAF-4467-A65D-A4E7FECF09F2}"/>
    <cellStyle name="Comma 2 3 6 2 4 7" xfId="19976" xr:uid="{35AFF1CD-0780-426A-951D-8F3C868A7F61}"/>
    <cellStyle name="Comma 2 3 6 2 5" xfId="960" xr:uid="{00000000-0005-0000-0000-00007C0F0000}"/>
    <cellStyle name="Comma 2 3 6 2 5 2" xfId="3364" xr:uid="{00000000-0005-0000-0000-00007D0F0000}"/>
    <cellStyle name="Comma 2 3 6 2 5 2 2" xfId="8167" xr:uid="{00000000-0005-0000-0000-00007E0F0000}"/>
    <cellStyle name="Comma 2 3 6 2 5 2 2 2" xfId="17774" xr:uid="{00000000-0005-0000-0000-00007F0F0000}"/>
    <cellStyle name="Comma 2 3 6 2 5 2 2 2 2" xfId="36988" xr:uid="{E7DB207B-22DA-4184-97F8-2F47AEC9A01F}"/>
    <cellStyle name="Comma 2 3 6 2 5 2 2 3" xfId="27381" xr:uid="{7BF158C4-3401-4CC4-BCC6-EDCA8660EC80}"/>
    <cellStyle name="Comma 2 3 6 2 5 2 3" xfId="12971" xr:uid="{00000000-0005-0000-0000-0000800F0000}"/>
    <cellStyle name="Comma 2 3 6 2 5 2 3 2" xfId="32185" xr:uid="{7098D39D-B654-4E20-B758-D88BE0C15DD8}"/>
    <cellStyle name="Comma 2 3 6 2 5 2 4" xfId="22578" xr:uid="{D9C94AE1-9656-4EEE-B615-16BFAC7DFED3}"/>
    <cellStyle name="Comma 2 3 6 2 5 3" xfId="5766" xr:uid="{00000000-0005-0000-0000-0000810F0000}"/>
    <cellStyle name="Comma 2 3 6 2 5 3 2" xfId="15373" xr:uid="{00000000-0005-0000-0000-0000820F0000}"/>
    <cellStyle name="Comma 2 3 6 2 5 3 2 2" xfId="34587" xr:uid="{454224E7-4B17-4B08-ABE9-FC472E25585F}"/>
    <cellStyle name="Comma 2 3 6 2 5 3 3" xfId="24980" xr:uid="{90B42D33-EE61-4AC5-B817-B52412CF4FC6}"/>
    <cellStyle name="Comma 2 3 6 2 5 4" xfId="10569" xr:uid="{00000000-0005-0000-0000-0000830F0000}"/>
    <cellStyle name="Comma 2 3 6 2 5 4 2" xfId="29783" xr:uid="{FC54BD3B-A23B-47C1-9AD6-9C41F5D45EC4}"/>
    <cellStyle name="Comma 2 3 6 2 5 5" xfId="20176" xr:uid="{0C2BAF77-A28A-4491-B068-739AFD57723A}"/>
    <cellStyle name="Comma 2 3 6 2 6" xfId="1760" xr:uid="{00000000-0005-0000-0000-0000840F0000}"/>
    <cellStyle name="Comma 2 3 6 2 6 2" xfId="4164" xr:uid="{00000000-0005-0000-0000-0000850F0000}"/>
    <cellStyle name="Comma 2 3 6 2 6 2 2" xfId="8967" xr:uid="{00000000-0005-0000-0000-0000860F0000}"/>
    <cellStyle name="Comma 2 3 6 2 6 2 2 2" xfId="18574" xr:uid="{00000000-0005-0000-0000-0000870F0000}"/>
    <cellStyle name="Comma 2 3 6 2 6 2 2 2 2" xfId="37788" xr:uid="{15B671C1-64E1-4404-9694-C349B455BA45}"/>
    <cellStyle name="Comma 2 3 6 2 6 2 2 3" xfId="28181" xr:uid="{9FA06D3E-A226-461D-88B0-372E167257B3}"/>
    <cellStyle name="Comma 2 3 6 2 6 2 3" xfId="13771" xr:uid="{00000000-0005-0000-0000-0000880F0000}"/>
    <cellStyle name="Comma 2 3 6 2 6 2 3 2" xfId="32985" xr:uid="{D742ED5A-A189-4F17-B545-2459272F807A}"/>
    <cellStyle name="Comma 2 3 6 2 6 2 4" xfId="23378" xr:uid="{E02C5B54-D864-4ED0-A3BC-23DC51E822FE}"/>
    <cellStyle name="Comma 2 3 6 2 6 3" xfId="6566" xr:uid="{00000000-0005-0000-0000-0000890F0000}"/>
    <cellStyle name="Comma 2 3 6 2 6 3 2" xfId="16173" xr:uid="{00000000-0005-0000-0000-00008A0F0000}"/>
    <cellStyle name="Comma 2 3 6 2 6 3 2 2" xfId="35387" xr:uid="{81F5AABA-EF23-49E6-8BAB-764CF350E070}"/>
    <cellStyle name="Comma 2 3 6 2 6 3 3" xfId="25780" xr:uid="{5D3D080E-A821-4E45-8076-D7D60173D9B7}"/>
    <cellStyle name="Comma 2 3 6 2 6 4" xfId="11369" xr:uid="{00000000-0005-0000-0000-00008B0F0000}"/>
    <cellStyle name="Comma 2 3 6 2 6 4 2" xfId="30583" xr:uid="{8CFB643E-79BB-4ACE-B875-A6A90339EDBE}"/>
    <cellStyle name="Comma 2 3 6 2 6 5" xfId="20976" xr:uid="{E281BADD-D2DB-4FDF-B908-AF0EFBD715EC}"/>
    <cellStyle name="Comma 2 3 6 2 7" xfId="2564" xr:uid="{00000000-0005-0000-0000-00008C0F0000}"/>
    <cellStyle name="Comma 2 3 6 2 7 2" xfId="7367" xr:uid="{00000000-0005-0000-0000-00008D0F0000}"/>
    <cellStyle name="Comma 2 3 6 2 7 2 2" xfId="16974" xr:uid="{00000000-0005-0000-0000-00008E0F0000}"/>
    <cellStyle name="Comma 2 3 6 2 7 2 2 2" xfId="36188" xr:uid="{541508BB-92B7-4A91-B44C-8D5B8CB21C74}"/>
    <cellStyle name="Comma 2 3 6 2 7 2 3" xfId="26581" xr:uid="{BC7CBA98-8C9E-4C71-BC59-3A064DCB5035}"/>
    <cellStyle name="Comma 2 3 6 2 7 3" xfId="12171" xr:uid="{00000000-0005-0000-0000-00008F0F0000}"/>
    <cellStyle name="Comma 2 3 6 2 7 3 2" xfId="31385" xr:uid="{2C6B3DC9-0CCA-4774-B6D9-8E3B949C28C1}"/>
    <cellStyle name="Comma 2 3 6 2 7 4" xfId="21778" xr:uid="{BA60A312-CF2F-46EE-8BEF-7A664454CFF5}"/>
    <cellStyle name="Comma 2 3 6 2 8" xfId="4966" xr:uid="{00000000-0005-0000-0000-0000900F0000}"/>
    <cellStyle name="Comma 2 3 6 2 8 2" xfId="14573" xr:uid="{00000000-0005-0000-0000-0000910F0000}"/>
    <cellStyle name="Comma 2 3 6 2 8 2 2" xfId="33787" xr:uid="{E7F03353-C517-4A3D-B777-23B3D9F5F271}"/>
    <cellStyle name="Comma 2 3 6 2 8 3" xfId="24180" xr:uid="{1D125CFE-CC4A-471F-A068-4DDA1471DDB7}"/>
    <cellStyle name="Comma 2 3 6 2 9" xfId="9769" xr:uid="{00000000-0005-0000-0000-0000920F0000}"/>
    <cellStyle name="Comma 2 3 6 2 9 2" xfId="28983" xr:uid="{CD4B814A-F7B3-4007-88E6-60DFF15FEC3E}"/>
    <cellStyle name="Comma 2 3 6 3" xfId="259" xr:uid="{00000000-0005-0000-0000-0000930F0000}"/>
    <cellStyle name="Comma 2 3 6 3 2" xfId="1060" xr:uid="{00000000-0005-0000-0000-0000940F0000}"/>
    <cellStyle name="Comma 2 3 6 3 2 2" xfId="3464" xr:uid="{00000000-0005-0000-0000-0000950F0000}"/>
    <cellStyle name="Comma 2 3 6 3 2 2 2" xfId="8267" xr:uid="{00000000-0005-0000-0000-0000960F0000}"/>
    <cellStyle name="Comma 2 3 6 3 2 2 2 2" xfId="17874" xr:uid="{00000000-0005-0000-0000-0000970F0000}"/>
    <cellStyle name="Comma 2 3 6 3 2 2 2 2 2" xfId="37088" xr:uid="{1633E42D-E718-40FA-98CE-D26319B586F0}"/>
    <cellStyle name="Comma 2 3 6 3 2 2 2 3" xfId="27481" xr:uid="{F3EBE016-5AC6-4DF1-9072-449194B77530}"/>
    <cellStyle name="Comma 2 3 6 3 2 2 3" xfId="13071" xr:uid="{00000000-0005-0000-0000-0000980F0000}"/>
    <cellStyle name="Comma 2 3 6 3 2 2 3 2" xfId="32285" xr:uid="{FEEB2D77-0E0C-471D-A217-418720CA4323}"/>
    <cellStyle name="Comma 2 3 6 3 2 2 4" xfId="22678" xr:uid="{D95B47CD-EB64-491D-AB00-8A92BD05AE58}"/>
    <cellStyle name="Comma 2 3 6 3 2 3" xfId="5866" xr:uid="{00000000-0005-0000-0000-0000990F0000}"/>
    <cellStyle name="Comma 2 3 6 3 2 3 2" xfId="15473" xr:uid="{00000000-0005-0000-0000-00009A0F0000}"/>
    <cellStyle name="Comma 2 3 6 3 2 3 2 2" xfId="34687" xr:uid="{7AEBB99C-1C4F-4CB4-B66F-701EAB5ACDC6}"/>
    <cellStyle name="Comma 2 3 6 3 2 3 3" xfId="25080" xr:uid="{8BBF3517-56A1-4AB0-A0FE-FC6AFFD1C5A9}"/>
    <cellStyle name="Comma 2 3 6 3 2 4" xfId="10669" xr:uid="{00000000-0005-0000-0000-00009B0F0000}"/>
    <cellStyle name="Comma 2 3 6 3 2 4 2" xfId="29883" xr:uid="{31196100-3AA5-43E6-AFA3-7D167FEB410F}"/>
    <cellStyle name="Comma 2 3 6 3 2 5" xfId="20276" xr:uid="{821009C6-5129-410F-9B79-8C6964F74E0C}"/>
    <cellStyle name="Comma 2 3 6 3 3" xfId="1860" xr:uid="{00000000-0005-0000-0000-00009C0F0000}"/>
    <cellStyle name="Comma 2 3 6 3 3 2" xfId="4264" xr:uid="{00000000-0005-0000-0000-00009D0F0000}"/>
    <cellStyle name="Comma 2 3 6 3 3 2 2" xfId="9067" xr:uid="{00000000-0005-0000-0000-00009E0F0000}"/>
    <cellStyle name="Comma 2 3 6 3 3 2 2 2" xfId="18674" xr:uid="{00000000-0005-0000-0000-00009F0F0000}"/>
    <cellStyle name="Comma 2 3 6 3 3 2 2 2 2" xfId="37888" xr:uid="{2FDB4BA1-0A94-44BD-A1A7-CFE56C910D46}"/>
    <cellStyle name="Comma 2 3 6 3 3 2 2 3" xfId="28281" xr:uid="{0F9464A9-6B0F-45D6-B8D0-79BB9EC801E4}"/>
    <cellStyle name="Comma 2 3 6 3 3 2 3" xfId="13871" xr:uid="{00000000-0005-0000-0000-0000A00F0000}"/>
    <cellStyle name="Comma 2 3 6 3 3 2 3 2" xfId="33085" xr:uid="{6A3CC4AD-5221-4565-9DD9-A2386B5C627E}"/>
    <cellStyle name="Comma 2 3 6 3 3 2 4" xfId="23478" xr:uid="{97E807A2-1100-4EDF-8310-F8D6B13FB0AD}"/>
    <cellStyle name="Comma 2 3 6 3 3 3" xfId="6666" xr:uid="{00000000-0005-0000-0000-0000A10F0000}"/>
    <cellStyle name="Comma 2 3 6 3 3 3 2" xfId="16273" xr:uid="{00000000-0005-0000-0000-0000A20F0000}"/>
    <cellStyle name="Comma 2 3 6 3 3 3 2 2" xfId="35487" xr:uid="{DD51568C-4F14-4270-ADFC-2989D20E48CC}"/>
    <cellStyle name="Comma 2 3 6 3 3 3 3" xfId="25880" xr:uid="{11845C02-6D36-4D2A-B5BD-7906CF88620E}"/>
    <cellStyle name="Comma 2 3 6 3 3 4" xfId="11469" xr:uid="{00000000-0005-0000-0000-0000A30F0000}"/>
    <cellStyle name="Comma 2 3 6 3 3 4 2" xfId="30683" xr:uid="{0347500E-D3AE-4E18-994E-BB1F27A477D7}"/>
    <cellStyle name="Comma 2 3 6 3 3 5" xfId="21076" xr:uid="{147F1F45-9FF1-4FC7-8B38-FA9E3A8677B7}"/>
    <cellStyle name="Comma 2 3 6 3 4" xfId="2664" xr:uid="{00000000-0005-0000-0000-0000A40F0000}"/>
    <cellStyle name="Comma 2 3 6 3 4 2" xfId="7467" xr:uid="{00000000-0005-0000-0000-0000A50F0000}"/>
    <cellStyle name="Comma 2 3 6 3 4 2 2" xfId="17074" xr:uid="{00000000-0005-0000-0000-0000A60F0000}"/>
    <cellStyle name="Comma 2 3 6 3 4 2 2 2" xfId="36288" xr:uid="{24CEB9AB-D489-49AA-8A01-38D7563D4028}"/>
    <cellStyle name="Comma 2 3 6 3 4 2 3" xfId="26681" xr:uid="{5C7BAFB1-0200-471D-A0AF-4B46D1C6DF20}"/>
    <cellStyle name="Comma 2 3 6 3 4 3" xfId="12271" xr:uid="{00000000-0005-0000-0000-0000A70F0000}"/>
    <cellStyle name="Comma 2 3 6 3 4 3 2" xfId="31485" xr:uid="{53E16D1F-AFAC-4B23-AFB8-CEBA92B03854}"/>
    <cellStyle name="Comma 2 3 6 3 4 4" xfId="21878" xr:uid="{A2F011CD-1661-4372-A2C9-6DB7BCA8C4AA}"/>
    <cellStyle name="Comma 2 3 6 3 5" xfId="5066" xr:uid="{00000000-0005-0000-0000-0000A80F0000}"/>
    <cellStyle name="Comma 2 3 6 3 5 2" xfId="14673" xr:uid="{00000000-0005-0000-0000-0000A90F0000}"/>
    <cellStyle name="Comma 2 3 6 3 5 2 2" xfId="33887" xr:uid="{2B1BB998-99B9-443D-A0B7-8FAAD3CE5D81}"/>
    <cellStyle name="Comma 2 3 6 3 5 3" xfId="24280" xr:uid="{49482E2D-793F-4B95-9978-B123310D4417}"/>
    <cellStyle name="Comma 2 3 6 3 6" xfId="9869" xr:uid="{00000000-0005-0000-0000-0000AA0F0000}"/>
    <cellStyle name="Comma 2 3 6 3 6 2" xfId="29083" xr:uid="{DE1D4CA7-F373-4181-B9E6-C452C3F75B18}"/>
    <cellStyle name="Comma 2 3 6 3 7" xfId="19476" xr:uid="{86AEE586-7EF7-4CD7-ACAA-93D116BBFC21}"/>
    <cellStyle name="Comma 2 3 6 4" xfId="459" xr:uid="{00000000-0005-0000-0000-0000AB0F0000}"/>
    <cellStyle name="Comma 2 3 6 4 2" xfId="1260" xr:uid="{00000000-0005-0000-0000-0000AC0F0000}"/>
    <cellStyle name="Comma 2 3 6 4 2 2" xfId="3664" xr:uid="{00000000-0005-0000-0000-0000AD0F0000}"/>
    <cellStyle name="Comma 2 3 6 4 2 2 2" xfId="8467" xr:uid="{00000000-0005-0000-0000-0000AE0F0000}"/>
    <cellStyle name="Comma 2 3 6 4 2 2 2 2" xfId="18074" xr:uid="{00000000-0005-0000-0000-0000AF0F0000}"/>
    <cellStyle name="Comma 2 3 6 4 2 2 2 2 2" xfId="37288" xr:uid="{075EAF5F-E0F7-46DA-9D92-4A30EB3AB454}"/>
    <cellStyle name="Comma 2 3 6 4 2 2 2 3" xfId="27681" xr:uid="{55AB5FE4-BA8F-44F8-B45F-A95E88CB6CA1}"/>
    <cellStyle name="Comma 2 3 6 4 2 2 3" xfId="13271" xr:uid="{00000000-0005-0000-0000-0000B00F0000}"/>
    <cellStyle name="Comma 2 3 6 4 2 2 3 2" xfId="32485" xr:uid="{D2C2F880-A68B-4C89-A62C-8FE4E6425DC0}"/>
    <cellStyle name="Comma 2 3 6 4 2 2 4" xfId="22878" xr:uid="{EF2ABD5B-A02D-4238-8ED7-59AAC2CC8EB8}"/>
    <cellStyle name="Comma 2 3 6 4 2 3" xfId="6066" xr:uid="{00000000-0005-0000-0000-0000B10F0000}"/>
    <cellStyle name="Comma 2 3 6 4 2 3 2" xfId="15673" xr:uid="{00000000-0005-0000-0000-0000B20F0000}"/>
    <cellStyle name="Comma 2 3 6 4 2 3 2 2" xfId="34887" xr:uid="{FDCCFFFA-8F67-4659-96BC-FFCE194B7685}"/>
    <cellStyle name="Comma 2 3 6 4 2 3 3" xfId="25280" xr:uid="{0F5151C3-8A85-4D54-8A0E-617756B22E51}"/>
    <cellStyle name="Comma 2 3 6 4 2 4" xfId="10869" xr:uid="{00000000-0005-0000-0000-0000B30F0000}"/>
    <cellStyle name="Comma 2 3 6 4 2 4 2" xfId="30083" xr:uid="{936D70F1-B6E6-40C1-9C4E-205790115ACC}"/>
    <cellStyle name="Comma 2 3 6 4 2 5" xfId="20476" xr:uid="{059D9924-28F3-4EF9-99D1-020AED07DB60}"/>
    <cellStyle name="Comma 2 3 6 4 3" xfId="2060" xr:uid="{00000000-0005-0000-0000-0000B40F0000}"/>
    <cellStyle name="Comma 2 3 6 4 3 2" xfId="4464" xr:uid="{00000000-0005-0000-0000-0000B50F0000}"/>
    <cellStyle name="Comma 2 3 6 4 3 2 2" xfId="9267" xr:uid="{00000000-0005-0000-0000-0000B60F0000}"/>
    <cellStyle name="Comma 2 3 6 4 3 2 2 2" xfId="18874" xr:uid="{00000000-0005-0000-0000-0000B70F0000}"/>
    <cellStyle name="Comma 2 3 6 4 3 2 2 2 2" xfId="38088" xr:uid="{44D55720-2618-42E5-9665-35EC47D23C35}"/>
    <cellStyle name="Comma 2 3 6 4 3 2 2 3" xfId="28481" xr:uid="{394A799C-27CC-4B80-8CB1-84D68EA4663A}"/>
    <cellStyle name="Comma 2 3 6 4 3 2 3" xfId="14071" xr:uid="{00000000-0005-0000-0000-0000B80F0000}"/>
    <cellStyle name="Comma 2 3 6 4 3 2 3 2" xfId="33285" xr:uid="{894E2A65-80DE-4B41-8409-C5C33FD4BBBE}"/>
    <cellStyle name="Comma 2 3 6 4 3 2 4" xfId="23678" xr:uid="{D8EDECF2-2CBE-439B-BF20-B51D1F2A6942}"/>
    <cellStyle name="Comma 2 3 6 4 3 3" xfId="6866" xr:uid="{00000000-0005-0000-0000-0000B90F0000}"/>
    <cellStyle name="Comma 2 3 6 4 3 3 2" xfId="16473" xr:uid="{00000000-0005-0000-0000-0000BA0F0000}"/>
    <cellStyle name="Comma 2 3 6 4 3 3 2 2" xfId="35687" xr:uid="{D2847459-93A3-41AF-ABD8-DE31F8AA4343}"/>
    <cellStyle name="Comma 2 3 6 4 3 3 3" xfId="26080" xr:uid="{A99C9869-EA45-48CA-A2A3-369699F0FAEC}"/>
    <cellStyle name="Comma 2 3 6 4 3 4" xfId="11669" xr:uid="{00000000-0005-0000-0000-0000BB0F0000}"/>
    <cellStyle name="Comma 2 3 6 4 3 4 2" xfId="30883" xr:uid="{D29E42CB-0010-433D-ADBE-4E4BA9E95950}"/>
    <cellStyle name="Comma 2 3 6 4 3 5" xfId="21276" xr:uid="{E85E4048-841F-45A2-BC8C-BF6BE6E3EDD8}"/>
    <cellStyle name="Comma 2 3 6 4 4" xfId="2864" xr:uid="{00000000-0005-0000-0000-0000BC0F0000}"/>
    <cellStyle name="Comma 2 3 6 4 4 2" xfId="7667" xr:uid="{00000000-0005-0000-0000-0000BD0F0000}"/>
    <cellStyle name="Comma 2 3 6 4 4 2 2" xfId="17274" xr:uid="{00000000-0005-0000-0000-0000BE0F0000}"/>
    <cellStyle name="Comma 2 3 6 4 4 2 2 2" xfId="36488" xr:uid="{19B4CF09-2A5F-4C2D-AD72-CD902CB0326F}"/>
    <cellStyle name="Comma 2 3 6 4 4 2 3" xfId="26881" xr:uid="{202CA2A0-B519-4C00-89F9-B087029A3141}"/>
    <cellStyle name="Comma 2 3 6 4 4 3" xfId="12471" xr:uid="{00000000-0005-0000-0000-0000BF0F0000}"/>
    <cellStyle name="Comma 2 3 6 4 4 3 2" xfId="31685" xr:uid="{A14BE2D2-5BDF-47A7-A2B1-F52939172A76}"/>
    <cellStyle name="Comma 2 3 6 4 4 4" xfId="22078" xr:uid="{494AF83C-E412-4F76-B764-BE1EC3B5E08C}"/>
    <cellStyle name="Comma 2 3 6 4 5" xfId="5266" xr:uid="{00000000-0005-0000-0000-0000C00F0000}"/>
    <cellStyle name="Comma 2 3 6 4 5 2" xfId="14873" xr:uid="{00000000-0005-0000-0000-0000C10F0000}"/>
    <cellStyle name="Comma 2 3 6 4 5 2 2" xfId="34087" xr:uid="{88D5E574-F969-460A-AC5A-0DE9372A24A6}"/>
    <cellStyle name="Comma 2 3 6 4 5 3" xfId="24480" xr:uid="{1801AC30-B430-4420-AB75-4DE77039BA73}"/>
    <cellStyle name="Comma 2 3 6 4 6" xfId="10069" xr:uid="{00000000-0005-0000-0000-0000C20F0000}"/>
    <cellStyle name="Comma 2 3 6 4 6 2" xfId="29283" xr:uid="{964A17CD-EEBC-468A-92F6-260A570A741A}"/>
    <cellStyle name="Comma 2 3 6 4 7" xfId="19676" xr:uid="{10B3C756-926F-49DE-A45B-46E8563FAF33}"/>
    <cellStyle name="Comma 2 3 6 5" xfId="659" xr:uid="{00000000-0005-0000-0000-0000C30F0000}"/>
    <cellStyle name="Comma 2 3 6 5 2" xfId="1460" xr:uid="{00000000-0005-0000-0000-0000C40F0000}"/>
    <cellStyle name="Comma 2 3 6 5 2 2" xfId="3864" xr:uid="{00000000-0005-0000-0000-0000C50F0000}"/>
    <cellStyle name="Comma 2 3 6 5 2 2 2" xfId="8667" xr:uid="{00000000-0005-0000-0000-0000C60F0000}"/>
    <cellStyle name="Comma 2 3 6 5 2 2 2 2" xfId="18274" xr:uid="{00000000-0005-0000-0000-0000C70F0000}"/>
    <cellStyle name="Comma 2 3 6 5 2 2 2 2 2" xfId="37488" xr:uid="{3732861C-C2AD-4408-84F6-97A77B39F602}"/>
    <cellStyle name="Comma 2 3 6 5 2 2 2 3" xfId="27881" xr:uid="{6CFE2F4E-7BBF-4189-B301-DE46284485C0}"/>
    <cellStyle name="Comma 2 3 6 5 2 2 3" xfId="13471" xr:uid="{00000000-0005-0000-0000-0000C80F0000}"/>
    <cellStyle name="Comma 2 3 6 5 2 2 3 2" xfId="32685" xr:uid="{672A16C7-24AE-4398-BFAB-00E6C7725846}"/>
    <cellStyle name="Comma 2 3 6 5 2 2 4" xfId="23078" xr:uid="{69ACA805-93DB-46CC-8309-24BC75A47B49}"/>
    <cellStyle name="Comma 2 3 6 5 2 3" xfId="6266" xr:uid="{00000000-0005-0000-0000-0000C90F0000}"/>
    <cellStyle name="Comma 2 3 6 5 2 3 2" xfId="15873" xr:uid="{00000000-0005-0000-0000-0000CA0F0000}"/>
    <cellStyle name="Comma 2 3 6 5 2 3 2 2" xfId="35087" xr:uid="{BB108526-774E-4F59-AA85-8A1EA6B6F4FA}"/>
    <cellStyle name="Comma 2 3 6 5 2 3 3" xfId="25480" xr:uid="{3447DEEA-7267-4C42-A690-548ACE1066D5}"/>
    <cellStyle name="Comma 2 3 6 5 2 4" xfId="11069" xr:uid="{00000000-0005-0000-0000-0000CB0F0000}"/>
    <cellStyle name="Comma 2 3 6 5 2 4 2" xfId="30283" xr:uid="{F403EE97-BF5E-4D98-B5AF-D9647351B770}"/>
    <cellStyle name="Comma 2 3 6 5 2 5" xfId="20676" xr:uid="{9D4B18FE-0190-4764-BC33-BF1182E04989}"/>
    <cellStyle name="Comma 2 3 6 5 3" xfId="2260" xr:uid="{00000000-0005-0000-0000-0000CC0F0000}"/>
    <cellStyle name="Comma 2 3 6 5 3 2" xfId="4664" xr:uid="{00000000-0005-0000-0000-0000CD0F0000}"/>
    <cellStyle name="Comma 2 3 6 5 3 2 2" xfId="9467" xr:uid="{00000000-0005-0000-0000-0000CE0F0000}"/>
    <cellStyle name="Comma 2 3 6 5 3 2 2 2" xfId="19074" xr:uid="{00000000-0005-0000-0000-0000CF0F0000}"/>
    <cellStyle name="Comma 2 3 6 5 3 2 2 2 2" xfId="38288" xr:uid="{F5A07893-A483-4ADF-8C69-C220F975F1A3}"/>
    <cellStyle name="Comma 2 3 6 5 3 2 2 3" xfId="28681" xr:uid="{0C9FAD98-F507-4C63-82BA-06E123C85B19}"/>
    <cellStyle name="Comma 2 3 6 5 3 2 3" xfId="14271" xr:uid="{00000000-0005-0000-0000-0000D00F0000}"/>
    <cellStyle name="Comma 2 3 6 5 3 2 3 2" xfId="33485" xr:uid="{7F80F935-68D7-4718-94EB-E9BB4D11DD74}"/>
    <cellStyle name="Comma 2 3 6 5 3 2 4" xfId="23878" xr:uid="{04DC24DC-5479-47BF-8797-EBCAC0E325D0}"/>
    <cellStyle name="Comma 2 3 6 5 3 3" xfId="7066" xr:uid="{00000000-0005-0000-0000-0000D10F0000}"/>
    <cellStyle name="Comma 2 3 6 5 3 3 2" xfId="16673" xr:uid="{00000000-0005-0000-0000-0000D20F0000}"/>
    <cellStyle name="Comma 2 3 6 5 3 3 2 2" xfId="35887" xr:uid="{93A05BFB-CE4C-48E2-98FC-FC264F7C8C98}"/>
    <cellStyle name="Comma 2 3 6 5 3 3 3" xfId="26280" xr:uid="{8D2DB759-7F1F-4364-869A-FE961E2F4F6D}"/>
    <cellStyle name="Comma 2 3 6 5 3 4" xfId="11869" xr:uid="{00000000-0005-0000-0000-0000D30F0000}"/>
    <cellStyle name="Comma 2 3 6 5 3 4 2" xfId="31083" xr:uid="{B86DC8AC-B4D8-45BF-ACD4-AF7834642791}"/>
    <cellStyle name="Comma 2 3 6 5 3 5" xfId="21476" xr:uid="{22737FF1-91D7-444E-9304-67FDFECBEA72}"/>
    <cellStyle name="Comma 2 3 6 5 4" xfId="3064" xr:uid="{00000000-0005-0000-0000-0000D40F0000}"/>
    <cellStyle name="Comma 2 3 6 5 4 2" xfId="7867" xr:uid="{00000000-0005-0000-0000-0000D50F0000}"/>
    <cellStyle name="Comma 2 3 6 5 4 2 2" xfId="17474" xr:uid="{00000000-0005-0000-0000-0000D60F0000}"/>
    <cellStyle name="Comma 2 3 6 5 4 2 2 2" xfId="36688" xr:uid="{76915091-1B56-400D-8F47-1182D3193060}"/>
    <cellStyle name="Comma 2 3 6 5 4 2 3" xfId="27081" xr:uid="{01030E2C-70E7-42DF-BE13-6998D78597F5}"/>
    <cellStyle name="Comma 2 3 6 5 4 3" xfId="12671" xr:uid="{00000000-0005-0000-0000-0000D70F0000}"/>
    <cellStyle name="Comma 2 3 6 5 4 3 2" xfId="31885" xr:uid="{52DA6C44-71DF-4CED-9BE9-4C42A0C49CF9}"/>
    <cellStyle name="Comma 2 3 6 5 4 4" xfId="22278" xr:uid="{9FEF9063-03EE-44E2-AF83-8FA1735D9215}"/>
    <cellStyle name="Comma 2 3 6 5 5" xfId="5466" xr:uid="{00000000-0005-0000-0000-0000D80F0000}"/>
    <cellStyle name="Comma 2 3 6 5 5 2" xfId="15073" xr:uid="{00000000-0005-0000-0000-0000D90F0000}"/>
    <cellStyle name="Comma 2 3 6 5 5 2 2" xfId="34287" xr:uid="{2113E330-6E8C-4097-B6D3-D692222C180F}"/>
    <cellStyle name="Comma 2 3 6 5 5 3" xfId="24680" xr:uid="{2E2F3205-15EE-49B9-8EB0-BDB4398EEA17}"/>
    <cellStyle name="Comma 2 3 6 5 6" xfId="10269" xr:uid="{00000000-0005-0000-0000-0000DA0F0000}"/>
    <cellStyle name="Comma 2 3 6 5 6 2" xfId="29483" xr:uid="{39068F12-99DC-4CBE-B414-3FD0CC6CF21A}"/>
    <cellStyle name="Comma 2 3 6 5 7" xfId="19876" xr:uid="{A5E989CB-BD77-4D4C-A824-F7B9C088DCE3}"/>
    <cellStyle name="Comma 2 3 6 6" xfId="860" xr:uid="{00000000-0005-0000-0000-0000DB0F0000}"/>
    <cellStyle name="Comma 2 3 6 6 2" xfId="3264" xr:uid="{00000000-0005-0000-0000-0000DC0F0000}"/>
    <cellStyle name="Comma 2 3 6 6 2 2" xfId="8067" xr:uid="{00000000-0005-0000-0000-0000DD0F0000}"/>
    <cellStyle name="Comma 2 3 6 6 2 2 2" xfId="17674" xr:uid="{00000000-0005-0000-0000-0000DE0F0000}"/>
    <cellStyle name="Comma 2 3 6 6 2 2 2 2" xfId="36888" xr:uid="{E78EA706-FE1F-496D-9379-1481CEF04078}"/>
    <cellStyle name="Comma 2 3 6 6 2 2 3" xfId="27281" xr:uid="{0563115E-DB13-4CC3-B694-EF0344B630E8}"/>
    <cellStyle name="Comma 2 3 6 6 2 3" xfId="12871" xr:uid="{00000000-0005-0000-0000-0000DF0F0000}"/>
    <cellStyle name="Comma 2 3 6 6 2 3 2" xfId="32085" xr:uid="{6A2D630E-C1C1-4611-85EF-A3BDB99F27FE}"/>
    <cellStyle name="Comma 2 3 6 6 2 4" xfId="22478" xr:uid="{9917EA69-217B-4321-8543-9BA9E2485EC9}"/>
    <cellStyle name="Comma 2 3 6 6 3" xfId="5666" xr:uid="{00000000-0005-0000-0000-0000E00F0000}"/>
    <cellStyle name="Comma 2 3 6 6 3 2" xfId="15273" xr:uid="{00000000-0005-0000-0000-0000E10F0000}"/>
    <cellStyle name="Comma 2 3 6 6 3 2 2" xfId="34487" xr:uid="{16296A8D-F78B-442E-8711-91F1FCCBC5F4}"/>
    <cellStyle name="Comma 2 3 6 6 3 3" xfId="24880" xr:uid="{ED09A1FA-5D4A-423F-AC15-EAD2ADC5382B}"/>
    <cellStyle name="Comma 2 3 6 6 4" xfId="10469" xr:uid="{00000000-0005-0000-0000-0000E20F0000}"/>
    <cellStyle name="Comma 2 3 6 6 4 2" xfId="29683" xr:uid="{EE631705-B0C3-45FE-8E2B-754AB87E5A8F}"/>
    <cellStyle name="Comma 2 3 6 6 5" xfId="20076" xr:uid="{DB975904-D5BB-448A-B22C-6F2C12C0430C}"/>
    <cellStyle name="Comma 2 3 6 7" xfId="1660" xr:uid="{00000000-0005-0000-0000-0000E30F0000}"/>
    <cellStyle name="Comma 2 3 6 7 2" xfId="4064" xr:uid="{00000000-0005-0000-0000-0000E40F0000}"/>
    <cellStyle name="Comma 2 3 6 7 2 2" xfId="8867" xr:uid="{00000000-0005-0000-0000-0000E50F0000}"/>
    <cellStyle name="Comma 2 3 6 7 2 2 2" xfId="18474" xr:uid="{00000000-0005-0000-0000-0000E60F0000}"/>
    <cellStyle name="Comma 2 3 6 7 2 2 2 2" xfId="37688" xr:uid="{563CC3BB-3119-4786-98F2-BD67073CF033}"/>
    <cellStyle name="Comma 2 3 6 7 2 2 3" xfId="28081" xr:uid="{ADA95298-06AF-473F-8224-3F06B425E8B7}"/>
    <cellStyle name="Comma 2 3 6 7 2 3" xfId="13671" xr:uid="{00000000-0005-0000-0000-0000E70F0000}"/>
    <cellStyle name="Comma 2 3 6 7 2 3 2" xfId="32885" xr:uid="{667E0F4E-12F0-485D-8BCF-113DD1C9CCC3}"/>
    <cellStyle name="Comma 2 3 6 7 2 4" xfId="23278" xr:uid="{57D859AD-85F9-471A-819B-3B1D67D29A8E}"/>
    <cellStyle name="Comma 2 3 6 7 3" xfId="6466" xr:uid="{00000000-0005-0000-0000-0000E80F0000}"/>
    <cellStyle name="Comma 2 3 6 7 3 2" xfId="16073" xr:uid="{00000000-0005-0000-0000-0000E90F0000}"/>
    <cellStyle name="Comma 2 3 6 7 3 2 2" xfId="35287" xr:uid="{1E8D2C52-76E9-4F0C-AB7D-00CA752B7E61}"/>
    <cellStyle name="Comma 2 3 6 7 3 3" xfId="25680" xr:uid="{1FFD6C38-2FEC-4140-850E-FAD3E27D947D}"/>
    <cellStyle name="Comma 2 3 6 7 4" xfId="11269" xr:uid="{00000000-0005-0000-0000-0000EA0F0000}"/>
    <cellStyle name="Comma 2 3 6 7 4 2" xfId="30483" xr:uid="{939A317B-1A5C-46A3-83AD-2368923DCC96}"/>
    <cellStyle name="Comma 2 3 6 7 5" xfId="20876" xr:uid="{A04887F9-008F-4326-966D-4E611F1B82C6}"/>
    <cellStyle name="Comma 2 3 6 8" xfId="2464" xr:uid="{00000000-0005-0000-0000-0000EB0F0000}"/>
    <cellStyle name="Comma 2 3 6 8 2" xfId="7267" xr:uid="{00000000-0005-0000-0000-0000EC0F0000}"/>
    <cellStyle name="Comma 2 3 6 8 2 2" xfId="16874" xr:uid="{00000000-0005-0000-0000-0000ED0F0000}"/>
    <cellStyle name="Comma 2 3 6 8 2 2 2" xfId="36088" xr:uid="{6A2C51B0-ABE2-4C84-9DC3-0963DE828958}"/>
    <cellStyle name="Comma 2 3 6 8 2 3" xfId="26481" xr:uid="{84DF0025-8DDA-426E-9CD1-2447C825F691}"/>
    <cellStyle name="Comma 2 3 6 8 3" xfId="12071" xr:uid="{00000000-0005-0000-0000-0000EE0F0000}"/>
    <cellStyle name="Comma 2 3 6 8 3 2" xfId="31285" xr:uid="{D58062DF-151F-47E4-A3DC-80ECE544FFF2}"/>
    <cellStyle name="Comma 2 3 6 8 4" xfId="21678" xr:uid="{EE935CC5-F785-4FFE-8311-FBCC6B860B60}"/>
    <cellStyle name="Comma 2 3 6 9" xfId="4866" xr:uid="{00000000-0005-0000-0000-0000EF0F0000}"/>
    <cellStyle name="Comma 2 3 6 9 2" xfId="14473" xr:uid="{00000000-0005-0000-0000-0000F00F0000}"/>
    <cellStyle name="Comma 2 3 6 9 2 2" xfId="33687" xr:uid="{07F74DE8-193D-48ED-936E-BD727E7DE416}"/>
    <cellStyle name="Comma 2 3 6 9 3" xfId="24080" xr:uid="{3EFBA0A0-909F-4E80-ACB6-727F6632B829}"/>
    <cellStyle name="Comma 2 3 7" xfId="109" xr:uid="{00000000-0005-0000-0000-0000F10F0000}"/>
    <cellStyle name="Comma 2 3 7 10" xfId="19326" xr:uid="{0124E34A-7B59-4CFF-A821-1C5E3BFBF496}"/>
    <cellStyle name="Comma 2 3 7 2" xfId="309" xr:uid="{00000000-0005-0000-0000-0000F20F0000}"/>
    <cellStyle name="Comma 2 3 7 2 2" xfId="1110" xr:uid="{00000000-0005-0000-0000-0000F30F0000}"/>
    <cellStyle name="Comma 2 3 7 2 2 2" xfId="3514" xr:uid="{00000000-0005-0000-0000-0000F40F0000}"/>
    <cellStyle name="Comma 2 3 7 2 2 2 2" xfId="8317" xr:uid="{00000000-0005-0000-0000-0000F50F0000}"/>
    <cellStyle name="Comma 2 3 7 2 2 2 2 2" xfId="17924" xr:uid="{00000000-0005-0000-0000-0000F60F0000}"/>
    <cellStyle name="Comma 2 3 7 2 2 2 2 2 2" xfId="37138" xr:uid="{85FB3A61-28C2-472A-B5C4-FC6183DADA11}"/>
    <cellStyle name="Comma 2 3 7 2 2 2 2 3" xfId="27531" xr:uid="{74B97C20-2522-431E-A9D8-B666770C6139}"/>
    <cellStyle name="Comma 2 3 7 2 2 2 3" xfId="13121" xr:uid="{00000000-0005-0000-0000-0000F70F0000}"/>
    <cellStyle name="Comma 2 3 7 2 2 2 3 2" xfId="32335" xr:uid="{C16C6DFC-29D0-46EA-8842-62C52706DEBF}"/>
    <cellStyle name="Comma 2 3 7 2 2 2 4" xfId="22728" xr:uid="{CDCBB485-4B12-446A-81DA-BE0F6C9C7803}"/>
    <cellStyle name="Comma 2 3 7 2 2 3" xfId="5916" xr:uid="{00000000-0005-0000-0000-0000F80F0000}"/>
    <cellStyle name="Comma 2 3 7 2 2 3 2" xfId="15523" xr:uid="{00000000-0005-0000-0000-0000F90F0000}"/>
    <cellStyle name="Comma 2 3 7 2 2 3 2 2" xfId="34737" xr:uid="{51D457F2-7F1C-44DD-A163-8E44F25B4E8B}"/>
    <cellStyle name="Comma 2 3 7 2 2 3 3" xfId="25130" xr:uid="{D30ECF1B-F71E-4ADB-926A-675B51ACD4AE}"/>
    <cellStyle name="Comma 2 3 7 2 2 4" xfId="10719" xr:uid="{00000000-0005-0000-0000-0000FA0F0000}"/>
    <cellStyle name="Comma 2 3 7 2 2 4 2" xfId="29933" xr:uid="{47261D3C-59B7-498D-BEDA-1751D66BC79E}"/>
    <cellStyle name="Comma 2 3 7 2 2 5" xfId="20326" xr:uid="{87FB9A87-E123-4834-8BBA-A057B6D5258E}"/>
    <cellStyle name="Comma 2 3 7 2 3" xfId="1910" xr:uid="{00000000-0005-0000-0000-0000FB0F0000}"/>
    <cellStyle name="Comma 2 3 7 2 3 2" xfId="4314" xr:uid="{00000000-0005-0000-0000-0000FC0F0000}"/>
    <cellStyle name="Comma 2 3 7 2 3 2 2" xfId="9117" xr:uid="{00000000-0005-0000-0000-0000FD0F0000}"/>
    <cellStyle name="Comma 2 3 7 2 3 2 2 2" xfId="18724" xr:uid="{00000000-0005-0000-0000-0000FE0F0000}"/>
    <cellStyle name="Comma 2 3 7 2 3 2 2 2 2" xfId="37938" xr:uid="{675464BB-93D4-4AB8-A725-892296D46AE2}"/>
    <cellStyle name="Comma 2 3 7 2 3 2 2 3" xfId="28331" xr:uid="{7EF354DD-E9B4-4BB8-B3BB-DEA406C9BD7B}"/>
    <cellStyle name="Comma 2 3 7 2 3 2 3" xfId="13921" xr:uid="{00000000-0005-0000-0000-0000FF0F0000}"/>
    <cellStyle name="Comma 2 3 7 2 3 2 3 2" xfId="33135" xr:uid="{8996B1F0-9FFC-4D6F-ACB0-7B2F11376E3E}"/>
    <cellStyle name="Comma 2 3 7 2 3 2 4" xfId="23528" xr:uid="{FB18A369-ED03-462C-9543-677C9792CA7E}"/>
    <cellStyle name="Comma 2 3 7 2 3 3" xfId="6716" xr:uid="{00000000-0005-0000-0000-000000100000}"/>
    <cellStyle name="Comma 2 3 7 2 3 3 2" xfId="16323" xr:uid="{00000000-0005-0000-0000-000001100000}"/>
    <cellStyle name="Comma 2 3 7 2 3 3 2 2" xfId="35537" xr:uid="{DB3FAA90-A34D-4C07-8A5E-6D1B5C307DE0}"/>
    <cellStyle name="Comma 2 3 7 2 3 3 3" xfId="25930" xr:uid="{F267AF8B-A391-4498-84BC-2798A4D113D3}"/>
    <cellStyle name="Comma 2 3 7 2 3 4" xfId="11519" xr:uid="{00000000-0005-0000-0000-000002100000}"/>
    <cellStyle name="Comma 2 3 7 2 3 4 2" xfId="30733" xr:uid="{7D392D16-AC48-4A62-9FA5-315C423EA349}"/>
    <cellStyle name="Comma 2 3 7 2 3 5" xfId="21126" xr:uid="{3EB62A1E-1767-4CD8-B6F1-153E01332C08}"/>
    <cellStyle name="Comma 2 3 7 2 4" xfId="2714" xr:uid="{00000000-0005-0000-0000-000003100000}"/>
    <cellStyle name="Comma 2 3 7 2 4 2" xfId="7517" xr:uid="{00000000-0005-0000-0000-000004100000}"/>
    <cellStyle name="Comma 2 3 7 2 4 2 2" xfId="17124" xr:uid="{00000000-0005-0000-0000-000005100000}"/>
    <cellStyle name="Comma 2 3 7 2 4 2 2 2" xfId="36338" xr:uid="{7FC33DAC-1752-41EB-928D-DCF3D70C1373}"/>
    <cellStyle name="Comma 2 3 7 2 4 2 3" xfId="26731" xr:uid="{A76E48AA-65B6-4D5A-A86C-3F8F4418B942}"/>
    <cellStyle name="Comma 2 3 7 2 4 3" xfId="12321" xr:uid="{00000000-0005-0000-0000-000006100000}"/>
    <cellStyle name="Comma 2 3 7 2 4 3 2" xfId="31535" xr:uid="{93FEB842-AE00-4534-B31C-3F10847147E6}"/>
    <cellStyle name="Comma 2 3 7 2 4 4" xfId="21928" xr:uid="{702F57F0-4EE2-43FD-A4F9-49D42CA38F55}"/>
    <cellStyle name="Comma 2 3 7 2 5" xfId="5116" xr:uid="{00000000-0005-0000-0000-000007100000}"/>
    <cellStyle name="Comma 2 3 7 2 5 2" xfId="14723" xr:uid="{00000000-0005-0000-0000-000008100000}"/>
    <cellStyle name="Comma 2 3 7 2 5 2 2" xfId="33937" xr:uid="{4B05FA34-C54D-429A-A8E1-FAA3F0856ED0}"/>
    <cellStyle name="Comma 2 3 7 2 5 3" xfId="24330" xr:uid="{0A83BF8F-4E52-4869-A77B-24AD29B1082D}"/>
    <cellStyle name="Comma 2 3 7 2 6" xfId="9919" xr:uid="{00000000-0005-0000-0000-000009100000}"/>
    <cellStyle name="Comma 2 3 7 2 6 2" xfId="29133" xr:uid="{F80CB290-102F-406E-B869-75C7EFF52B86}"/>
    <cellStyle name="Comma 2 3 7 2 7" xfId="19526" xr:uid="{3514C6FF-B399-4D72-B7AD-38521758F3A2}"/>
    <cellStyle name="Comma 2 3 7 3" xfId="509" xr:uid="{00000000-0005-0000-0000-00000A100000}"/>
    <cellStyle name="Comma 2 3 7 3 2" xfId="1310" xr:uid="{00000000-0005-0000-0000-00000B100000}"/>
    <cellStyle name="Comma 2 3 7 3 2 2" xfId="3714" xr:uid="{00000000-0005-0000-0000-00000C100000}"/>
    <cellStyle name="Comma 2 3 7 3 2 2 2" xfId="8517" xr:uid="{00000000-0005-0000-0000-00000D100000}"/>
    <cellStyle name="Comma 2 3 7 3 2 2 2 2" xfId="18124" xr:uid="{00000000-0005-0000-0000-00000E100000}"/>
    <cellStyle name="Comma 2 3 7 3 2 2 2 2 2" xfId="37338" xr:uid="{157B178D-8A94-4308-AF50-D822A867A511}"/>
    <cellStyle name="Comma 2 3 7 3 2 2 2 3" xfId="27731" xr:uid="{2A66A16A-B47A-46CB-B045-B5691A83F49F}"/>
    <cellStyle name="Comma 2 3 7 3 2 2 3" xfId="13321" xr:uid="{00000000-0005-0000-0000-00000F100000}"/>
    <cellStyle name="Comma 2 3 7 3 2 2 3 2" xfId="32535" xr:uid="{7B14DB07-95EA-47AD-B321-71CCCE54C254}"/>
    <cellStyle name="Comma 2 3 7 3 2 2 4" xfId="22928" xr:uid="{57607522-E4AF-4D9C-89AF-2D1ED2B72DE6}"/>
    <cellStyle name="Comma 2 3 7 3 2 3" xfId="6116" xr:uid="{00000000-0005-0000-0000-000010100000}"/>
    <cellStyle name="Comma 2 3 7 3 2 3 2" xfId="15723" xr:uid="{00000000-0005-0000-0000-000011100000}"/>
    <cellStyle name="Comma 2 3 7 3 2 3 2 2" xfId="34937" xr:uid="{D2EF83E3-2E43-477C-8D82-7E864272BDE5}"/>
    <cellStyle name="Comma 2 3 7 3 2 3 3" xfId="25330" xr:uid="{F5E3ACF2-1FC5-49BB-AD47-C5EACF89D5A0}"/>
    <cellStyle name="Comma 2 3 7 3 2 4" xfId="10919" xr:uid="{00000000-0005-0000-0000-000012100000}"/>
    <cellStyle name="Comma 2 3 7 3 2 4 2" xfId="30133" xr:uid="{4EC78657-ED24-484F-9D94-828AF5B3EAF5}"/>
    <cellStyle name="Comma 2 3 7 3 2 5" xfId="20526" xr:uid="{4E13E440-D45C-49DA-8C48-53A6A0654450}"/>
    <cellStyle name="Comma 2 3 7 3 3" xfId="2110" xr:uid="{00000000-0005-0000-0000-000013100000}"/>
    <cellStyle name="Comma 2 3 7 3 3 2" xfId="4514" xr:uid="{00000000-0005-0000-0000-000014100000}"/>
    <cellStyle name="Comma 2 3 7 3 3 2 2" xfId="9317" xr:uid="{00000000-0005-0000-0000-000015100000}"/>
    <cellStyle name="Comma 2 3 7 3 3 2 2 2" xfId="18924" xr:uid="{00000000-0005-0000-0000-000016100000}"/>
    <cellStyle name="Comma 2 3 7 3 3 2 2 2 2" xfId="38138" xr:uid="{02AE62B4-AA82-4EDE-9564-AAC389715691}"/>
    <cellStyle name="Comma 2 3 7 3 3 2 2 3" xfId="28531" xr:uid="{F4F4287B-67E9-4FF8-9B44-27C4DD5C2356}"/>
    <cellStyle name="Comma 2 3 7 3 3 2 3" xfId="14121" xr:uid="{00000000-0005-0000-0000-000017100000}"/>
    <cellStyle name="Comma 2 3 7 3 3 2 3 2" xfId="33335" xr:uid="{4049D073-EBC5-45B6-B015-C7E20E56FEA2}"/>
    <cellStyle name="Comma 2 3 7 3 3 2 4" xfId="23728" xr:uid="{833DDD0D-C519-455D-8C6E-5B903EDFBAB9}"/>
    <cellStyle name="Comma 2 3 7 3 3 3" xfId="6916" xr:uid="{00000000-0005-0000-0000-000018100000}"/>
    <cellStyle name="Comma 2 3 7 3 3 3 2" xfId="16523" xr:uid="{00000000-0005-0000-0000-000019100000}"/>
    <cellStyle name="Comma 2 3 7 3 3 3 2 2" xfId="35737" xr:uid="{D9622326-9275-40FF-80A8-35994F041521}"/>
    <cellStyle name="Comma 2 3 7 3 3 3 3" xfId="26130" xr:uid="{AC84C922-CEF9-4358-929B-EAECE610A855}"/>
    <cellStyle name="Comma 2 3 7 3 3 4" xfId="11719" xr:uid="{00000000-0005-0000-0000-00001A100000}"/>
    <cellStyle name="Comma 2 3 7 3 3 4 2" xfId="30933" xr:uid="{04FA76F2-60AC-4E73-A452-D747CD155CBF}"/>
    <cellStyle name="Comma 2 3 7 3 3 5" xfId="21326" xr:uid="{9101A1A9-058D-45E5-A697-EBD1F580481B}"/>
    <cellStyle name="Comma 2 3 7 3 4" xfId="2914" xr:uid="{00000000-0005-0000-0000-00001B100000}"/>
    <cellStyle name="Comma 2 3 7 3 4 2" xfId="7717" xr:uid="{00000000-0005-0000-0000-00001C100000}"/>
    <cellStyle name="Comma 2 3 7 3 4 2 2" xfId="17324" xr:uid="{00000000-0005-0000-0000-00001D100000}"/>
    <cellStyle name="Comma 2 3 7 3 4 2 2 2" xfId="36538" xr:uid="{D54EA056-50E7-412D-87EB-7E2BB6490EFB}"/>
    <cellStyle name="Comma 2 3 7 3 4 2 3" xfId="26931" xr:uid="{8509F11A-5B40-47D6-AAF3-C567B5FFA1BC}"/>
    <cellStyle name="Comma 2 3 7 3 4 3" xfId="12521" xr:uid="{00000000-0005-0000-0000-00001E100000}"/>
    <cellStyle name="Comma 2 3 7 3 4 3 2" xfId="31735" xr:uid="{350D4C38-5734-4A0E-AA9F-2C5FC579850E}"/>
    <cellStyle name="Comma 2 3 7 3 4 4" xfId="22128" xr:uid="{5314B51B-B4E4-418A-B712-2650292C24CD}"/>
    <cellStyle name="Comma 2 3 7 3 5" xfId="5316" xr:uid="{00000000-0005-0000-0000-00001F100000}"/>
    <cellStyle name="Comma 2 3 7 3 5 2" xfId="14923" xr:uid="{00000000-0005-0000-0000-000020100000}"/>
    <cellStyle name="Comma 2 3 7 3 5 2 2" xfId="34137" xr:uid="{6D07863C-C522-489D-8F00-66450859401F}"/>
    <cellStyle name="Comma 2 3 7 3 5 3" xfId="24530" xr:uid="{3DC160F2-48D8-44FE-8B23-C0990376AB3E}"/>
    <cellStyle name="Comma 2 3 7 3 6" xfId="10119" xr:uid="{00000000-0005-0000-0000-000021100000}"/>
    <cellStyle name="Comma 2 3 7 3 6 2" xfId="29333" xr:uid="{D6B313CA-F776-4169-978B-BD5B64321F14}"/>
    <cellStyle name="Comma 2 3 7 3 7" xfId="19726" xr:uid="{206A04A4-B94B-42B5-A1AA-267359669D32}"/>
    <cellStyle name="Comma 2 3 7 4" xfId="709" xr:uid="{00000000-0005-0000-0000-000022100000}"/>
    <cellStyle name="Comma 2 3 7 4 2" xfId="1510" xr:uid="{00000000-0005-0000-0000-000023100000}"/>
    <cellStyle name="Comma 2 3 7 4 2 2" xfId="3914" xr:uid="{00000000-0005-0000-0000-000024100000}"/>
    <cellStyle name="Comma 2 3 7 4 2 2 2" xfId="8717" xr:uid="{00000000-0005-0000-0000-000025100000}"/>
    <cellStyle name="Comma 2 3 7 4 2 2 2 2" xfId="18324" xr:uid="{00000000-0005-0000-0000-000026100000}"/>
    <cellStyle name="Comma 2 3 7 4 2 2 2 2 2" xfId="37538" xr:uid="{B40CFA65-17A8-40C7-A101-9E9AAEC0152C}"/>
    <cellStyle name="Comma 2 3 7 4 2 2 2 3" xfId="27931" xr:uid="{1374399F-EC56-4A75-8936-46450444A447}"/>
    <cellStyle name="Comma 2 3 7 4 2 2 3" xfId="13521" xr:uid="{00000000-0005-0000-0000-000027100000}"/>
    <cellStyle name="Comma 2 3 7 4 2 2 3 2" xfId="32735" xr:uid="{D78A63E2-D2F8-4B31-B3D1-640C9ECBFC2F}"/>
    <cellStyle name="Comma 2 3 7 4 2 2 4" xfId="23128" xr:uid="{CC784CDC-5C62-47A5-86DD-920690238AA5}"/>
    <cellStyle name="Comma 2 3 7 4 2 3" xfId="6316" xr:uid="{00000000-0005-0000-0000-000028100000}"/>
    <cellStyle name="Comma 2 3 7 4 2 3 2" xfId="15923" xr:uid="{00000000-0005-0000-0000-000029100000}"/>
    <cellStyle name="Comma 2 3 7 4 2 3 2 2" xfId="35137" xr:uid="{6580903F-ECAC-4EAE-8995-3FAAA71DCF77}"/>
    <cellStyle name="Comma 2 3 7 4 2 3 3" xfId="25530" xr:uid="{9BBD5077-5A76-4985-A579-DAC492938C62}"/>
    <cellStyle name="Comma 2 3 7 4 2 4" xfId="11119" xr:uid="{00000000-0005-0000-0000-00002A100000}"/>
    <cellStyle name="Comma 2 3 7 4 2 4 2" xfId="30333" xr:uid="{B50A479E-58A6-4E8C-B3FF-333FB4E7EE9A}"/>
    <cellStyle name="Comma 2 3 7 4 2 5" xfId="20726" xr:uid="{8D16AF39-991F-4C30-B1FF-6EF0E4910B64}"/>
    <cellStyle name="Comma 2 3 7 4 3" xfId="2310" xr:uid="{00000000-0005-0000-0000-00002B100000}"/>
    <cellStyle name="Comma 2 3 7 4 3 2" xfId="4714" xr:uid="{00000000-0005-0000-0000-00002C100000}"/>
    <cellStyle name="Comma 2 3 7 4 3 2 2" xfId="9517" xr:uid="{00000000-0005-0000-0000-00002D100000}"/>
    <cellStyle name="Comma 2 3 7 4 3 2 2 2" xfId="19124" xr:uid="{00000000-0005-0000-0000-00002E100000}"/>
    <cellStyle name="Comma 2 3 7 4 3 2 2 2 2" xfId="38338" xr:uid="{798E96C7-F232-45E7-AB14-F39CD96B9CFB}"/>
    <cellStyle name="Comma 2 3 7 4 3 2 2 3" xfId="28731" xr:uid="{FB097218-EA8B-402F-9525-578BAF156948}"/>
    <cellStyle name="Comma 2 3 7 4 3 2 3" xfId="14321" xr:uid="{00000000-0005-0000-0000-00002F100000}"/>
    <cellStyle name="Comma 2 3 7 4 3 2 3 2" xfId="33535" xr:uid="{5B968E17-A0B0-424A-9A49-8ACBE9F5CC8A}"/>
    <cellStyle name="Comma 2 3 7 4 3 2 4" xfId="23928" xr:uid="{17022E70-5A33-4A6B-B325-00DD9F49A187}"/>
    <cellStyle name="Comma 2 3 7 4 3 3" xfId="7116" xr:uid="{00000000-0005-0000-0000-000030100000}"/>
    <cellStyle name="Comma 2 3 7 4 3 3 2" xfId="16723" xr:uid="{00000000-0005-0000-0000-000031100000}"/>
    <cellStyle name="Comma 2 3 7 4 3 3 2 2" xfId="35937" xr:uid="{C3E2E819-5CE1-4FEC-80F5-226FBF0A7293}"/>
    <cellStyle name="Comma 2 3 7 4 3 3 3" xfId="26330" xr:uid="{B11A1B00-8EC8-48A4-A1C0-D8A6C8AE99CE}"/>
    <cellStyle name="Comma 2 3 7 4 3 4" xfId="11919" xr:uid="{00000000-0005-0000-0000-000032100000}"/>
    <cellStyle name="Comma 2 3 7 4 3 4 2" xfId="31133" xr:uid="{14584A54-3AB5-4D40-80F7-8D6314B302C7}"/>
    <cellStyle name="Comma 2 3 7 4 3 5" xfId="21526" xr:uid="{2B783574-D059-4AB2-8ABE-B7B48FA4F653}"/>
    <cellStyle name="Comma 2 3 7 4 4" xfId="3114" xr:uid="{00000000-0005-0000-0000-000033100000}"/>
    <cellStyle name="Comma 2 3 7 4 4 2" xfId="7917" xr:uid="{00000000-0005-0000-0000-000034100000}"/>
    <cellStyle name="Comma 2 3 7 4 4 2 2" xfId="17524" xr:uid="{00000000-0005-0000-0000-000035100000}"/>
    <cellStyle name="Comma 2 3 7 4 4 2 2 2" xfId="36738" xr:uid="{DBDE20B6-96B0-4E23-9B99-5779954F6CA6}"/>
    <cellStyle name="Comma 2 3 7 4 4 2 3" xfId="27131" xr:uid="{9D1CAB29-DC09-4D93-AB59-BED7E190F90A}"/>
    <cellStyle name="Comma 2 3 7 4 4 3" xfId="12721" xr:uid="{00000000-0005-0000-0000-000036100000}"/>
    <cellStyle name="Comma 2 3 7 4 4 3 2" xfId="31935" xr:uid="{8D3CC766-136D-4E2C-965E-F36ED14E70E3}"/>
    <cellStyle name="Comma 2 3 7 4 4 4" xfId="22328" xr:uid="{C8F021DC-4B4A-4DF6-8A6F-0FF178DDDE98}"/>
    <cellStyle name="Comma 2 3 7 4 5" xfId="5516" xr:uid="{00000000-0005-0000-0000-000037100000}"/>
    <cellStyle name="Comma 2 3 7 4 5 2" xfId="15123" xr:uid="{00000000-0005-0000-0000-000038100000}"/>
    <cellStyle name="Comma 2 3 7 4 5 2 2" xfId="34337" xr:uid="{66680F07-99EC-48E6-8D93-6EAC066F63C2}"/>
    <cellStyle name="Comma 2 3 7 4 5 3" xfId="24730" xr:uid="{0E29ABB0-9B0D-48C1-9CEC-3552E3D93D52}"/>
    <cellStyle name="Comma 2 3 7 4 6" xfId="10319" xr:uid="{00000000-0005-0000-0000-000039100000}"/>
    <cellStyle name="Comma 2 3 7 4 6 2" xfId="29533" xr:uid="{E57456A3-28A7-45AC-8CB3-9D59603DA36E}"/>
    <cellStyle name="Comma 2 3 7 4 7" xfId="19926" xr:uid="{E4BCEA97-72AE-408B-90B5-A8A39B6CB5E7}"/>
    <cellStyle name="Comma 2 3 7 5" xfId="910" xr:uid="{00000000-0005-0000-0000-00003A100000}"/>
    <cellStyle name="Comma 2 3 7 5 2" xfId="3314" xr:uid="{00000000-0005-0000-0000-00003B100000}"/>
    <cellStyle name="Comma 2 3 7 5 2 2" xfId="8117" xr:uid="{00000000-0005-0000-0000-00003C100000}"/>
    <cellStyle name="Comma 2 3 7 5 2 2 2" xfId="17724" xr:uid="{00000000-0005-0000-0000-00003D100000}"/>
    <cellStyle name="Comma 2 3 7 5 2 2 2 2" xfId="36938" xr:uid="{5C3AB528-B9BC-4BE0-B654-3050FA7F50AC}"/>
    <cellStyle name="Comma 2 3 7 5 2 2 3" xfId="27331" xr:uid="{2704E64E-5B3F-4517-B679-D7FD25AB444B}"/>
    <cellStyle name="Comma 2 3 7 5 2 3" xfId="12921" xr:uid="{00000000-0005-0000-0000-00003E100000}"/>
    <cellStyle name="Comma 2 3 7 5 2 3 2" xfId="32135" xr:uid="{07FE057E-F019-4E66-8DBE-52A3A6F3B74F}"/>
    <cellStyle name="Comma 2 3 7 5 2 4" xfId="22528" xr:uid="{51B0E3DA-C5E3-4CD8-9221-C45F64070737}"/>
    <cellStyle name="Comma 2 3 7 5 3" xfId="5716" xr:uid="{00000000-0005-0000-0000-00003F100000}"/>
    <cellStyle name="Comma 2 3 7 5 3 2" xfId="15323" xr:uid="{00000000-0005-0000-0000-000040100000}"/>
    <cellStyle name="Comma 2 3 7 5 3 2 2" xfId="34537" xr:uid="{7995CF23-F05F-4AA9-A26F-462066C24B7C}"/>
    <cellStyle name="Comma 2 3 7 5 3 3" xfId="24930" xr:uid="{40878E6C-DF83-4A6C-A881-09FC8610C9B3}"/>
    <cellStyle name="Comma 2 3 7 5 4" xfId="10519" xr:uid="{00000000-0005-0000-0000-000041100000}"/>
    <cellStyle name="Comma 2 3 7 5 4 2" xfId="29733" xr:uid="{ABD90EF0-0DF0-4202-A040-EDB9092DE66C}"/>
    <cellStyle name="Comma 2 3 7 5 5" xfId="20126" xr:uid="{843ACCB5-A2DA-4BDE-91B0-C3EFECED6A4A}"/>
    <cellStyle name="Comma 2 3 7 6" xfId="1710" xr:uid="{00000000-0005-0000-0000-000042100000}"/>
    <cellStyle name="Comma 2 3 7 6 2" xfId="4114" xr:uid="{00000000-0005-0000-0000-000043100000}"/>
    <cellStyle name="Comma 2 3 7 6 2 2" xfId="8917" xr:uid="{00000000-0005-0000-0000-000044100000}"/>
    <cellStyle name="Comma 2 3 7 6 2 2 2" xfId="18524" xr:uid="{00000000-0005-0000-0000-000045100000}"/>
    <cellStyle name="Comma 2 3 7 6 2 2 2 2" xfId="37738" xr:uid="{71A9A3FF-6AE7-4D1C-8EC8-8BA8A8B3F18E}"/>
    <cellStyle name="Comma 2 3 7 6 2 2 3" xfId="28131" xr:uid="{DA5900E3-863E-418A-A223-F91F6E4ADD66}"/>
    <cellStyle name="Comma 2 3 7 6 2 3" xfId="13721" xr:uid="{00000000-0005-0000-0000-000046100000}"/>
    <cellStyle name="Comma 2 3 7 6 2 3 2" xfId="32935" xr:uid="{7F55EFD2-DE19-4797-8241-C510CBD87417}"/>
    <cellStyle name="Comma 2 3 7 6 2 4" xfId="23328" xr:uid="{B6985DCD-27E1-452D-AD4F-CE501DE533D0}"/>
    <cellStyle name="Comma 2 3 7 6 3" xfId="6516" xr:uid="{00000000-0005-0000-0000-000047100000}"/>
    <cellStyle name="Comma 2 3 7 6 3 2" xfId="16123" xr:uid="{00000000-0005-0000-0000-000048100000}"/>
    <cellStyle name="Comma 2 3 7 6 3 2 2" xfId="35337" xr:uid="{4E63997D-B54A-4C14-8E30-15E544E28D14}"/>
    <cellStyle name="Comma 2 3 7 6 3 3" xfId="25730" xr:uid="{81045A8D-4C3F-4ECB-AF36-A4AA860E5DA4}"/>
    <cellStyle name="Comma 2 3 7 6 4" xfId="11319" xr:uid="{00000000-0005-0000-0000-000049100000}"/>
    <cellStyle name="Comma 2 3 7 6 4 2" xfId="30533" xr:uid="{7440AE2D-1845-4DE2-893C-E54179A5BE7C}"/>
    <cellStyle name="Comma 2 3 7 6 5" xfId="20926" xr:uid="{5FA3D990-2FB9-404E-AE25-5730C30C89F9}"/>
    <cellStyle name="Comma 2 3 7 7" xfId="2514" xr:uid="{00000000-0005-0000-0000-00004A100000}"/>
    <cellStyle name="Comma 2 3 7 7 2" xfId="7317" xr:uid="{00000000-0005-0000-0000-00004B100000}"/>
    <cellStyle name="Comma 2 3 7 7 2 2" xfId="16924" xr:uid="{00000000-0005-0000-0000-00004C100000}"/>
    <cellStyle name="Comma 2 3 7 7 2 2 2" xfId="36138" xr:uid="{4EE87433-3FDA-4C50-B1F0-361A98DF00BB}"/>
    <cellStyle name="Comma 2 3 7 7 2 3" xfId="26531" xr:uid="{B884A2FD-646D-4289-8DE2-4A54EAE779B3}"/>
    <cellStyle name="Comma 2 3 7 7 3" xfId="12121" xr:uid="{00000000-0005-0000-0000-00004D100000}"/>
    <cellStyle name="Comma 2 3 7 7 3 2" xfId="31335" xr:uid="{44EB3E02-303D-47B7-B0C9-D20C649DF045}"/>
    <cellStyle name="Comma 2 3 7 7 4" xfId="21728" xr:uid="{61D70953-92BD-4238-9594-E8FBF38D3DBF}"/>
    <cellStyle name="Comma 2 3 7 8" xfId="4916" xr:uid="{00000000-0005-0000-0000-00004E100000}"/>
    <cellStyle name="Comma 2 3 7 8 2" xfId="14523" xr:uid="{00000000-0005-0000-0000-00004F100000}"/>
    <cellStyle name="Comma 2 3 7 8 2 2" xfId="33737" xr:uid="{A20EBD6B-8F35-4823-8B6A-EA28723FF039}"/>
    <cellStyle name="Comma 2 3 7 8 3" xfId="24130" xr:uid="{B3F35DFC-4B50-4944-A918-2585B9237AA8}"/>
    <cellStyle name="Comma 2 3 7 9" xfId="9719" xr:uid="{00000000-0005-0000-0000-000050100000}"/>
    <cellStyle name="Comma 2 3 7 9 2" xfId="28933" xr:uid="{4382A8B0-8597-4DFA-B880-92BF57DE8D2D}"/>
    <cellStyle name="Comma 2 3 8" xfId="209" xr:uid="{00000000-0005-0000-0000-000051100000}"/>
    <cellStyle name="Comma 2 3 8 2" xfId="1010" xr:uid="{00000000-0005-0000-0000-000052100000}"/>
    <cellStyle name="Comma 2 3 8 2 2" xfId="3414" xr:uid="{00000000-0005-0000-0000-000053100000}"/>
    <cellStyle name="Comma 2 3 8 2 2 2" xfId="8217" xr:uid="{00000000-0005-0000-0000-000054100000}"/>
    <cellStyle name="Comma 2 3 8 2 2 2 2" xfId="17824" xr:uid="{00000000-0005-0000-0000-000055100000}"/>
    <cellStyle name="Comma 2 3 8 2 2 2 2 2" xfId="37038" xr:uid="{F0261FF0-ECCD-442D-8224-CD5DAF52E38D}"/>
    <cellStyle name="Comma 2 3 8 2 2 2 3" xfId="27431" xr:uid="{CDED3AAA-0162-4921-9767-D460F027530D}"/>
    <cellStyle name="Comma 2 3 8 2 2 3" xfId="13021" xr:uid="{00000000-0005-0000-0000-000056100000}"/>
    <cellStyle name="Comma 2 3 8 2 2 3 2" xfId="32235" xr:uid="{7FEC5FB3-42A8-4D78-8F09-BCD6413AD36B}"/>
    <cellStyle name="Comma 2 3 8 2 2 4" xfId="22628" xr:uid="{5FFD8EDC-AC15-4B13-B236-DB4BC4CC3748}"/>
    <cellStyle name="Comma 2 3 8 2 3" xfId="5816" xr:uid="{00000000-0005-0000-0000-000057100000}"/>
    <cellStyle name="Comma 2 3 8 2 3 2" xfId="15423" xr:uid="{00000000-0005-0000-0000-000058100000}"/>
    <cellStyle name="Comma 2 3 8 2 3 2 2" xfId="34637" xr:uid="{FEE218EC-6393-4735-824B-78B2D4DFF04D}"/>
    <cellStyle name="Comma 2 3 8 2 3 3" xfId="25030" xr:uid="{2E862785-99BD-4FB2-B85B-988B2AFE0477}"/>
    <cellStyle name="Comma 2 3 8 2 4" xfId="10619" xr:uid="{00000000-0005-0000-0000-000059100000}"/>
    <cellStyle name="Comma 2 3 8 2 4 2" xfId="29833" xr:uid="{3A1223CD-AE80-4A87-B856-DE582BFA941A}"/>
    <cellStyle name="Comma 2 3 8 2 5" xfId="20226" xr:uid="{47854F5F-E052-41CA-B4F4-3F75ADEDB8F0}"/>
    <cellStyle name="Comma 2 3 8 3" xfId="1810" xr:uid="{00000000-0005-0000-0000-00005A100000}"/>
    <cellStyle name="Comma 2 3 8 3 2" xfId="4214" xr:uid="{00000000-0005-0000-0000-00005B100000}"/>
    <cellStyle name="Comma 2 3 8 3 2 2" xfId="9017" xr:uid="{00000000-0005-0000-0000-00005C100000}"/>
    <cellStyle name="Comma 2 3 8 3 2 2 2" xfId="18624" xr:uid="{00000000-0005-0000-0000-00005D100000}"/>
    <cellStyle name="Comma 2 3 8 3 2 2 2 2" xfId="37838" xr:uid="{5CEEEB04-312D-4501-B3DF-B3D2D60BC2FD}"/>
    <cellStyle name="Comma 2 3 8 3 2 2 3" xfId="28231" xr:uid="{4EE51004-E42D-40E6-BE20-85FAD0161444}"/>
    <cellStyle name="Comma 2 3 8 3 2 3" xfId="13821" xr:uid="{00000000-0005-0000-0000-00005E100000}"/>
    <cellStyle name="Comma 2 3 8 3 2 3 2" xfId="33035" xr:uid="{8C9D5DC5-5E44-4D15-957D-1BE538A370B8}"/>
    <cellStyle name="Comma 2 3 8 3 2 4" xfId="23428" xr:uid="{EC21F6C8-FA68-48D0-B988-3014406C9A9F}"/>
    <cellStyle name="Comma 2 3 8 3 3" xfId="6616" xr:uid="{00000000-0005-0000-0000-00005F100000}"/>
    <cellStyle name="Comma 2 3 8 3 3 2" xfId="16223" xr:uid="{00000000-0005-0000-0000-000060100000}"/>
    <cellStyle name="Comma 2 3 8 3 3 2 2" xfId="35437" xr:uid="{27774343-60F8-46DF-9AE6-CA207E906655}"/>
    <cellStyle name="Comma 2 3 8 3 3 3" xfId="25830" xr:uid="{1701AA46-9322-40F8-B9B9-8A8EC9DC99F5}"/>
    <cellStyle name="Comma 2 3 8 3 4" xfId="11419" xr:uid="{00000000-0005-0000-0000-000061100000}"/>
    <cellStyle name="Comma 2 3 8 3 4 2" xfId="30633" xr:uid="{E5BB5841-2517-428D-9487-6CC64B09A942}"/>
    <cellStyle name="Comma 2 3 8 3 5" xfId="21026" xr:uid="{8CB9D542-6549-4FB5-B7B7-A6013C2270DC}"/>
    <cellStyle name="Comma 2 3 8 4" xfId="2614" xr:uid="{00000000-0005-0000-0000-000062100000}"/>
    <cellStyle name="Comma 2 3 8 4 2" xfId="7417" xr:uid="{00000000-0005-0000-0000-000063100000}"/>
    <cellStyle name="Comma 2 3 8 4 2 2" xfId="17024" xr:uid="{00000000-0005-0000-0000-000064100000}"/>
    <cellStyle name="Comma 2 3 8 4 2 2 2" xfId="36238" xr:uid="{D3EFAD50-0F1B-4F1A-A843-60326DA63AD2}"/>
    <cellStyle name="Comma 2 3 8 4 2 3" xfId="26631" xr:uid="{3344E0BC-FC82-4E42-9F09-BC9A5DFBD9FC}"/>
    <cellStyle name="Comma 2 3 8 4 3" xfId="12221" xr:uid="{00000000-0005-0000-0000-000065100000}"/>
    <cellStyle name="Comma 2 3 8 4 3 2" xfId="31435" xr:uid="{CD195A29-7087-47D2-B16B-9F5AF13CFBAF}"/>
    <cellStyle name="Comma 2 3 8 4 4" xfId="21828" xr:uid="{75597C97-E11D-46CF-B8E1-6E0764D95713}"/>
    <cellStyle name="Comma 2 3 8 5" xfId="5016" xr:uid="{00000000-0005-0000-0000-000066100000}"/>
    <cellStyle name="Comma 2 3 8 5 2" xfId="14623" xr:uid="{00000000-0005-0000-0000-000067100000}"/>
    <cellStyle name="Comma 2 3 8 5 2 2" xfId="33837" xr:uid="{D7BFD64C-CCE7-4595-B6ED-12B212E82235}"/>
    <cellStyle name="Comma 2 3 8 5 3" xfId="24230" xr:uid="{67CD3FAC-ECA3-4178-924E-BE4FF095CE38}"/>
    <cellStyle name="Comma 2 3 8 6" xfId="9819" xr:uid="{00000000-0005-0000-0000-000068100000}"/>
    <cellStyle name="Comma 2 3 8 6 2" xfId="29033" xr:uid="{0844780F-14E8-4D38-A9BB-9A46556A3395}"/>
    <cellStyle name="Comma 2 3 8 7" xfId="19426" xr:uid="{78E8E018-1DDC-4F21-8183-5B0FC585F8AA}"/>
    <cellStyle name="Comma 2 3 9" xfId="409" xr:uid="{00000000-0005-0000-0000-000069100000}"/>
    <cellStyle name="Comma 2 3 9 2" xfId="1210" xr:uid="{00000000-0005-0000-0000-00006A100000}"/>
    <cellStyle name="Comma 2 3 9 2 2" xfId="3614" xr:uid="{00000000-0005-0000-0000-00006B100000}"/>
    <cellStyle name="Comma 2 3 9 2 2 2" xfId="8417" xr:uid="{00000000-0005-0000-0000-00006C100000}"/>
    <cellStyle name="Comma 2 3 9 2 2 2 2" xfId="18024" xr:uid="{00000000-0005-0000-0000-00006D100000}"/>
    <cellStyle name="Comma 2 3 9 2 2 2 2 2" xfId="37238" xr:uid="{11E061BA-9EAB-4716-83CC-542A58DA3DA0}"/>
    <cellStyle name="Comma 2 3 9 2 2 2 3" xfId="27631" xr:uid="{8AD61C9B-A673-414C-BA4B-532DA6D732E8}"/>
    <cellStyle name="Comma 2 3 9 2 2 3" xfId="13221" xr:uid="{00000000-0005-0000-0000-00006E100000}"/>
    <cellStyle name="Comma 2 3 9 2 2 3 2" xfId="32435" xr:uid="{F8E6D49E-63B1-4C04-8305-D4F9064B5DD8}"/>
    <cellStyle name="Comma 2 3 9 2 2 4" xfId="22828" xr:uid="{3A9217EB-D521-4E4D-9DDB-2D6B5B4AB700}"/>
    <cellStyle name="Comma 2 3 9 2 3" xfId="6016" xr:uid="{00000000-0005-0000-0000-00006F100000}"/>
    <cellStyle name="Comma 2 3 9 2 3 2" xfId="15623" xr:uid="{00000000-0005-0000-0000-000070100000}"/>
    <cellStyle name="Comma 2 3 9 2 3 2 2" xfId="34837" xr:uid="{D62F9C68-4996-45AC-BAD1-ACD92A59640C}"/>
    <cellStyle name="Comma 2 3 9 2 3 3" xfId="25230" xr:uid="{66D23FB7-C863-41A9-8023-34F5C6F8D3A4}"/>
    <cellStyle name="Comma 2 3 9 2 4" xfId="10819" xr:uid="{00000000-0005-0000-0000-000071100000}"/>
    <cellStyle name="Comma 2 3 9 2 4 2" xfId="30033" xr:uid="{F0F4CA60-8FB7-4802-92D2-9D21BD66671E}"/>
    <cellStyle name="Comma 2 3 9 2 5" xfId="20426" xr:uid="{3C846C7D-4687-42AF-A069-61C336B23A5B}"/>
    <cellStyle name="Comma 2 3 9 3" xfId="2010" xr:uid="{00000000-0005-0000-0000-000072100000}"/>
    <cellStyle name="Comma 2 3 9 3 2" xfId="4414" xr:uid="{00000000-0005-0000-0000-000073100000}"/>
    <cellStyle name="Comma 2 3 9 3 2 2" xfId="9217" xr:uid="{00000000-0005-0000-0000-000074100000}"/>
    <cellStyle name="Comma 2 3 9 3 2 2 2" xfId="18824" xr:uid="{00000000-0005-0000-0000-000075100000}"/>
    <cellStyle name="Comma 2 3 9 3 2 2 2 2" xfId="38038" xr:uid="{B84773FC-240A-403B-82B1-BDEBADD5EFF8}"/>
    <cellStyle name="Comma 2 3 9 3 2 2 3" xfId="28431" xr:uid="{E212E7E6-E943-4573-8DFA-E8553182A490}"/>
    <cellStyle name="Comma 2 3 9 3 2 3" xfId="14021" xr:uid="{00000000-0005-0000-0000-000076100000}"/>
    <cellStyle name="Comma 2 3 9 3 2 3 2" xfId="33235" xr:uid="{80C6A12E-11BB-4CBE-B2D9-443DEA0C24A8}"/>
    <cellStyle name="Comma 2 3 9 3 2 4" xfId="23628" xr:uid="{6D8104E1-3C7D-4DED-91DD-DE5467E52229}"/>
    <cellStyle name="Comma 2 3 9 3 3" xfId="6816" xr:uid="{00000000-0005-0000-0000-000077100000}"/>
    <cellStyle name="Comma 2 3 9 3 3 2" xfId="16423" xr:uid="{00000000-0005-0000-0000-000078100000}"/>
    <cellStyle name="Comma 2 3 9 3 3 2 2" xfId="35637" xr:uid="{D13D1977-B641-4A78-9C67-9CDA6A356321}"/>
    <cellStyle name="Comma 2 3 9 3 3 3" xfId="26030" xr:uid="{B2738C92-DCD2-4DB3-BDDA-12AEEC8E7FB9}"/>
    <cellStyle name="Comma 2 3 9 3 4" xfId="11619" xr:uid="{00000000-0005-0000-0000-000079100000}"/>
    <cellStyle name="Comma 2 3 9 3 4 2" xfId="30833" xr:uid="{AC8FE282-2326-4BD5-86BD-0DD0BB039372}"/>
    <cellStyle name="Comma 2 3 9 3 5" xfId="21226" xr:uid="{D32930C2-2410-437A-8529-BD8ADD32DB5A}"/>
    <cellStyle name="Comma 2 3 9 4" xfId="2814" xr:uid="{00000000-0005-0000-0000-00007A100000}"/>
    <cellStyle name="Comma 2 3 9 4 2" xfId="7617" xr:uid="{00000000-0005-0000-0000-00007B100000}"/>
    <cellStyle name="Comma 2 3 9 4 2 2" xfId="17224" xr:uid="{00000000-0005-0000-0000-00007C100000}"/>
    <cellStyle name="Comma 2 3 9 4 2 2 2" xfId="36438" xr:uid="{CE4979E8-F1B1-49B9-AEAB-B249581FFB15}"/>
    <cellStyle name="Comma 2 3 9 4 2 3" xfId="26831" xr:uid="{E385F949-7838-4143-924D-FE35C4D5D9F6}"/>
    <cellStyle name="Comma 2 3 9 4 3" xfId="12421" xr:uid="{00000000-0005-0000-0000-00007D100000}"/>
    <cellStyle name="Comma 2 3 9 4 3 2" xfId="31635" xr:uid="{26E675C6-E59F-454A-A158-22A0D2F21343}"/>
    <cellStyle name="Comma 2 3 9 4 4" xfId="22028" xr:uid="{A6FD401F-BF0E-41C4-A833-1B022B1B3A51}"/>
    <cellStyle name="Comma 2 3 9 5" xfId="5216" xr:uid="{00000000-0005-0000-0000-00007E100000}"/>
    <cellStyle name="Comma 2 3 9 5 2" xfId="14823" xr:uid="{00000000-0005-0000-0000-00007F100000}"/>
    <cellStyle name="Comma 2 3 9 5 2 2" xfId="34037" xr:uid="{A47ED7DA-2BF9-48D3-BBD8-94198E76B07A}"/>
    <cellStyle name="Comma 2 3 9 5 3" xfId="24430" xr:uid="{9F3AEE67-9ED0-462E-815E-E91F5458C46C}"/>
    <cellStyle name="Comma 2 3 9 6" xfId="10019" xr:uid="{00000000-0005-0000-0000-000080100000}"/>
    <cellStyle name="Comma 2 3 9 6 2" xfId="29233" xr:uid="{D4B1B1B8-1967-4D4C-A112-14F3BEBD0BBE}"/>
    <cellStyle name="Comma 2 3 9 7" xfId="19626" xr:uid="{4B91D057-5293-4D7B-99D7-4C3C7D5F9E89}"/>
    <cellStyle name="Comma 2 4" xfId="11" xr:uid="{00000000-0005-0000-0000-000081100000}"/>
    <cellStyle name="Comma 2 4 10" xfId="611" xr:uid="{00000000-0005-0000-0000-000082100000}"/>
    <cellStyle name="Comma 2 4 10 2" xfId="1412" xr:uid="{00000000-0005-0000-0000-000083100000}"/>
    <cellStyle name="Comma 2 4 10 2 2" xfId="3816" xr:uid="{00000000-0005-0000-0000-000084100000}"/>
    <cellStyle name="Comma 2 4 10 2 2 2" xfId="8619" xr:uid="{00000000-0005-0000-0000-000085100000}"/>
    <cellStyle name="Comma 2 4 10 2 2 2 2" xfId="18226" xr:uid="{00000000-0005-0000-0000-000086100000}"/>
    <cellStyle name="Comma 2 4 10 2 2 2 2 2" xfId="37440" xr:uid="{AFDA3688-9D62-4BF2-ACEF-961BE16F8F50}"/>
    <cellStyle name="Comma 2 4 10 2 2 2 3" xfId="27833" xr:uid="{09BB42B9-25CE-4E8A-BA41-39D30A3F7133}"/>
    <cellStyle name="Comma 2 4 10 2 2 3" xfId="13423" xr:uid="{00000000-0005-0000-0000-000087100000}"/>
    <cellStyle name="Comma 2 4 10 2 2 3 2" xfId="32637" xr:uid="{5769CC8B-C555-42E0-B3C0-9409CEB63E1D}"/>
    <cellStyle name="Comma 2 4 10 2 2 4" xfId="23030" xr:uid="{D5768728-4A5F-4B0E-B9FB-B638C8477EAE}"/>
    <cellStyle name="Comma 2 4 10 2 3" xfId="6218" xr:uid="{00000000-0005-0000-0000-000088100000}"/>
    <cellStyle name="Comma 2 4 10 2 3 2" xfId="15825" xr:uid="{00000000-0005-0000-0000-000089100000}"/>
    <cellStyle name="Comma 2 4 10 2 3 2 2" xfId="35039" xr:uid="{058DD5BF-EA34-49A2-A3A9-3DD24A1C7EF4}"/>
    <cellStyle name="Comma 2 4 10 2 3 3" xfId="25432" xr:uid="{AE21D454-FB90-4A14-AF3F-DB9473FC624D}"/>
    <cellStyle name="Comma 2 4 10 2 4" xfId="11021" xr:uid="{00000000-0005-0000-0000-00008A100000}"/>
    <cellStyle name="Comma 2 4 10 2 4 2" xfId="30235" xr:uid="{4AC49830-0A79-4F84-AF7F-F8A9E7FB0B8A}"/>
    <cellStyle name="Comma 2 4 10 2 5" xfId="20628" xr:uid="{96048E29-76E2-4660-9024-0B2F14F33833}"/>
    <cellStyle name="Comma 2 4 10 3" xfId="2212" xr:uid="{00000000-0005-0000-0000-00008B100000}"/>
    <cellStyle name="Comma 2 4 10 3 2" xfId="4616" xr:uid="{00000000-0005-0000-0000-00008C100000}"/>
    <cellStyle name="Comma 2 4 10 3 2 2" xfId="9419" xr:uid="{00000000-0005-0000-0000-00008D100000}"/>
    <cellStyle name="Comma 2 4 10 3 2 2 2" xfId="19026" xr:uid="{00000000-0005-0000-0000-00008E100000}"/>
    <cellStyle name="Comma 2 4 10 3 2 2 2 2" xfId="38240" xr:uid="{C31959A9-1B0B-4CB6-A98E-BF4179DFE8CE}"/>
    <cellStyle name="Comma 2 4 10 3 2 2 3" xfId="28633" xr:uid="{473A346A-4995-4F06-8CCB-6BE1B13795FE}"/>
    <cellStyle name="Comma 2 4 10 3 2 3" xfId="14223" xr:uid="{00000000-0005-0000-0000-00008F100000}"/>
    <cellStyle name="Comma 2 4 10 3 2 3 2" xfId="33437" xr:uid="{46F8CCFF-6E62-4B5B-8B44-2FC341D9FB58}"/>
    <cellStyle name="Comma 2 4 10 3 2 4" xfId="23830" xr:uid="{AD57EF1D-BF65-4EB4-AC10-A570CDB30CFD}"/>
    <cellStyle name="Comma 2 4 10 3 3" xfId="7018" xr:uid="{00000000-0005-0000-0000-000090100000}"/>
    <cellStyle name="Comma 2 4 10 3 3 2" xfId="16625" xr:uid="{00000000-0005-0000-0000-000091100000}"/>
    <cellStyle name="Comma 2 4 10 3 3 2 2" xfId="35839" xr:uid="{7637E519-1EF5-4A83-9247-C05347C9843A}"/>
    <cellStyle name="Comma 2 4 10 3 3 3" xfId="26232" xr:uid="{BF8F380E-E994-470D-810D-D56EAEAF8CF3}"/>
    <cellStyle name="Comma 2 4 10 3 4" xfId="11821" xr:uid="{00000000-0005-0000-0000-000092100000}"/>
    <cellStyle name="Comma 2 4 10 3 4 2" xfId="31035" xr:uid="{E3FD0E7C-548F-45AD-8A69-6E08A30F238E}"/>
    <cellStyle name="Comma 2 4 10 3 5" xfId="21428" xr:uid="{362309ED-6DB2-46F6-97B1-31F29D8BE525}"/>
    <cellStyle name="Comma 2 4 10 4" xfId="3016" xr:uid="{00000000-0005-0000-0000-000093100000}"/>
    <cellStyle name="Comma 2 4 10 4 2" xfId="7819" xr:uid="{00000000-0005-0000-0000-000094100000}"/>
    <cellStyle name="Comma 2 4 10 4 2 2" xfId="17426" xr:uid="{00000000-0005-0000-0000-000095100000}"/>
    <cellStyle name="Comma 2 4 10 4 2 2 2" xfId="36640" xr:uid="{76F9F2B2-4155-407E-87E1-E6B99FCC1144}"/>
    <cellStyle name="Comma 2 4 10 4 2 3" xfId="27033" xr:uid="{31C8D45C-6628-4D9E-8159-F1EC3F4EEC56}"/>
    <cellStyle name="Comma 2 4 10 4 3" xfId="12623" xr:uid="{00000000-0005-0000-0000-000096100000}"/>
    <cellStyle name="Comma 2 4 10 4 3 2" xfId="31837" xr:uid="{D19A5FC7-3A88-46BB-AB06-11C82CC1BB01}"/>
    <cellStyle name="Comma 2 4 10 4 4" xfId="22230" xr:uid="{9C089757-3BCD-4D07-A809-E167CECEC7E0}"/>
    <cellStyle name="Comma 2 4 10 5" xfId="5418" xr:uid="{00000000-0005-0000-0000-000097100000}"/>
    <cellStyle name="Comma 2 4 10 5 2" xfId="15025" xr:uid="{00000000-0005-0000-0000-000098100000}"/>
    <cellStyle name="Comma 2 4 10 5 2 2" xfId="34239" xr:uid="{9CC9AE1E-DFD9-4BE8-89AA-138A05A6B80B}"/>
    <cellStyle name="Comma 2 4 10 5 3" xfId="24632" xr:uid="{213B8153-570C-4F0D-A6AF-BCE50A5820D3}"/>
    <cellStyle name="Comma 2 4 10 6" xfId="10221" xr:uid="{00000000-0005-0000-0000-000099100000}"/>
    <cellStyle name="Comma 2 4 10 6 2" xfId="29435" xr:uid="{05DF8845-3920-4851-A06F-C40447B9919D}"/>
    <cellStyle name="Comma 2 4 10 7" xfId="19828" xr:uid="{4E900A92-2901-42B7-9104-9DD463D26426}"/>
    <cellStyle name="Comma 2 4 11" xfId="812" xr:uid="{00000000-0005-0000-0000-00009A100000}"/>
    <cellStyle name="Comma 2 4 11 2" xfId="3216" xr:uid="{00000000-0005-0000-0000-00009B100000}"/>
    <cellStyle name="Comma 2 4 11 2 2" xfId="8019" xr:uid="{00000000-0005-0000-0000-00009C100000}"/>
    <cellStyle name="Comma 2 4 11 2 2 2" xfId="17626" xr:uid="{00000000-0005-0000-0000-00009D100000}"/>
    <cellStyle name="Comma 2 4 11 2 2 2 2" xfId="36840" xr:uid="{C8AA225E-4C9B-43BA-8EBD-52CD1D2ABCE1}"/>
    <cellStyle name="Comma 2 4 11 2 2 3" xfId="27233" xr:uid="{D18B3267-AA48-42A5-9D09-723A28A0214C}"/>
    <cellStyle name="Comma 2 4 11 2 3" xfId="12823" xr:uid="{00000000-0005-0000-0000-00009E100000}"/>
    <cellStyle name="Comma 2 4 11 2 3 2" xfId="32037" xr:uid="{3B918B1B-67D4-43E3-8550-E67FA314FFD7}"/>
    <cellStyle name="Comma 2 4 11 2 4" xfId="22430" xr:uid="{E0C3500B-B372-4AC4-8602-D18D84AAC8A4}"/>
    <cellStyle name="Comma 2 4 11 3" xfId="5618" xr:uid="{00000000-0005-0000-0000-00009F100000}"/>
    <cellStyle name="Comma 2 4 11 3 2" xfId="15225" xr:uid="{00000000-0005-0000-0000-0000A0100000}"/>
    <cellStyle name="Comma 2 4 11 3 2 2" xfId="34439" xr:uid="{69547AA5-885D-41B7-B420-EE55D56C6BB3}"/>
    <cellStyle name="Comma 2 4 11 3 3" xfId="24832" xr:uid="{DAF548C4-9DF2-43F2-A4D1-66FAD2D473D6}"/>
    <cellStyle name="Comma 2 4 11 4" xfId="10421" xr:uid="{00000000-0005-0000-0000-0000A1100000}"/>
    <cellStyle name="Comma 2 4 11 4 2" xfId="29635" xr:uid="{BD260796-B2D0-46D2-A203-38248BC94B00}"/>
    <cellStyle name="Comma 2 4 11 5" xfId="20028" xr:uid="{035CA5B1-68D3-445A-A4F2-02A969B97BC0}"/>
    <cellStyle name="Comma 2 4 12" xfId="1612" xr:uid="{00000000-0005-0000-0000-0000A2100000}"/>
    <cellStyle name="Comma 2 4 12 2" xfId="4016" xr:uid="{00000000-0005-0000-0000-0000A3100000}"/>
    <cellStyle name="Comma 2 4 12 2 2" xfId="8819" xr:uid="{00000000-0005-0000-0000-0000A4100000}"/>
    <cellStyle name="Comma 2 4 12 2 2 2" xfId="18426" xr:uid="{00000000-0005-0000-0000-0000A5100000}"/>
    <cellStyle name="Comma 2 4 12 2 2 2 2" xfId="37640" xr:uid="{01D4D1E0-1052-4593-A6DE-CE95C7F173A1}"/>
    <cellStyle name="Comma 2 4 12 2 2 3" xfId="28033" xr:uid="{99A7B177-DF0A-4D22-B3BB-3B63B0686F7F}"/>
    <cellStyle name="Comma 2 4 12 2 3" xfId="13623" xr:uid="{00000000-0005-0000-0000-0000A6100000}"/>
    <cellStyle name="Comma 2 4 12 2 3 2" xfId="32837" xr:uid="{465740CB-229C-43E5-AF1D-08B790505E43}"/>
    <cellStyle name="Comma 2 4 12 2 4" xfId="23230" xr:uid="{286E992A-5558-4885-AB07-FF815AD383EC}"/>
    <cellStyle name="Comma 2 4 12 3" xfId="6418" xr:uid="{00000000-0005-0000-0000-0000A7100000}"/>
    <cellStyle name="Comma 2 4 12 3 2" xfId="16025" xr:uid="{00000000-0005-0000-0000-0000A8100000}"/>
    <cellStyle name="Comma 2 4 12 3 2 2" xfId="35239" xr:uid="{855AFBE7-3E53-4541-AF6A-5ED24471F525}"/>
    <cellStyle name="Comma 2 4 12 3 3" xfId="25632" xr:uid="{23F7C7D7-F7A5-4AAD-A8B4-5C3114BEB892}"/>
    <cellStyle name="Comma 2 4 12 4" xfId="11221" xr:uid="{00000000-0005-0000-0000-0000A9100000}"/>
    <cellStyle name="Comma 2 4 12 4 2" xfId="30435" xr:uid="{9F7DE001-1455-49FD-8394-B0BB3048E183}"/>
    <cellStyle name="Comma 2 4 12 5" xfId="20828" xr:uid="{E0F3D96A-809E-43B7-B94C-FB85C6F93D51}"/>
    <cellStyle name="Comma 2 4 13" xfId="2416" xr:uid="{00000000-0005-0000-0000-0000AA100000}"/>
    <cellStyle name="Comma 2 4 13 2" xfId="7219" xr:uid="{00000000-0005-0000-0000-0000AB100000}"/>
    <cellStyle name="Comma 2 4 13 2 2" xfId="16826" xr:uid="{00000000-0005-0000-0000-0000AC100000}"/>
    <cellStyle name="Comma 2 4 13 2 2 2" xfId="36040" xr:uid="{1BB5CA26-CF65-4DAE-960A-AEB1C6659191}"/>
    <cellStyle name="Comma 2 4 13 2 3" xfId="26433" xr:uid="{A25C297B-24CD-46D2-9633-04D1CF6A6E80}"/>
    <cellStyle name="Comma 2 4 13 3" xfId="12023" xr:uid="{00000000-0005-0000-0000-0000AD100000}"/>
    <cellStyle name="Comma 2 4 13 3 2" xfId="31237" xr:uid="{A9B5FC5D-AD5D-45BC-B2B7-B1E269B150FA}"/>
    <cellStyle name="Comma 2 4 13 4" xfId="21630" xr:uid="{20AF3C08-BF37-4C29-8D15-F5B5158EA3F0}"/>
    <cellStyle name="Comma 2 4 14" xfId="4818" xr:uid="{00000000-0005-0000-0000-0000AE100000}"/>
    <cellStyle name="Comma 2 4 14 2" xfId="14425" xr:uid="{00000000-0005-0000-0000-0000AF100000}"/>
    <cellStyle name="Comma 2 4 14 2 2" xfId="33639" xr:uid="{7ECE9BFE-CE27-47C8-B142-4FDD5343CAFE}"/>
    <cellStyle name="Comma 2 4 14 3" xfId="24032" xr:uid="{81EFFC0B-46DB-492C-B569-40F2FAE9B76A}"/>
    <cellStyle name="Comma 2 4 15" xfId="9621" xr:uid="{00000000-0005-0000-0000-0000B0100000}"/>
    <cellStyle name="Comma 2 4 15 2" xfId="28835" xr:uid="{44117A86-44C8-428B-AF99-DDAF02CB3EC4}"/>
    <cellStyle name="Comma 2 4 16" xfId="19228" xr:uid="{EC810635-9B53-49D9-85AC-1749F670A1E2}"/>
    <cellStyle name="Comma 2 4 2" xfId="21" xr:uid="{00000000-0005-0000-0000-0000B1100000}"/>
    <cellStyle name="Comma 2 4 2 10" xfId="4828" xr:uid="{00000000-0005-0000-0000-0000B2100000}"/>
    <cellStyle name="Comma 2 4 2 10 2" xfId="14435" xr:uid="{00000000-0005-0000-0000-0000B3100000}"/>
    <cellStyle name="Comma 2 4 2 10 2 2" xfId="33649" xr:uid="{63EFCE31-28F3-4CE9-A123-FE9FA437798E}"/>
    <cellStyle name="Comma 2 4 2 10 3" xfId="24042" xr:uid="{BD7687E7-ACCD-4006-AF81-F578EB43EC69}"/>
    <cellStyle name="Comma 2 4 2 11" xfId="9631" xr:uid="{00000000-0005-0000-0000-0000B4100000}"/>
    <cellStyle name="Comma 2 4 2 11 2" xfId="28845" xr:uid="{773F9893-2668-49DE-B9CB-5E1C4C03EDA9}"/>
    <cellStyle name="Comma 2 4 2 12" xfId="19238" xr:uid="{9B2D7ED9-FDE9-43ED-B4C2-46E384E0A84D}"/>
    <cellStyle name="Comma 2 4 2 2" xfId="71" xr:uid="{00000000-0005-0000-0000-0000B5100000}"/>
    <cellStyle name="Comma 2 4 2 2 10" xfId="9681" xr:uid="{00000000-0005-0000-0000-0000B6100000}"/>
    <cellStyle name="Comma 2 4 2 2 10 2" xfId="28895" xr:uid="{0B9FDDAA-5622-4DBB-AE92-A4BD9F506D21}"/>
    <cellStyle name="Comma 2 4 2 2 11" xfId="19288" xr:uid="{2C8D13AA-1A56-4C1D-A31B-616A99995BE1}"/>
    <cellStyle name="Comma 2 4 2 2 2" xfId="171" xr:uid="{00000000-0005-0000-0000-0000B7100000}"/>
    <cellStyle name="Comma 2 4 2 2 2 10" xfId="19388" xr:uid="{D7656384-9823-4E17-8816-0E732F2F4845}"/>
    <cellStyle name="Comma 2 4 2 2 2 2" xfId="371" xr:uid="{00000000-0005-0000-0000-0000B8100000}"/>
    <cellStyle name="Comma 2 4 2 2 2 2 2" xfId="1172" xr:uid="{00000000-0005-0000-0000-0000B9100000}"/>
    <cellStyle name="Comma 2 4 2 2 2 2 2 2" xfId="3576" xr:uid="{00000000-0005-0000-0000-0000BA100000}"/>
    <cellStyle name="Comma 2 4 2 2 2 2 2 2 2" xfId="8379" xr:uid="{00000000-0005-0000-0000-0000BB100000}"/>
    <cellStyle name="Comma 2 4 2 2 2 2 2 2 2 2" xfId="17986" xr:uid="{00000000-0005-0000-0000-0000BC100000}"/>
    <cellStyle name="Comma 2 4 2 2 2 2 2 2 2 2 2" xfId="37200" xr:uid="{F02BFDF2-49ED-4836-A82C-957C50C294AA}"/>
    <cellStyle name="Comma 2 4 2 2 2 2 2 2 2 3" xfId="27593" xr:uid="{E7603E78-3DEF-4960-8F87-DACD5566D2DC}"/>
    <cellStyle name="Comma 2 4 2 2 2 2 2 2 3" xfId="13183" xr:uid="{00000000-0005-0000-0000-0000BD100000}"/>
    <cellStyle name="Comma 2 4 2 2 2 2 2 2 3 2" xfId="32397" xr:uid="{5802C447-C2F7-4FDF-BB4B-9C1232303601}"/>
    <cellStyle name="Comma 2 4 2 2 2 2 2 2 4" xfId="22790" xr:uid="{39E1F65E-A021-4A4D-AB30-44B467957C2D}"/>
    <cellStyle name="Comma 2 4 2 2 2 2 2 3" xfId="5978" xr:uid="{00000000-0005-0000-0000-0000BE100000}"/>
    <cellStyle name="Comma 2 4 2 2 2 2 2 3 2" xfId="15585" xr:uid="{00000000-0005-0000-0000-0000BF100000}"/>
    <cellStyle name="Comma 2 4 2 2 2 2 2 3 2 2" xfId="34799" xr:uid="{591F4A96-E887-4353-8538-9154BAADC9B4}"/>
    <cellStyle name="Comma 2 4 2 2 2 2 2 3 3" xfId="25192" xr:uid="{1E954C23-6901-4D31-992F-C67CB038B8B4}"/>
    <cellStyle name="Comma 2 4 2 2 2 2 2 4" xfId="10781" xr:uid="{00000000-0005-0000-0000-0000C0100000}"/>
    <cellStyle name="Comma 2 4 2 2 2 2 2 4 2" xfId="29995" xr:uid="{09BE5B90-91E2-4873-8191-AC2A51EA6B96}"/>
    <cellStyle name="Comma 2 4 2 2 2 2 2 5" xfId="20388" xr:uid="{D026269B-9DBA-4421-B7EB-A7FF399CB636}"/>
    <cellStyle name="Comma 2 4 2 2 2 2 3" xfId="1972" xr:uid="{00000000-0005-0000-0000-0000C1100000}"/>
    <cellStyle name="Comma 2 4 2 2 2 2 3 2" xfId="4376" xr:uid="{00000000-0005-0000-0000-0000C2100000}"/>
    <cellStyle name="Comma 2 4 2 2 2 2 3 2 2" xfId="9179" xr:uid="{00000000-0005-0000-0000-0000C3100000}"/>
    <cellStyle name="Comma 2 4 2 2 2 2 3 2 2 2" xfId="18786" xr:uid="{00000000-0005-0000-0000-0000C4100000}"/>
    <cellStyle name="Comma 2 4 2 2 2 2 3 2 2 2 2" xfId="38000" xr:uid="{7EEE3693-20A7-4247-90DB-57BEE2C073F6}"/>
    <cellStyle name="Comma 2 4 2 2 2 2 3 2 2 3" xfId="28393" xr:uid="{017DD6B9-8B82-4190-943A-862CCBAB0BCF}"/>
    <cellStyle name="Comma 2 4 2 2 2 2 3 2 3" xfId="13983" xr:uid="{00000000-0005-0000-0000-0000C5100000}"/>
    <cellStyle name="Comma 2 4 2 2 2 2 3 2 3 2" xfId="33197" xr:uid="{20BD1984-714B-4D61-84A1-A7886F9E79A6}"/>
    <cellStyle name="Comma 2 4 2 2 2 2 3 2 4" xfId="23590" xr:uid="{93CA11D1-D20C-413A-8BC6-25C4B471ED1A}"/>
    <cellStyle name="Comma 2 4 2 2 2 2 3 3" xfId="6778" xr:uid="{00000000-0005-0000-0000-0000C6100000}"/>
    <cellStyle name="Comma 2 4 2 2 2 2 3 3 2" xfId="16385" xr:uid="{00000000-0005-0000-0000-0000C7100000}"/>
    <cellStyle name="Comma 2 4 2 2 2 2 3 3 2 2" xfId="35599" xr:uid="{E596BEA8-E620-4377-A6AE-E2DCEBBC0EB1}"/>
    <cellStyle name="Comma 2 4 2 2 2 2 3 3 3" xfId="25992" xr:uid="{73E71E8B-17F4-4B2F-848C-C6F357647E59}"/>
    <cellStyle name="Comma 2 4 2 2 2 2 3 4" xfId="11581" xr:uid="{00000000-0005-0000-0000-0000C8100000}"/>
    <cellStyle name="Comma 2 4 2 2 2 2 3 4 2" xfId="30795" xr:uid="{68967218-1FCF-4433-B04B-1D6F81BFE973}"/>
    <cellStyle name="Comma 2 4 2 2 2 2 3 5" xfId="21188" xr:uid="{9615E500-C764-492C-AE6F-749D53F55071}"/>
    <cellStyle name="Comma 2 4 2 2 2 2 4" xfId="2776" xr:uid="{00000000-0005-0000-0000-0000C9100000}"/>
    <cellStyle name="Comma 2 4 2 2 2 2 4 2" xfId="7579" xr:uid="{00000000-0005-0000-0000-0000CA100000}"/>
    <cellStyle name="Comma 2 4 2 2 2 2 4 2 2" xfId="17186" xr:uid="{00000000-0005-0000-0000-0000CB100000}"/>
    <cellStyle name="Comma 2 4 2 2 2 2 4 2 2 2" xfId="36400" xr:uid="{68E48470-E472-4FAB-8DAD-0B52039F8AF4}"/>
    <cellStyle name="Comma 2 4 2 2 2 2 4 2 3" xfId="26793" xr:uid="{DBB43EDD-9359-402D-89C1-A893AC94FB8C}"/>
    <cellStyle name="Comma 2 4 2 2 2 2 4 3" xfId="12383" xr:uid="{00000000-0005-0000-0000-0000CC100000}"/>
    <cellStyle name="Comma 2 4 2 2 2 2 4 3 2" xfId="31597" xr:uid="{45D62F15-767B-487E-A6C3-C37C3F9DAE12}"/>
    <cellStyle name="Comma 2 4 2 2 2 2 4 4" xfId="21990" xr:uid="{CB5A6F52-AF2F-4ED6-86B5-73E1B9381EAD}"/>
    <cellStyle name="Comma 2 4 2 2 2 2 5" xfId="5178" xr:uid="{00000000-0005-0000-0000-0000CD100000}"/>
    <cellStyle name="Comma 2 4 2 2 2 2 5 2" xfId="14785" xr:uid="{00000000-0005-0000-0000-0000CE100000}"/>
    <cellStyle name="Comma 2 4 2 2 2 2 5 2 2" xfId="33999" xr:uid="{0E9DE055-E804-4EC6-8611-46CF5B7EE1B0}"/>
    <cellStyle name="Comma 2 4 2 2 2 2 5 3" xfId="24392" xr:uid="{E91455F6-86A6-42AE-A29A-D8F083F64257}"/>
    <cellStyle name="Comma 2 4 2 2 2 2 6" xfId="9981" xr:uid="{00000000-0005-0000-0000-0000CF100000}"/>
    <cellStyle name="Comma 2 4 2 2 2 2 6 2" xfId="29195" xr:uid="{DF0A697C-BAAF-46B9-819D-36812E5CC8E1}"/>
    <cellStyle name="Comma 2 4 2 2 2 2 7" xfId="19588" xr:uid="{00249CA7-C1F5-4686-898C-2128E6B596A6}"/>
    <cellStyle name="Comma 2 4 2 2 2 3" xfId="571" xr:uid="{00000000-0005-0000-0000-0000D0100000}"/>
    <cellStyle name="Comma 2 4 2 2 2 3 2" xfId="1372" xr:uid="{00000000-0005-0000-0000-0000D1100000}"/>
    <cellStyle name="Comma 2 4 2 2 2 3 2 2" xfId="3776" xr:uid="{00000000-0005-0000-0000-0000D2100000}"/>
    <cellStyle name="Comma 2 4 2 2 2 3 2 2 2" xfId="8579" xr:uid="{00000000-0005-0000-0000-0000D3100000}"/>
    <cellStyle name="Comma 2 4 2 2 2 3 2 2 2 2" xfId="18186" xr:uid="{00000000-0005-0000-0000-0000D4100000}"/>
    <cellStyle name="Comma 2 4 2 2 2 3 2 2 2 2 2" xfId="37400" xr:uid="{84AD4AF2-17A0-4BCF-9378-0C739C53A1FF}"/>
    <cellStyle name="Comma 2 4 2 2 2 3 2 2 2 3" xfId="27793" xr:uid="{9C9074F0-12B1-408A-BDB2-AB31C7BF17D0}"/>
    <cellStyle name="Comma 2 4 2 2 2 3 2 2 3" xfId="13383" xr:uid="{00000000-0005-0000-0000-0000D5100000}"/>
    <cellStyle name="Comma 2 4 2 2 2 3 2 2 3 2" xfId="32597" xr:uid="{B34831FA-E40D-41D0-8FF8-9FCD99239EE1}"/>
    <cellStyle name="Comma 2 4 2 2 2 3 2 2 4" xfId="22990" xr:uid="{6A13FAA7-2090-4325-B104-BF50FE7BCAA2}"/>
    <cellStyle name="Comma 2 4 2 2 2 3 2 3" xfId="6178" xr:uid="{00000000-0005-0000-0000-0000D6100000}"/>
    <cellStyle name="Comma 2 4 2 2 2 3 2 3 2" xfId="15785" xr:uid="{00000000-0005-0000-0000-0000D7100000}"/>
    <cellStyle name="Comma 2 4 2 2 2 3 2 3 2 2" xfId="34999" xr:uid="{D40C6A15-0943-4BB7-879E-6A4573F032D5}"/>
    <cellStyle name="Comma 2 4 2 2 2 3 2 3 3" xfId="25392" xr:uid="{082D7796-947B-4BF3-9F2D-57CF86815114}"/>
    <cellStyle name="Comma 2 4 2 2 2 3 2 4" xfId="10981" xr:uid="{00000000-0005-0000-0000-0000D8100000}"/>
    <cellStyle name="Comma 2 4 2 2 2 3 2 4 2" xfId="30195" xr:uid="{D4341E4F-960D-4798-8209-CA4698207E83}"/>
    <cellStyle name="Comma 2 4 2 2 2 3 2 5" xfId="20588" xr:uid="{7CB83DBE-8F09-46ED-B579-1D67153DC267}"/>
    <cellStyle name="Comma 2 4 2 2 2 3 3" xfId="2172" xr:uid="{00000000-0005-0000-0000-0000D9100000}"/>
    <cellStyle name="Comma 2 4 2 2 2 3 3 2" xfId="4576" xr:uid="{00000000-0005-0000-0000-0000DA100000}"/>
    <cellStyle name="Comma 2 4 2 2 2 3 3 2 2" xfId="9379" xr:uid="{00000000-0005-0000-0000-0000DB100000}"/>
    <cellStyle name="Comma 2 4 2 2 2 3 3 2 2 2" xfId="18986" xr:uid="{00000000-0005-0000-0000-0000DC100000}"/>
    <cellStyle name="Comma 2 4 2 2 2 3 3 2 2 2 2" xfId="38200" xr:uid="{0C71B46B-6C8A-4C1D-883B-B668578441CB}"/>
    <cellStyle name="Comma 2 4 2 2 2 3 3 2 2 3" xfId="28593" xr:uid="{1A94536C-A4E7-434E-AA93-123546E7C81D}"/>
    <cellStyle name="Comma 2 4 2 2 2 3 3 2 3" xfId="14183" xr:uid="{00000000-0005-0000-0000-0000DD100000}"/>
    <cellStyle name="Comma 2 4 2 2 2 3 3 2 3 2" xfId="33397" xr:uid="{F3B5932A-F3F1-4E03-ADB9-005901EABE69}"/>
    <cellStyle name="Comma 2 4 2 2 2 3 3 2 4" xfId="23790" xr:uid="{3BF5EF6A-2B59-4D33-9FBA-867FCEBDD36B}"/>
    <cellStyle name="Comma 2 4 2 2 2 3 3 3" xfId="6978" xr:uid="{00000000-0005-0000-0000-0000DE100000}"/>
    <cellStyle name="Comma 2 4 2 2 2 3 3 3 2" xfId="16585" xr:uid="{00000000-0005-0000-0000-0000DF100000}"/>
    <cellStyle name="Comma 2 4 2 2 2 3 3 3 2 2" xfId="35799" xr:uid="{FE63F1BD-9B1A-43B8-94B3-872E32CBFD42}"/>
    <cellStyle name="Comma 2 4 2 2 2 3 3 3 3" xfId="26192" xr:uid="{9AC3DD13-FF06-4E33-B239-9111862E61DA}"/>
    <cellStyle name="Comma 2 4 2 2 2 3 3 4" xfId="11781" xr:uid="{00000000-0005-0000-0000-0000E0100000}"/>
    <cellStyle name="Comma 2 4 2 2 2 3 3 4 2" xfId="30995" xr:uid="{517B19D8-6C59-40F7-9F19-0DDBEC12F934}"/>
    <cellStyle name="Comma 2 4 2 2 2 3 3 5" xfId="21388" xr:uid="{CA6DB9F5-55FF-4663-A469-416498741D36}"/>
    <cellStyle name="Comma 2 4 2 2 2 3 4" xfId="2976" xr:uid="{00000000-0005-0000-0000-0000E1100000}"/>
    <cellStyle name="Comma 2 4 2 2 2 3 4 2" xfId="7779" xr:uid="{00000000-0005-0000-0000-0000E2100000}"/>
    <cellStyle name="Comma 2 4 2 2 2 3 4 2 2" xfId="17386" xr:uid="{00000000-0005-0000-0000-0000E3100000}"/>
    <cellStyle name="Comma 2 4 2 2 2 3 4 2 2 2" xfId="36600" xr:uid="{D421D7BF-72DA-45CC-967B-59F48A39BF5B}"/>
    <cellStyle name="Comma 2 4 2 2 2 3 4 2 3" xfId="26993" xr:uid="{18E97A6C-30C7-4C6C-926A-1052A73308D5}"/>
    <cellStyle name="Comma 2 4 2 2 2 3 4 3" xfId="12583" xr:uid="{00000000-0005-0000-0000-0000E4100000}"/>
    <cellStyle name="Comma 2 4 2 2 2 3 4 3 2" xfId="31797" xr:uid="{60FA3CFF-A820-4E51-BDA0-29B9A56C3B4E}"/>
    <cellStyle name="Comma 2 4 2 2 2 3 4 4" xfId="22190" xr:uid="{D336330B-0523-42E2-B9D2-9C194CFB29BB}"/>
    <cellStyle name="Comma 2 4 2 2 2 3 5" xfId="5378" xr:uid="{00000000-0005-0000-0000-0000E5100000}"/>
    <cellStyle name="Comma 2 4 2 2 2 3 5 2" xfId="14985" xr:uid="{00000000-0005-0000-0000-0000E6100000}"/>
    <cellStyle name="Comma 2 4 2 2 2 3 5 2 2" xfId="34199" xr:uid="{01E776E2-152E-4CF8-8D3A-7865BEE57B66}"/>
    <cellStyle name="Comma 2 4 2 2 2 3 5 3" xfId="24592" xr:uid="{CF45CE5A-342E-42FB-A715-25A7579A872E}"/>
    <cellStyle name="Comma 2 4 2 2 2 3 6" xfId="10181" xr:uid="{00000000-0005-0000-0000-0000E7100000}"/>
    <cellStyle name="Comma 2 4 2 2 2 3 6 2" xfId="29395" xr:uid="{E79E5E5B-5BCB-4D46-8DA9-87905D06D27A}"/>
    <cellStyle name="Comma 2 4 2 2 2 3 7" xfId="19788" xr:uid="{49499E6C-FE19-4F7D-93D6-2985BF2D5750}"/>
    <cellStyle name="Comma 2 4 2 2 2 4" xfId="771" xr:uid="{00000000-0005-0000-0000-0000E8100000}"/>
    <cellStyle name="Comma 2 4 2 2 2 4 2" xfId="1572" xr:uid="{00000000-0005-0000-0000-0000E9100000}"/>
    <cellStyle name="Comma 2 4 2 2 2 4 2 2" xfId="3976" xr:uid="{00000000-0005-0000-0000-0000EA100000}"/>
    <cellStyle name="Comma 2 4 2 2 2 4 2 2 2" xfId="8779" xr:uid="{00000000-0005-0000-0000-0000EB100000}"/>
    <cellStyle name="Comma 2 4 2 2 2 4 2 2 2 2" xfId="18386" xr:uid="{00000000-0005-0000-0000-0000EC100000}"/>
    <cellStyle name="Comma 2 4 2 2 2 4 2 2 2 2 2" xfId="37600" xr:uid="{8984840D-1176-4073-B013-5212F1B27921}"/>
    <cellStyle name="Comma 2 4 2 2 2 4 2 2 2 3" xfId="27993" xr:uid="{4C2C5A35-4FBB-4BF2-9CF6-68741B06B00C}"/>
    <cellStyle name="Comma 2 4 2 2 2 4 2 2 3" xfId="13583" xr:uid="{00000000-0005-0000-0000-0000ED100000}"/>
    <cellStyle name="Comma 2 4 2 2 2 4 2 2 3 2" xfId="32797" xr:uid="{630DBC3F-E810-495B-8C78-834FF6A7DA49}"/>
    <cellStyle name="Comma 2 4 2 2 2 4 2 2 4" xfId="23190" xr:uid="{750CCCB5-8210-4532-B79A-836478C14C83}"/>
    <cellStyle name="Comma 2 4 2 2 2 4 2 3" xfId="6378" xr:uid="{00000000-0005-0000-0000-0000EE100000}"/>
    <cellStyle name="Comma 2 4 2 2 2 4 2 3 2" xfId="15985" xr:uid="{00000000-0005-0000-0000-0000EF100000}"/>
    <cellStyle name="Comma 2 4 2 2 2 4 2 3 2 2" xfId="35199" xr:uid="{6A602013-1690-4F98-B47A-CC1ADEEB0589}"/>
    <cellStyle name="Comma 2 4 2 2 2 4 2 3 3" xfId="25592" xr:uid="{481A6CD4-1AA7-4217-93A1-0F625F7B5710}"/>
    <cellStyle name="Comma 2 4 2 2 2 4 2 4" xfId="11181" xr:uid="{00000000-0005-0000-0000-0000F0100000}"/>
    <cellStyle name="Comma 2 4 2 2 2 4 2 4 2" xfId="30395" xr:uid="{6F8E0C7D-1846-464E-A537-9EDFEAFC7A52}"/>
    <cellStyle name="Comma 2 4 2 2 2 4 2 5" xfId="20788" xr:uid="{4FB7C70A-F0E2-41E1-AF8E-7FE21FEB18DF}"/>
    <cellStyle name="Comma 2 4 2 2 2 4 3" xfId="2372" xr:uid="{00000000-0005-0000-0000-0000F1100000}"/>
    <cellStyle name="Comma 2 4 2 2 2 4 3 2" xfId="4776" xr:uid="{00000000-0005-0000-0000-0000F2100000}"/>
    <cellStyle name="Comma 2 4 2 2 2 4 3 2 2" xfId="9579" xr:uid="{00000000-0005-0000-0000-0000F3100000}"/>
    <cellStyle name="Comma 2 4 2 2 2 4 3 2 2 2" xfId="19186" xr:uid="{00000000-0005-0000-0000-0000F4100000}"/>
    <cellStyle name="Comma 2 4 2 2 2 4 3 2 2 2 2" xfId="38400" xr:uid="{D542B75A-893C-4A4F-A8D3-5241F984129F}"/>
    <cellStyle name="Comma 2 4 2 2 2 4 3 2 2 3" xfId="28793" xr:uid="{A573583D-F6B0-415B-8641-3EC3793172EA}"/>
    <cellStyle name="Comma 2 4 2 2 2 4 3 2 3" xfId="14383" xr:uid="{00000000-0005-0000-0000-0000F5100000}"/>
    <cellStyle name="Comma 2 4 2 2 2 4 3 2 3 2" xfId="33597" xr:uid="{B7EBC3C3-0AB9-4664-9148-C78A54AE8FC8}"/>
    <cellStyle name="Comma 2 4 2 2 2 4 3 2 4" xfId="23990" xr:uid="{A0727259-D6E8-4BF2-A09E-22AD696CAB32}"/>
    <cellStyle name="Comma 2 4 2 2 2 4 3 3" xfId="7178" xr:uid="{00000000-0005-0000-0000-0000F6100000}"/>
    <cellStyle name="Comma 2 4 2 2 2 4 3 3 2" xfId="16785" xr:uid="{00000000-0005-0000-0000-0000F7100000}"/>
    <cellStyle name="Comma 2 4 2 2 2 4 3 3 2 2" xfId="35999" xr:uid="{F1FD2A32-6FCE-45FF-9313-6C27CABE1198}"/>
    <cellStyle name="Comma 2 4 2 2 2 4 3 3 3" xfId="26392" xr:uid="{349186FE-6A85-43AE-81B2-B7416BA77ED3}"/>
    <cellStyle name="Comma 2 4 2 2 2 4 3 4" xfId="11981" xr:uid="{00000000-0005-0000-0000-0000F8100000}"/>
    <cellStyle name="Comma 2 4 2 2 2 4 3 4 2" xfId="31195" xr:uid="{E134B437-14B1-4D4D-8272-F611AC6EBC3A}"/>
    <cellStyle name="Comma 2 4 2 2 2 4 3 5" xfId="21588" xr:uid="{2A13155D-3C10-4984-8A76-AF51BB2FB7D7}"/>
    <cellStyle name="Comma 2 4 2 2 2 4 4" xfId="3176" xr:uid="{00000000-0005-0000-0000-0000F9100000}"/>
    <cellStyle name="Comma 2 4 2 2 2 4 4 2" xfId="7979" xr:uid="{00000000-0005-0000-0000-0000FA100000}"/>
    <cellStyle name="Comma 2 4 2 2 2 4 4 2 2" xfId="17586" xr:uid="{00000000-0005-0000-0000-0000FB100000}"/>
    <cellStyle name="Comma 2 4 2 2 2 4 4 2 2 2" xfId="36800" xr:uid="{18C85204-D59C-4D4E-8885-E87483A4E316}"/>
    <cellStyle name="Comma 2 4 2 2 2 4 4 2 3" xfId="27193" xr:uid="{2E0DF64D-E7F4-491A-8950-93E602CAD0D5}"/>
    <cellStyle name="Comma 2 4 2 2 2 4 4 3" xfId="12783" xr:uid="{00000000-0005-0000-0000-0000FC100000}"/>
    <cellStyle name="Comma 2 4 2 2 2 4 4 3 2" xfId="31997" xr:uid="{1041FF7C-378E-4E1F-9730-E51EB35E5C47}"/>
    <cellStyle name="Comma 2 4 2 2 2 4 4 4" xfId="22390" xr:uid="{716EB862-38D7-4BAB-8B47-5B165F079D61}"/>
    <cellStyle name="Comma 2 4 2 2 2 4 5" xfId="5578" xr:uid="{00000000-0005-0000-0000-0000FD100000}"/>
    <cellStyle name="Comma 2 4 2 2 2 4 5 2" xfId="15185" xr:uid="{00000000-0005-0000-0000-0000FE100000}"/>
    <cellStyle name="Comma 2 4 2 2 2 4 5 2 2" xfId="34399" xr:uid="{99072461-4F26-4A06-AE96-489F0F61A1A8}"/>
    <cellStyle name="Comma 2 4 2 2 2 4 5 3" xfId="24792" xr:uid="{2075977E-BBA4-401C-9360-2E5F4B8ECCEA}"/>
    <cellStyle name="Comma 2 4 2 2 2 4 6" xfId="10381" xr:uid="{00000000-0005-0000-0000-0000FF100000}"/>
    <cellStyle name="Comma 2 4 2 2 2 4 6 2" xfId="29595" xr:uid="{C33BBF5D-DE46-4F1E-84C4-471AFFAD9CA4}"/>
    <cellStyle name="Comma 2 4 2 2 2 4 7" xfId="19988" xr:uid="{B63596AA-3B49-4DAC-A147-0534E14CB04D}"/>
    <cellStyle name="Comma 2 4 2 2 2 5" xfId="972" xr:uid="{00000000-0005-0000-0000-000000110000}"/>
    <cellStyle name="Comma 2 4 2 2 2 5 2" xfId="3376" xr:uid="{00000000-0005-0000-0000-000001110000}"/>
    <cellStyle name="Comma 2 4 2 2 2 5 2 2" xfId="8179" xr:uid="{00000000-0005-0000-0000-000002110000}"/>
    <cellStyle name="Comma 2 4 2 2 2 5 2 2 2" xfId="17786" xr:uid="{00000000-0005-0000-0000-000003110000}"/>
    <cellStyle name="Comma 2 4 2 2 2 5 2 2 2 2" xfId="37000" xr:uid="{1C3F4B4D-E1BA-4DDC-9E83-12CB81A54ACD}"/>
    <cellStyle name="Comma 2 4 2 2 2 5 2 2 3" xfId="27393" xr:uid="{78C9253F-22F5-486B-BC52-870D314599E1}"/>
    <cellStyle name="Comma 2 4 2 2 2 5 2 3" xfId="12983" xr:uid="{00000000-0005-0000-0000-000004110000}"/>
    <cellStyle name="Comma 2 4 2 2 2 5 2 3 2" xfId="32197" xr:uid="{1CC2D853-980E-43FC-8A73-3079D595D75D}"/>
    <cellStyle name="Comma 2 4 2 2 2 5 2 4" xfId="22590" xr:uid="{8EF65D8E-FEF8-4C3B-9FB3-EAE798A96E2A}"/>
    <cellStyle name="Comma 2 4 2 2 2 5 3" xfId="5778" xr:uid="{00000000-0005-0000-0000-000005110000}"/>
    <cellStyle name="Comma 2 4 2 2 2 5 3 2" xfId="15385" xr:uid="{00000000-0005-0000-0000-000006110000}"/>
    <cellStyle name="Comma 2 4 2 2 2 5 3 2 2" xfId="34599" xr:uid="{FCDF40CE-8994-4690-AE90-217B5A40B6A1}"/>
    <cellStyle name="Comma 2 4 2 2 2 5 3 3" xfId="24992" xr:uid="{FCB8FC3F-FAD6-4BF2-8F9C-A8C6FA029AB7}"/>
    <cellStyle name="Comma 2 4 2 2 2 5 4" xfId="10581" xr:uid="{00000000-0005-0000-0000-000007110000}"/>
    <cellStyle name="Comma 2 4 2 2 2 5 4 2" xfId="29795" xr:uid="{35E069DC-1DA3-4B38-8FDD-C0E447935FD5}"/>
    <cellStyle name="Comma 2 4 2 2 2 5 5" xfId="20188" xr:uid="{182607ED-5A65-4735-A92D-09F2E1A51E12}"/>
    <cellStyle name="Comma 2 4 2 2 2 6" xfId="1772" xr:uid="{00000000-0005-0000-0000-000008110000}"/>
    <cellStyle name="Comma 2 4 2 2 2 6 2" xfId="4176" xr:uid="{00000000-0005-0000-0000-000009110000}"/>
    <cellStyle name="Comma 2 4 2 2 2 6 2 2" xfId="8979" xr:uid="{00000000-0005-0000-0000-00000A110000}"/>
    <cellStyle name="Comma 2 4 2 2 2 6 2 2 2" xfId="18586" xr:uid="{00000000-0005-0000-0000-00000B110000}"/>
    <cellStyle name="Comma 2 4 2 2 2 6 2 2 2 2" xfId="37800" xr:uid="{580453AA-383E-4A20-9E1C-65A34358FD58}"/>
    <cellStyle name="Comma 2 4 2 2 2 6 2 2 3" xfId="28193" xr:uid="{3B67BEB1-5B78-4BAE-955A-64EE0B131FB7}"/>
    <cellStyle name="Comma 2 4 2 2 2 6 2 3" xfId="13783" xr:uid="{00000000-0005-0000-0000-00000C110000}"/>
    <cellStyle name="Comma 2 4 2 2 2 6 2 3 2" xfId="32997" xr:uid="{C9FB51E6-0DDD-4FBD-877C-556E1CCB9D50}"/>
    <cellStyle name="Comma 2 4 2 2 2 6 2 4" xfId="23390" xr:uid="{1AC3ACA7-A9EB-4268-B74D-421EF5B90390}"/>
    <cellStyle name="Comma 2 4 2 2 2 6 3" xfId="6578" xr:uid="{00000000-0005-0000-0000-00000D110000}"/>
    <cellStyle name="Comma 2 4 2 2 2 6 3 2" xfId="16185" xr:uid="{00000000-0005-0000-0000-00000E110000}"/>
    <cellStyle name="Comma 2 4 2 2 2 6 3 2 2" xfId="35399" xr:uid="{91A4B482-EA62-46C2-BDD0-0A0586253C9C}"/>
    <cellStyle name="Comma 2 4 2 2 2 6 3 3" xfId="25792" xr:uid="{B5C9E18B-9FB3-4D66-8D24-E036BB843492}"/>
    <cellStyle name="Comma 2 4 2 2 2 6 4" xfId="11381" xr:uid="{00000000-0005-0000-0000-00000F110000}"/>
    <cellStyle name="Comma 2 4 2 2 2 6 4 2" xfId="30595" xr:uid="{DB7DD2B8-D0FF-4EFE-A802-CEA954CDB2E4}"/>
    <cellStyle name="Comma 2 4 2 2 2 6 5" xfId="20988" xr:uid="{F69E0B86-DDCA-4E90-A37C-395CC668D7F8}"/>
    <cellStyle name="Comma 2 4 2 2 2 7" xfId="2576" xr:uid="{00000000-0005-0000-0000-000010110000}"/>
    <cellStyle name="Comma 2 4 2 2 2 7 2" xfId="7379" xr:uid="{00000000-0005-0000-0000-000011110000}"/>
    <cellStyle name="Comma 2 4 2 2 2 7 2 2" xfId="16986" xr:uid="{00000000-0005-0000-0000-000012110000}"/>
    <cellStyle name="Comma 2 4 2 2 2 7 2 2 2" xfId="36200" xr:uid="{3F344BEF-2158-449F-849A-D43B2AEBC073}"/>
    <cellStyle name="Comma 2 4 2 2 2 7 2 3" xfId="26593" xr:uid="{19DA0C03-9DE4-4F50-A331-04EF34385528}"/>
    <cellStyle name="Comma 2 4 2 2 2 7 3" xfId="12183" xr:uid="{00000000-0005-0000-0000-000013110000}"/>
    <cellStyle name="Comma 2 4 2 2 2 7 3 2" xfId="31397" xr:uid="{C3D1C1B4-1096-4E0A-ABA4-E990E05B017E}"/>
    <cellStyle name="Comma 2 4 2 2 2 7 4" xfId="21790" xr:uid="{93D51587-9FC2-4BB4-925E-B69F22342CE8}"/>
    <cellStyle name="Comma 2 4 2 2 2 8" xfId="4978" xr:uid="{00000000-0005-0000-0000-000014110000}"/>
    <cellStyle name="Comma 2 4 2 2 2 8 2" xfId="14585" xr:uid="{00000000-0005-0000-0000-000015110000}"/>
    <cellStyle name="Comma 2 4 2 2 2 8 2 2" xfId="33799" xr:uid="{EE7955D2-2717-46D4-87D9-BD2F97D7A8D2}"/>
    <cellStyle name="Comma 2 4 2 2 2 8 3" xfId="24192" xr:uid="{42761620-6B9B-4EE6-815B-03A5D322E730}"/>
    <cellStyle name="Comma 2 4 2 2 2 9" xfId="9781" xr:uid="{00000000-0005-0000-0000-000016110000}"/>
    <cellStyle name="Comma 2 4 2 2 2 9 2" xfId="28995" xr:uid="{E0FCA2C2-3ACC-45C9-BB5D-4A1A4BBE2190}"/>
    <cellStyle name="Comma 2 4 2 2 3" xfId="271" xr:uid="{00000000-0005-0000-0000-000017110000}"/>
    <cellStyle name="Comma 2 4 2 2 3 2" xfId="1072" xr:uid="{00000000-0005-0000-0000-000018110000}"/>
    <cellStyle name="Comma 2 4 2 2 3 2 2" xfId="3476" xr:uid="{00000000-0005-0000-0000-000019110000}"/>
    <cellStyle name="Comma 2 4 2 2 3 2 2 2" xfId="8279" xr:uid="{00000000-0005-0000-0000-00001A110000}"/>
    <cellStyle name="Comma 2 4 2 2 3 2 2 2 2" xfId="17886" xr:uid="{00000000-0005-0000-0000-00001B110000}"/>
    <cellStyle name="Comma 2 4 2 2 3 2 2 2 2 2" xfId="37100" xr:uid="{39C92B5F-F89A-4963-8FCA-240347A1E69E}"/>
    <cellStyle name="Comma 2 4 2 2 3 2 2 2 3" xfId="27493" xr:uid="{DCBEECB7-5C8C-4E93-B6CE-89F599F80533}"/>
    <cellStyle name="Comma 2 4 2 2 3 2 2 3" xfId="13083" xr:uid="{00000000-0005-0000-0000-00001C110000}"/>
    <cellStyle name="Comma 2 4 2 2 3 2 2 3 2" xfId="32297" xr:uid="{FCE1D95E-37DD-4880-8C07-F1C39E7A0FF5}"/>
    <cellStyle name="Comma 2 4 2 2 3 2 2 4" xfId="22690" xr:uid="{95FF097C-C26D-4D27-94AB-AD8422FD6F85}"/>
    <cellStyle name="Comma 2 4 2 2 3 2 3" xfId="5878" xr:uid="{00000000-0005-0000-0000-00001D110000}"/>
    <cellStyle name="Comma 2 4 2 2 3 2 3 2" xfId="15485" xr:uid="{00000000-0005-0000-0000-00001E110000}"/>
    <cellStyle name="Comma 2 4 2 2 3 2 3 2 2" xfId="34699" xr:uid="{11CDDABD-CFA0-4A5E-90F1-908305B4B67D}"/>
    <cellStyle name="Comma 2 4 2 2 3 2 3 3" xfId="25092" xr:uid="{044440CD-4EA2-447B-B2F2-97DE47780033}"/>
    <cellStyle name="Comma 2 4 2 2 3 2 4" xfId="10681" xr:uid="{00000000-0005-0000-0000-00001F110000}"/>
    <cellStyle name="Comma 2 4 2 2 3 2 4 2" xfId="29895" xr:uid="{D73D0FAC-3B8D-445B-ABA5-3BDA13657090}"/>
    <cellStyle name="Comma 2 4 2 2 3 2 5" xfId="20288" xr:uid="{C4BFC046-22A0-4363-A5EE-8C0C0DDD6488}"/>
    <cellStyle name="Comma 2 4 2 2 3 3" xfId="1872" xr:uid="{00000000-0005-0000-0000-000020110000}"/>
    <cellStyle name="Comma 2 4 2 2 3 3 2" xfId="4276" xr:uid="{00000000-0005-0000-0000-000021110000}"/>
    <cellStyle name="Comma 2 4 2 2 3 3 2 2" xfId="9079" xr:uid="{00000000-0005-0000-0000-000022110000}"/>
    <cellStyle name="Comma 2 4 2 2 3 3 2 2 2" xfId="18686" xr:uid="{00000000-0005-0000-0000-000023110000}"/>
    <cellStyle name="Comma 2 4 2 2 3 3 2 2 2 2" xfId="37900" xr:uid="{FE33D111-B952-4A1F-8F87-11480E4669D6}"/>
    <cellStyle name="Comma 2 4 2 2 3 3 2 2 3" xfId="28293" xr:uid="{4CD16124-4FFE-487E-B427-48C899EB46D3}"/>
    <cellStyle name="Comma 2 4 2 2 3 3 2 3" xfId="13883" xr:uid="{00000000-0005-0000-0000-000024110000}"/>
    <cellStyle name="Comma 2 4 2 2 3 3 2 3 2" xfId="33097" xr:uid="{A9725AC0-F711-4232-ADDC-DA6AA4467187}"/>
    <cellStyle name="Comma 2 4 2 2 3 3 2 4" xfId="23490" xr:uid="{FD2E731A-0F7D-436F-B16F-09D82212A95E}"/>
    <cellStyle name="Comma 2 4 2 2 3 3 3" xfId="6678" xr:uid="{00000000-0005-0000-0000-000025110000}"/>
    <cellStyle name="Comma 2 4 2 2 3 3 3 2" xfId="16285" xr:uid="{00000000-0005-0000-0000-000026110000}"/>
    <cellStyle name="Comma 2 4 2 2 3 3 3 2 2" xfId="35499" xr:uid="{0143AAFF-84F7-4643-B63A-C9DD1FDF1EA9}"/>
    <cellStyle name="Comma 2 4 2 2 3 3 3 3" xfId="25892" xr:uid="{F12538D5-8BA3-4820-816B-4DA153C26F8E}"/>
    <cellStyle name="Comma 2 4 2 2 3 3 4" xfId="11481" xr:uid="{00000000-0005-0000-0000-000027110000}"/>
    <cellStyle name="Comma 2 4 2 2 3 3 4 2" xfId="30695" xr:uid="{88751F8A-1F7B-49F2-A379-5D1C03B028CE}"/>
    <cellStyle name="Comma 2 4 2 2 3 3 5" xfId="21088" xr:uid="{8E8EC8E4-F3FA-4A43-A11D-79C68DF80384}"/>
    <cellStyle name="Comma 2 4 2 2 3 4" xfId="2676" xr:uid="{00000000-0005-0000-0000-000028110000}"/>
    <cellStyle name="Comma 2 4 2 2 3 4 2" xfId="7479" xr:uid="{00000000-0005-0000-0000-000029110000}"/>
    <cellStyle name="Comma 2 4 2 2 3 4 2 2" xfId="17086" xr:uid="{00000000-0005-0000-0000-00002A110000}"/>
    <cellStyle name="Comma 2 4 2 2 3 4 2 2 2" xfId="36300" xr:uid="{398F237B-149F-4127-A4DC-A6DD7180CF1E}"/>
    <cellStyle name="Comma 2 4 2 2 3 4 2 3" xfId="26693" xr:uid="{945FDB7D-A7DE-4F26-A6C2-8C8BC19AB79A}"/>
    <cellStyle name="Comma 2 4 2 2 3 4 3" xfId="12283" xr:uid="{00000000-0005-0000-0000-00002B110000}"/>
    <cellStyle name="Comma 2 4 2 2 3 4 3 2" xfId="31497" xr:uid="{2B9229C0-1C21-4BD6-A6A9-40179C4B7BCE}"/>
    <cellStyle name="Comma 2 4 2 2 3 4 4" xfId="21890" xr:uid="{FE1C2CB7-8C26-4F47-9039-25FA91E5D825}"/>
    <cellStyle name="Comma 2 4 2 2 3 5" xfId="5078" xr:uid="{00000000-0005-0000-0000-00002C110000}"/>
    <cellStyle name="Comma 2 4 2 2 3 5 2" xfId="14685" xr:uid="{00000000-0005-0000-0000-00002D110000}"/>
    <cellStyle name="Comma 2 4 2 2 3 5 2 2" xfId="33899" xr:uid="{B7030362-0AF2-45BF-9CA2-0DE582179D24}"/>
    <cellStyle name="Comma 2 4 2 2 3 5 3" xfId="24292" xr:uid="{3673E0DE-FFBF-489F-AE7D-42C3CA5B151A}"/>
    <cellStyle name="Comma 2 4 2 2 3 6" xfId="9881" xr:uid="{00000000-0005-0000-0000-00002E110000}"/>
    <cellStyle name="Comma 2 4 2 2 3 6 2" xfId="29095" xr:uid="{D9591655-BCF4-4B4C-8D50-087A3A1FB212}"/>
    <cellStyle name="Comma 2 4 2 2 3 7" xfId="19488" xr:uid="{F5FBB722-EFBC-409D-9C3B-0AF347852C2C}"/>
    <cellStyle name="Comma 2 4 2 2 4" xfId="471" xr:uid="{00000000-0005-0000-0000-00002F110000}"/>
    <cellStyle name="Comma 2 4 2 2 4 2" xfId="1272" xr:uid="{00000000-0005-0000-0000-000030110000}"/>
    <cellStyle name="Comma 2 4 2 2 4 2 2" xfId="3676" xr:uid="{00000000-0005-0000-0000-000031110000}"/>
    <cellStyle name="Comma 2 4 2 2 4 2 2 2" xfId="8479" xr:uid="{00000000-0005-0000-0000-000032110000}"/>
    <cellStyle name="Comma 2 4 2 2 4 2 2 2 2" xfId="18086" xr:uid="{00000000-0005-0000-0000-000033110000}"/>
    <cellStyle name="Comma 2 4 2 2 4 2 2 2 2 2" xfId="37300" xr:uid="{01315A83-F5C4-47E4-BEED-7EC25E3C56A1}"/>
    <cellStyle name="Comma 2 4 2 2 4 2 2 2 3" xfId="27693" xr:uid="{7F252F73-227C-425F-B9F4-C3E803CA9D32}"/>
    <cellStyle name="Comma 2 4 2 2 4 2 2 3" xfId="13283" xr:uid="{00000000-0005-0000-0000-000034110000}"/>
    <cellStyle name="Comma 2 4 2 2 4 2 2 3 2" xfId="32497" xr:uid="{4F593CB9-2CB5-4165-9BB5-EE77FD5BF156}"/>
    <cellStyle name="Comma 2 4 2 2 4 2 2 4" xfId="22890" xr:uid="{E4827218-17CC-432A-A5B7-9F1E9415747C}"/>
    <cellStyle name="Comma 2 4 2 2 4 2 3" xfId="6078" xr:uid="{00000000-0005-0000-0000-000035110000}"/>
    <cellStyle name="Comma 2 4 2 2 4 2 3 2" xfId="15685" xr:uid="{00000000-0005-0000-0000-000036110000}"/>
    <cellStyle name="Comma 2 4 2 2 4 2 3 2 2" xfId="34899" xr:uid="{E9F00070-1441-466F-9AFB-9FFCA770E566}"/>
    <cellStyle name="Comma 2 4 2 2 4 2 3 3" xfId="25292" xr:uid="{B5EECE0E-6575-4EB4-8BC4-C271FEAFD6EF}"/>
    <cellStyle name="Comma 2 4 2 2 4 2 4" xfId="10881" xr:uid="{00000000-0005-0000-0000-000037110000}"/>
    <cellStyle name="Comma 2 4 2 2 4 2 4 2" xfId="30095" xr:uid="{DFA775D0-83A1-450E-8A3B-43BD63685EE4}"/>
    <cellStyle name="Comma 2 4 2 2 4 2 5" xfId="20488" xr:uid="{BA48871D-08A0-4589-A33B-B2FB6A3C260A}"/>
    <cellStyle name="Comma 2 4 2 2 4 3" xfId="2072" xr:uid="{00000000-0005-0000-0000-000038110000}"/>
    <cellStyle name="Comma 2 4 2 2 4 3 2" xfId="4476" xr:uid="{00000000-0005-0000-0000-000039110000}"/>
    <cellStyle name="Comma 2 4 2 2 4 3 2 2" xfId="9279" xr:uid="{00000000-0005-0000-0000-00003A110000}"/>
    <cellStyle name="Comma 2 4 2 2 4 3 2 2 2" xfId="18886" xr:uid="{00000000-0005-0000-0000-00003B110000}"/>
    <cellStyle name="Comma 2 4 2 2 4 3 2 2 2 2" xfId="38100" xr:uid="{9DF864E6-6714-44CF-8EA8-6CF3CFD4714E}"/>
    <cellStyle name="Comma 2 4 2 2 4 3 2 2 3" xfId="28493" xr:uid="{4D58D263-D846-458F-A71E-B59C341477E4}"/>
    <cellStyle name="Comma 2 4 2 2 4 3 2 3" xfId="14083" xr:uid="{00000000-0005-0000-0000-00003C110000}"/>
    <cellStyle name="Comma 2 4 2 2 4 3 2 3 2" xfId="33297" xr:uid="{81B316AD-E239-45ED-BE46-C37B520F0279}"/>
    <cellStyle name="Comma 2 4 2 2 4 3 2 4" xfId="23690" xr:uid="{CAC9F28C-82E3-499F-9258-EEB8100C0B2F}"/>
    <cellStyle name="Comma 2 4 2 2 4 3 3" xfId="6878" xr:uid="{00000000-0005-0000-0000-00003D110000}"/>
    <cellStyle name="Comma 2 4 2 2 4 3 3 2" xfId="16485" xr:uid="{00000000-0005-0000-0000-00003E110000}"/>
    <cellStyle name="Comma 2 4 2 2 4 3 3 2 2" xfId="35699" xr:uid="{EC4E5A2D-D582-4457-9A8A-947DACC900E5}"/>
    <cellStyle name="Comma 2 4 2 2 4 3 3 3" xfId="26092" xr:uid="{51B2247D-C510-40C4-8D87-6A09578EF2E5}"/>
    <cellStyle name="Comma 2 4 2 2 4 3 4" xfId="11681" xr:uid="{00000000-0005-0000-0000-00003F110000}"/>
    <cellStyle name="Comma 2 4 2 2 4 3 4 2" xfId="30895" xr:uid="{31673D15-8B70-4036-9667-C3475EACD2DA}"/>
    <cellStyle name="Comma 2 4 2 2 4 3 5" xfId="21288" xr:uid="{AAE1FD96-2B7D-4B34-B584-D40FD16947EA}"/>
    <cellStyle name="Comma 2 4 2 2 4 4" xfId="2876" xr:uid="{00000000-0005-0000-0000-000040110000}"/>
    <cellStyle name="Comma 2 4 2 2 4 4 2" xfId="7679" xr:uid="{00000000-0005-0000-0000-000041110000}"/>
    <cellStyle name="Comma 2 4 2 2 4 4 2 2" xfId="17286" xr:uid="{00000000-0005-0000-0000-000042110000}"/>
    <cellStyle name="Comma 2 4 2 2 4 4 2 2 2" xfId="36500" xr:uid="{6788A801-07A8-42D0-AFFE-9C8D39B51A8E}"/>
    <cellStyle name="Comma 2 4 2 2 4 4 2 3" xfId="26893" xr:uid="{CB8A097A-7544-4025-ADF3-1DF143C5809B}"/>
    <cellStyle name="Comma 2 4 2 2 4 4 3" xfId="12483" xr:uid="{00000000-0005-0000-0000-000043110000}"/>
    <cellStyle name="Comma 2 4 2 2 4 4 3 2" xfId="31697" xr:uid="{35F6AF24-8F4C-45EC-B9E0-B09BEC1B3A6E}"/>
    <cellStyle name="Comma 2 4 2 2 4 4 4" xfId="22090" xr:uid="{555A7634-C0E9-4981-A5CF-377F2B16FE3D}"/>
    <cellStyle name="Comma 2 4 2 2 4 5" xfId="5278" xr:uid="{00000000-0005-0000-0000-000044110000}"/>
    <cellStyle name="Comma 2 4 2 2 4 5 2" xfId="14885" xr:uid="{00000000-0005-0000-0000-000045110000}"/>
    <cellStyle name="Comma 2 4 2 2 4 5 2 2" xfId="34099" xr:uid="{8DF51FDC-99AC-481F-9C01-BB2FEDAF68B4}"/>
    <cellStyle name="Comma 2 4 2 2 4 5 3" xfId="24492" xr:uid="{FCD40D0B-2584-47A5-AD02-3102D29605DC}"/>
    <cellStyle name="Comma 2 4 2 2 4 6" xfId="10081" xr:uid="{00000000-0005-0000-0000-000046110000}"/>
    <cellStyle name="Comma 2 4 2 2 4 6 2" xfId="29295" xr:uid="{4354917E-A61B-4762-BD66-AF12F2CAF550}"/>
    <cellStyle name="Comma 2 4 2 2 4 7" xfId="19688" xr:uid="{B62D2017-5953-4C04-99C8-3CFC91787807}"/>
    <cellStyle name="Comma 2 4 2 2 5" xfId="671" xr:uid="{00000000-0005-0000-0000-000047110000}"/>
    <cellStyle name="Comma 2 4 2 2 5 2" xfId="1472" xr:uid="{00000000-0005-0000-0000-000048110000}"/>
    <cellStyle name="Comma 2 4 2 2 5 2 2" xfId="3876" xr:uid="{00000000-0005-0000-0000-000049110000}"/>
    <cellStyle name="Comma 2 4 2 2 5 2 2 2" xfId="8679" xr:uid="{00000000-0005-0000-0000-00004A110000}"/>
    <cellStyle name="Comma 2 4 2 2 5 2 2 2 2" xfId="18286" xr:uid="{00000000-0005-0000-0000-00004B110000}"/>
    <cellStyle name="Comma 2 4 2 2 5 2 2 2 2 2" xfId="37500" xr:uid="{E331F5A2-C5AF-4D49-9686-F86DDDA09476}"/>
    <cellStyle name="Comma 2 4 2 2 5 2 2 2 3" xfId="27893" xr:uid="{05D66D89-9C8E-4D58-94AB-2744FB80C6BB}"/>
    <cellStyle name="Comma 2 4 2 2 5 2 2 3" xfId="13483" xr:uid="{00000000-0005-0000-0000-00004C110000}"/>
    <cellStyle name="Comma 2 4 2 2 5 2 2 3 2" xfId="32697" xr:uid="{7653F929-81EF-4177-8DCE-C5813F44BED5}"/>
    <cellStyle name="Comma 2 4 2 2 5 2 2 4" xfId="23090" xr:uid="{CB627F06-2BDC-4F4E-97D0-A80222CB3874}"/>
    <cellStyle name="Comma 2 4 2 2 5 2 3" xfId="6278" xr:uid="{00000000-0005-0000-0000-00004D110000}"/>
    <cellStyle name="Comma 2 4 2 2 5 2 3 2" xfId="15885" xr:uid="{00000000-0005-0000-0000-00004E110000}"/>
    <cellStyle name="Comma 2 4 2 2 5 2 3 2 2" xfId="35099" xr:uid="{2E126A60-68A2-450E-8491-7DF079CE08E4}"/>
    <cellStyle name="Comma 2 4 2 2 5 2 3 3" xfId="25492" xr:uid="{F1AA8034-07C1-4712-924D-6205DF47053B}"/>
    <cellStyle name="Comma 2 4 2 2 5 2 4" xfId="11081" xr:uid="{00000000-0005-0000-0000-00004F110000}"/>
    <cellStyle name="Comma 2 4 2 2 5 2 4 2" xfId="30295" xr:uid="{31B8CDB9-C8E8-4B9D-88CB-0FB6BE9EC506}"/>
    <cellStyle name="Comma 2 4 2 2 5 2 5" xfId="20688" xr:uid="{A38A73FD-881E-4090-8DF0-C2754F9BC409}"/>
    <cellStyle name="Comma 2 4 2 2 5 3" xfId="2272" xr:uid="{00000000-0005-0000-0000-000050110000}"/>
    <cellStyle name="Comma 2 4 2 2 5 3 2" xfId="4676" xr:uid="{00000000-0005-0000-0000-000051110000}"/>
    <cellStyle name="Comma 2 4 2 2 5 3 2 2" xfId="9479" xr:uid="{00000000-0005-0000-0000-000052110000}"/>
    <cellStyle name="Comma 2 4 2 2 5 3 2 2 2" xfId="19086" xr:uid="{00000000-0005-0000-0000-000053110000}"/>
    <cellStyle name="Comma 2 4 2 2 5 3 2 2 2 2" xfId="38300" xr:uid="{F884C32A-C0C5-46A2-A79F-5E1A6F637785}"/>
    <cellStyle name="Comma 2 4 2 2 5 3 2 2 3" xfId="28693" xr:uid="{82E44789-43FE-4A8C-9020-BB84000388F3}"/>
    <cellStyle name="Comma 2 4 2 2 5 3 2 3" xfId="14283" xr:uid="{00000000-0005-0000-0000-000054110000}"/>
    <cellStyle name="Comma 2 4 2 2 5 3 2 3 2" xfId="33497" xr:uid="{CCBDABAC-6C56-4496-BF6B-6A5F0C38F17B}"/>
    <cellStyle name="Comma 2 4 2 2 5 3 2 4" xfId="23890" xr:uid="{34E75408-D528-4A08-A1B7-60A0BBD6DD50}"/>
    <cellStyle name="Comma 2 4 2 2 5 3 3" xfId="7078" xr:uid="{00000000-0005-0000-0000-000055110000}"/>
    <cellStyle name="Comma 2 4 2 2 5 3 3 2" xfId="16685" xr:uid="{00000000-0005-0000-0000-000056110000}"/>
    <cellStyle name="Comma 2 4 2 2 5 3 3 2 2" xfId="35899" xr:uid="{B9E3D955-410F-459B-9928-5214111EF7F7}"/>
    <cellStyle name="Comma 2 4 2 2 5 3 3 3" xfId="26292" xr:uid="{090874F0-6FE2-4899-94C8-28EABB53DC70}"/>
    <cellStyle name="Comma 2 4 2 2 5 3 4" xfId="11881" xr:uid="{00000000-0005-0000-0000-000057110000}"/>
    <cellStyle name="Comma 2 4 2 2 5 3 4 2" xfId="31095" xr:uid="{507782F9-428C-4859-8CE8-8BCE83BE499B}"/>
    <cellStyle name="Comma 2 4 2 2 5 3 5" xfId="21488" xr:uid="{C66534CA-3DCC-4BD3-BC8C-F2D3DE653181}"/>
    <cellStyle name="Comma 2 4 2 2 5 4" xfId="3076" xr:uid="{00000000-0005-0000-0000-000058110000}"/>
    <cellStyle name="Comma 2 4 2 2 5 4 2" xfId="7879" xr:uid="{00000000-0005-0000-0000-000059110000}"/>
    <cellStyle name="Comma 2 4 2 2 5 4 2 2" xfId="17486" xr:uid="{00000000-0005-0000-0000-00005A110000}"/>
    <cellStyle name="Comma 2 4 2 2 5 4 2 2 2" xfId="36700" xr:uid="{B77CF7A6-31F7-4163-AFA3-8630E9CC4A60}"/>
    <cellStyle name="Comma 2 4 2 2 5 4 2 3" xfId="27093" xr:uid="{1F037BA6-37CD-4E9C-A0C7-8DB2A0AA6F9D}"/>
    <cellStyle name="Comma 2 4 2 2 5 4 3" xfId="12683" xr:uid="{00000000-0005-0000-0000-00005B110000}"/>
    <cellStyle name="Comma 2 4 2 2 5 4 3 2" xfId="31897" xr:uid="{7CED6B22-F9A8-4052-BB62-456D485A73CD}"/>
    <cellStyle name="Comma 2 4 2 2 5 4 4" xfId="22290" xr:uid="{282DA3FE-46CD-40D6-B443-16CDE20F33D8}"/>
    <cellStyle name="Comma 2 4 2 2 5 5" xfId="5478" xr:uid="{00000000-0005-0000-0000-00005C110000}"/>
    <cellStyle name="Comma 2 4 2 2 5 5 2" xfId="15085" xr:uid="{00000000-0005-0000-0000-00005D110000}"/>
    <cellStyle name="Comma 2 4 2 2 5 5 2 2" xfId="34299" xr:uid="{C7881B09-B193-440B-A50C-076165C4930A}"/>
    <cellStyle name="Comma 2 4 2 2 5 5 3" xfId="24692" xr:uid="{A972DCE7-6175-4477-ADF2-4E1537311DE9}"/>
    <cellStyle name="Comma 2 4 2 2 5 6" xfId="10281" xr:uid="{00000000-0005-0000-0000-00005E110000}"/>
    <cellStyle name="Comma 2 4 2 2 5 6 2" xfId="29495" xr:uid="{D556E40C-5861-4789-A65E-A386AF5F9551}"/>
    <cellStyle name="Comma 2 4 2 2 5 7" xfId="19888" xr:uid="{7854A656-6FB1-4EC2-852A-1715248A9DB3}"/>
    <cellStyle name="Comma 2 4 2 2 6" xfId="872" xr:uid="{00000000-0005-0000-0000-00005F110000}"/>
    <cellStyle name="Comma 2 4 2 2 6 2" xfId="3276" xr:uid="{00000000-0005-0000-0000-000060110000}"/>
    <cellStyle name="Comma 2 4 2 2 6 2 2" xfId="8079" xr:uid="{00000000-0005-0000-0000-000061110000}"/>
    <cellStyle name="Comma 2 4 2 2 6 2 2 2" xfId="17686" xr:uid="{00000000-0005-0000-0000-000062110000}"/>
    <cellStyle name="Comma 2 4 2 2 6 2 2 2 2" xfId="36900" xr:uid="{1B34E033-CECD-43D0-AA44-84953667341A}"/>
    <cellStyle name="Comma 2 4 2 2 6 2 2 3" xfId="27293" xr:uid="{FF3C2A78-6D12-4FFE-A83B-8D2E00102A73}"/>
    <cellStyle name="Comma 2 4 2 2 6 2 3" xfId="12883" xr:uid="{00000000-0005-0000-0000-000063110000}"/>
    <cellStyle name="Comma 2 4 2 2 6 2 3 2" xfId="32097" xr:uid="{483968B1-AB31-4349-99F9-A3D996C18123}"/>
    <cellStyle name="Comma 2 4 2 2 6 2 4" xfId="22490" xr:uid="{10EC96A6-942F-4BCD-ADF8-78B297360EAE}"/>
    <cellStyle name="Comma 2 4 2 2 6 3" xfId="5678" xr:uid="{00000000-0005-0000-0000-000064110000}"/>
    <cellStyle name="Comma 2 4 2 2 6 3 2" xfId="15285" xr:uid="{00000000-0005-0000-0000-000065110000}"/>
    <cellStyle name="Comma 2 4 2 2 6 3 2 2" xfId="34499" xr:uid="{4B31426B-6BBC-4277-9189-BD13D665F218}"/>
    <cellStyle name="Comma 2 4 2 2 6 3 3" xfId="24892" xr:uid="{54EF6F40-FBBB-43EA-B67A-D739E885CDA6}"/>
    <cellStyle name="Comma 2 4 2 2 6 4" xfId="10481" xr:uid="{00000000-0005-0000-0000-000066110000}"/>
    <cellStyle name="Comma 2 4 2 2 6 4 2" xfId="29695" xr:uid="{5E1823D2-F6DD-4B82-B530-98EA9C6ADF40}"/>
    <cellStyle name="Comma 2 4 2 2 6 5" xfId="20088" xr:uid="{26D15C35-5DFB-42F9-AA19-EA565BD73736}"/>
    <cellStyle name="Comma 2 4 2 2 7" xfId="1672" xr:uid="{00000000-0005-0000-0000-000067110000}"/>
    <cellStyle name="Comma 2 4 2 2 7 2" xfId="4076" xr:uid="{00000000-0005-0000-0000-000068110000}"/>
    <cellStyle name="Comma 2 4 2 2 7 2 2" xfId="8879" xr:uid="{00000000-0005-0000-0000-000069110000}"/>
    <cellStyle name="Comma 2 4 2 2 7 2 2 2" xfId="18486" xr:uid="{00000000-0005-0000-0000-00006A110000}"/>
    <cellStyle name="Comma 2 4 2 2 7 2 2 2 2" xfId="37700" xr:uid="{E0087F2C-0810-449B-B35A-D788173206AC}"/>
    <cellStyle name="Comma 2 4 2 2 7 2 2 3" xfId="28093" xr:uid="{6E9E2613-5C22-45B9-80E6-D5E8FA018BF7}"/>
    <cellStyle name="Comma 2 4 2 2 7 2 3" xfId="13683" xr:uid="{00000000-0005-0000-0000-00006B110000}"/>
    <cellStyle name="Comma 2 4 2 2 7 2 3 2" xfId="32897" xr:uid="{CF0E9D6D-3EBF-4D56-9297-1D25C53068E6}"/>
    <cellStyle name="Comma 2 4 2 2 7 2 4" xfId="23290" xr:uid="{28E3B5D8-50B1-413B-8EC6-57E4EDDB7A9F}"/>
    <cellStyle name="Comma 2 4 2 2 7 3" xfId="6478" xr:uid="{00000000-0005-0000-0000-00006C110000}"/>
    <cellStyle name="Comma 2 4 2 2 7 3 2" xfId="16085" xr:uid="{00000000-0005-0000-0000-00006D110000}"/>
    <cellStyle name="Comma 2 4 2 2 7 3 2 2" xfId="35299" xr:uid="{E135005B-C94A-4398-BDCC-91C20B6312E6}"/>
    <cellStyle name="Comma 2 4 2 2 7 3 3" xfId="25692" xr:uid="{4A892052-5EF1-4EC2-8972-7E70A2962DDF}"/>
    <cellStyle name="Comma 2 4 2 2 7 4" xfId="11281" xr:uid="{00000000-0005-0000-0000-00006E110000}"/>
    <cellStyle name="Comma 2 4 2 2 7 4 2" xfId="30495" xr:uid="{57AE1982-E896-4EA8-8C12-27BCEB2B3120}"/>
    <cellStyle name="Comma 2 4 2 2 7 5" xfId="20888" xr:uid="{04A7A41C-BF90-4DB3-B78E-84F5437AD245}"/>
    <cellStyle name="Comma 2 4 2 2 8" xfId="2476" xr:uid="{00000000-0005-0000-0000-00006F110000}"/>
    <cellStyle name="Comma 2 4 2 2 8 2" xfId="7279" xr:uid="{00000000-0005-0000-0000-000070110000}"/>
    <cellStyle name="Comma 2 4 2 2 8 2 2" xfId="16886" xr:uid="{00000000-0005-0000-0000-000071110000}"/>
    <cellStyle name="Comma 2 4 2 2 8 2 2 2" xfId="36100" xr:uid="{DB53C813-7B76-4CE5-A54B-DC03A0CF795C}"/>
    <cellStyle name="Comma 2 4 2 2 8 2 3" xfId="26493" xr:uid="{1B8914CD-C11D-42A6-BD2D-F64687FC1A4D}"/>
    <cellStyle name="Comma 2 4 2 2 8 3" xfId="12083" xr:uid="{00000000-0005-0000-0000-000072110000}"/>
    <cellStyle name="Comma 2 4 2 2 8 3 2" xfId="31297" xr:uid="{DA977C92-3D5A-471A-B163-0CF46DF0C658}"/>
    <cellStyle name="Comma 2 4 2 2 8 4" xfId="21690" xr:uid="{D7FE7369-3CDE-4A2E-BB2A-D1CAC9826186}"/>
    <cellStyle name="Comma 2 4 2 2 9" xfId="4878" xr:uid="{00000000-0005-0000-0000-000073110000}"/>
    <cellStyle name="Comma 2 4 2 2 9 2" xfId="14485" xr:uid="{00000000-0005-0000-0000-000074110000}"/>
    <cellStyle name="Comma 2 4 2 2 9 2 2" xfId="33699" xr:uid="{B5C740FE-7D6C-47BD-A048-FDC469B4B75C}"/>
    <cellStyle name="Comma 2 4 2 2 9 3" xfId="24092" xr:uid="{1402BBC4-1E8E-4E14-898D-F4B4777BA5AB}"/>
    <cellStyle name="Comma 2 4 2 3" xfId="121" xr:uid="{00000000-0005-0000-0000-000075110000}"/>
    <cellStyle name="Comma 2 4 2 3 10" xfId="19338" xr:uid="{01D4F31B-36F1-47E7-BA69-C75EFCD6FEB5}"/>
    <cellStyle name="Comma 2 4 2 3 2" xfId="321" xr:uid="{00000000-0005-0000-0000-000076110000}"/>
    <cellStyle name="Comma 2 4 2 3 2 2" xfId="1122" xr:uid="{00000000-0005-0000-0000-000077110000}"/>
    <cellStyle name="Comma 2 4 2 3 2 2 2" xfId="3526" xr:uid="{00000000-0005-0000-0000-000078110000}"/>
    <cellStyle name="Comma 2 4 2 3 2 2 2 2" xfId="8329" xr:uid="{00000000-0005-0000-0000-000079110000}"/>
    <cellStyle name="Comma 2 4 2 3 2 2 2 2 2" xfId="17936" xr:uid="{00000000-0005-0000-0000-00007A110000}"/>
    <cellStyle name="Comma 2 4 2 3 2 2 2 2 2 2" xfId="37150" xr:uid="{E4B144C4-580D-42C2-8FC7-D3C98552BAB0}"/>
    <cellStyle name="Comma 2 4 2 3 2 2 2 2 3" xfId="27543" xr:uid="{25391CA8-5506-43E4-B687-5587F894F3E4}"/>
    <cellStyle name="Comma 2 4 2 3 2 2 2 3" xfId="13133" xr:uid="{00000000-0005-0000-0000-00007B110000}"/>
    <cellStyle name="Comma 2 4 2 3 2 2 2 3 2" xfId="32347" xr:uid="{035C3861-1699-4486-B2F2-CDEC7B9FA291}"/>
    <cellStyle name="Comma 2 4 2 3 2 2 2 4" xfId="22740" xr:uid="{F5E8B9A5-C189-4DBF-B53B-ED0DFD44663C}"/>
    <cellStyle name="Comma 2 4 2 3 2 2 3" xfId="5928" xr:uid="{00000000-0005-0000-0000-00007C110000}"/>
    <cellStyle name="Comma 2 4 2 3 2 2 3 2" xfId="15535" xr:uid="{00000000-0005-0000-0000-00007D110000}"/>
    <cellStyle name="Comma 2 4 2 3 2 2 3 2 2" xfId="34749" xr:uid="{427A6740-B1B5-4A83-87A1-2A69C7F78F34}"/>
    <cellStyle name="Comma 2 4 2 3 2 2 3 3" xfId="25142" xr:uid="{D23947CF-BACB-4968-BC70-868493D1123E}"/>
    <cellStyle name="Comma 2 4 2 3 2 2 4" xfId="10731" xr:uid="{00000000-0005-0000-0000-00007E110000}"/>
    <cellStyle name="Comma 2 4 2 3 2 2 4 2" xfId="29945" xr:uid="{962EE813-1B51-40C3-8AEB-A125D2415CA6}"/>
    <cellStyle name="Comma 2 4 2 3 2 2 5" xfId="20338" xr:uid="{174866D2-DB29-4B24-83F9-084CE12EA22F}"/>
    <cellStyle name="Comma 2 4 2 3 2 3" xfId="1922" xr:uid="{00000000-0005-0000-0000-00007F110000}"/>
    <cellStyle name="Comma 2 4 2 3 2 3 2" xfId="4326" xr:uid="{00000000-0005-0000-0000-000080110000}"/>
    <cellStyle name="Comma 2 4 2 3 2 3 2 2" xfId="9129" xr:uid="{00000000-0005-0000-0000-000081110000}"/>
    <cellStyle name="Comma 2 4 2 3 2 3 2 2 2" xfId="18736" xr:uid="{00000000-0005-0000-0000-000082110000}"/>
    <cellStyle name="Comma 2 4 2 3 2 3 2 2 2 2" xfId="37950" xr:uid="{2EC2F18A-0A42-4670-A6FE-15124DFFA595}"/>
    <cellStyle name="Comma 2 4 2 3 2 3 2 2 3" xfId="28343" xr:uid="{9ABD5DC9-0640-430E-BBE1-25562D6AD0AC}"/>
    <cellStyle name="Comma 2 4 2 3 2 3 2 3" xfId="13933" xr:uid="{00000000-0005-0000-0000-000083110000}"/>
    <cellStyle name="Comma 2 4 2 3 2 3 2 3 2" xfId="33147" xr:uid="{968F4A59-6178-4CE1-AF6E-FC3502631B61}"/>
    <cellStyle name="Comma 2 4 2 3 2 3 2 4" xfId="23540" xr:uid="{8E6E917F-43B5-4994-B6E3-799201FF8EEA}"/>
    <cellStyle name="Comma 2 4 2 3 2 3 3" xfId="6728" xr:uid="{00000000-0005-0000-0000-000084110000}"/>
    <cellStyle name="Comma 2 4 2 3 2 3 3 2" xfId="16335" xr:uid="{00000000-0005-0000-0000-000085110000}"/>
    <cellStyle name="Comma 2 4 2 3 2 3 3 2 2" xfId="35549" xr:uid="{4BD169F2-0528-443A-8337-2C4E5FA4E994}"/>
    <cellStyle name="Comma 2 4 2 3 2 3 3 3" xfId="25942" xr:uid="{0B240599-197A-4F80-A6B3-45839D243223}"/>
    <cellStyle name="Comma 2 4 2 3 2 3 4" xfId="11531" xr:uid="{00000000-0005-0000-0000-000086110000}"/>
    <cellStyle name="Comma 2 4 2 3 2 3 4 2" xfId="30745" xr:uid="{89000BFF-BFAC-4678-A65D-09E765C636AB}"/>
    <cellStyle name="Comma 2 4 2 3 2 3 5" xfId="21138" xr:uid="{F7801267-CFCA-4BD6-859C-C1D45B09AF7A}"/>
    <cellStyle name="Comma 2 4 2 3 2 4" xfId="2726" xr:uid="{00000000-0005-0000-0000-000087110000}"/>
    <cellStyle name="Comma 2 4 2 3 2 4 2" xfId="7529" xr:uid="{00000000-0005-0000-0000-000088110000}"/>
    <cellStyle name="Comma 2 4 2 3 2 4 2 2" xfId="17136" xr:uid="{00000000-0005-0000-0000-000089110000}"/>
    <cellStyle name="Comma 2 4 2 3 2 4 2 2 2" xfId="36350" xr:uid="{AB362F20-1DE1-4CB0-94B1-0090BB0EDE53}"/>
    <cellStyle name="Comma 2 4 2 3 2 4 2 3" xfId="26743" xr:uid="{DA70D332-DFB9-40E6-9DBA-A5975F8B9652}"/>
    <cellStyle name="Comma 2 4 2 3 2 4 3" xfId="12333" xr:uid="{00000000-0005-0000-0000-00008A110000}"/>
    <cellStyle name="Comma 2 4 2 3 2 4 3 2" xfId="31547" xr:uid="{E0689B8D-ACA9-40D6-B3CF-FBD50662396E}"/>
    <cellStyle name="Comma 2 4 2 3 2 4 4" xfId="21940" xr:uid="{C4E89C87-8AD9-4D01-9534-B5A84973B3A1}"/>
    <cellStyle name="Comma 2 4 2 3 2 5" xfId="5128" xr:uid="{00000000-0005-0000-0000-00008B110000}"/>
    <cellStyle name="Comma 2 4 2 3 2 5 2" xfId="14735" xr:uid="{00000000-0005-0000-0000-00008C110000}"/>
    <cellStyle name="Comma 2 4 2 3 2 5 2 2" xfId="33949" xr:uid="{6BEE9F80-5A92-4D85-9874-61D6C6F81577}"/>
    <cellStyle name="Comma 2 4 2 3 2 5 3" xfId="24342" xr:uid="{3EF94CF7-BDCE-4AC8-A5AA-0FC60234DA23}"/>
    <cellStyle name="Comma 2 4 2 3 2 6" xfId="9931" xr:uid="{00000000-0005-0000-0000-00008D110000}"/>
    <cellStyle name="Comma 2 4 2 3 2 6 2" xfId="29145" xr:uid="{9DFC4B40-42B6-4FF1-AA4A-18F2E1706C9D}"/>
    <cellStyle name="Comma 2 4 2 3 2 7" xfId="19538" xr:uid="{E6A12B77-E1BB-4EF8-9BA9-6AFA255BDB80}"/>
    <cellStyle name="Comma 2 4 2 3 3" xfId="521" xr:uid="{00000000-0005-0000-0000-00008E110000}"/>
    <cellStyle name="Comma 2 4 2 3 3 2" xfId="1322" xr:uid="{00000000-0005-0000-0000-00008F110000}"/>
    <cellStyle name="Comma 2 4 2 3 3 2 2" xfId="3726" xr:uid="{00000000-0005-0000-0000-000090110000}"/>
    <cellStyle name="Comma 2 4 2 3 3 2 2 2" xfId="8529" xr:uid="{00000000-0005-0000-0000-000091110000}"/>
    <cellStyle name="Comma 2 4 2 3 3 2 2 2 2" xfId="18136" xr:uid="{00000000-0005-0000-0000-000092110000}"/>
    <cellStyle name="Comma 2 4 2 3 3 2 2 2 2 2" xfId="37350" xr:uid="{106B1493-A816-4FCC-8697-0D7675822BFE}"/>
    <cellStyle name="Comma 2 4 2 3 3 2 2 2 3" xfId="27743" xr:uid="{A4971344-4551-497F-90CD-A6A23464DE84}"/>
    <cellStyle name="Comma 2 4 2 3 3 2 2 3" xfId="13333" xr:uid="{00000000-0005-0000-0000-000093110000}"/>
    <cellStyle name="Comma 2 4 2 3 3 2 2 3 2" xfId="32547" xr:uid="{6CC01B6F-D22B-49D7-9394-A46789865F02}"/>
    <cellStyle name="Comma 2 4 2 3 3 2 2 4" xfId="22940" xr:uid="{1ED1BD72-9DDF-4ACE-95F3-DA0F7AA1ECD6}"/>
    <cellStyle name="Comma 2 4 2 3 3 2 3" xfId="6128" xr:uid="{00000000-0005-0000-0000-000094110000}"/>
    <cellStyle name="Comma 2 4 2 3 3 2 3 2" xfId="15735" xr:uid="{00000000-0005-0000-0000-000095110000}"/>
    <cellStyle name="Comma 2 4 2 3 3 2 3 2 2" xfId="34949" xr:uid="{AED731B5-C865-471B-8926-0AE1DAFD5274}"/>
    <cellStyle name="Comma 2 4 2 3 3 2 3 3" xfId="25342" xr:uid="{733D9DAD-A835-4EE4-8302-A94425A90274}"/>
    <cellStyle name="Comma 2 4 2 3 3 2 4" xfId="10931" xr:uid="{00000000-0005-0000-0000-000096110000}"/>
    <cellStyle name="Comma 2 4 2 3 3 2 4 2" xfId="30145" xr:uid="{C881C8CB-B9A0-4131-B788-2F21321EF54E}"/>
    <cellStyle name="Comma 2 4 2 3 3 2 5" xfId="20538" xr:uid="{453637F4-17B7-4073-993C-48886B3775E4}"/>
    <cellStyle name="Comma 2 4 2 3 3 3" xfId="2122" xr:uid="{00000000-0005-0000-0000-000097110000}"/>
    <cellStyle name="Comma 2 4 2 3 3 3 2" xfId="4526" xr:uid="{00000000-0005-0000-0000-000098110000}"/>
    <cellStyle name="Comma 2 4 2 3 3 3 2 2" xfId="9329" xr:uid="{00000000-0005-0000-0000-000099110000}"/>
    <cellStyle name="Comma 2 4 2 3 3 3 2 2 2" xfId="18936" xr:uid="{00000000-0005-0000-0000-00009A110000}"/>
    <cellStyle name="Comma 2 4 2 3 3 3 2 2 2 2" xfId="38150" xr:uid="{2E467851-8409-4DDD-8E1C-B482831F17B5}"/>
    <cellStyle name="Comma 2 4 2 3 3 3 2 2 3" xfId="28543" xr:uid="{43A4082D-2F52-4621-A9CC-E548841BB5C5}"/>
    <cellStyle name="Comma 2 4 2 3 3 3 2 3" xfId="14133" xr:uid="{00000000-0005-0000-0000-00009B110000}"/>
    <cellStyle name="Comma 2 4 2 3 3 3 2 3 2" xfId="33347" xr:uid="{B5EC122D-5DB1-4EB9-AFBC-0DD8836F8DBC}"/>
    <cellStyle name="Comma 2 4 2 3 3 3 2 4" xfId="23740" xr:uid="{70BCB416-0465-404A-899B-7A9105EAEB6C}"/>
    <cellStyle name="Comma 2 4 2 3 3 3 3" xfId="6928" xr:uid="{00000000-0005-0000-0000-00009C110000}"/>
    <cellStyle name="Comma 2 4 2 3 3 3 3 2" xfId="16535" xr:uid="{00000000-0005-0000-0000-00009D110000}"/>
    <cellStyle name="Comma 2 4 2 3 3 3 3 2 2" xfId="35749" xr:uid="{D50057A9-0F4F-4FE1-8848-B727325F3E72}"/>
    <cellStyle name="Comma 2 4 2 3 3 3 3 3" xfId="26142" xr:uid="{10B4EA98-BADF-4851-8280-B57F4FBEBE0A}"/>
    <cellStyle name="Comma 2 4 2 3 3 3 4" xfId="11731" xr:uid="{00000000-0005-0000-0000-00009E110000}"/>
    <cellStyle name="Comma 2 4 2 3 3 3 4 2" xfId="30945" xr:uid="{B3F8CF53-2C3E-470B-8A92-C78EA9CD93C8}"/>
    <cellStyle name="Comma 2 4 2 3 3 3 5" xfId="21338" xr:uid="{B943B783-42AD-4F2C-852E-CF037BE8AD48}"/>
    <cellStyle name="Comma 2 4 2 3 3 4" xfId="2926" xr:uid="{00000000-0005-0000-0000-00009F110000}"/>
    <cellStyle name="Comma 2 4 2 3 3 4 2" xfId="7729" xr:uid="{00000000-0005-0000-0000-0000A0110000}"/>
    <cellStyle name="Comma 2 4 2 3 3 4 2 2" xfId="17336" xr:uid="{00000000-0005-0000-0000-0000A1110000}"/>
    <cellStyle name="Comma 2 4 2 3 3 4 2 2 2" xfId="36550" xr:uid="{89F8E2E7-6DF1-4611-9A01-2ABB7336CCB8}"/>
    <cellStyle name="Comma 2 4 2 3 3 4 2 3" xfId="26943" xr:uid="{33CD70C5-8F6A-4A21-830F-14F22302AF34}"/>
    <cellStyle name="Comma 2 4 2 3 3 4 3" xfId="12533" xr:uid="{00000000-0005-0000-0000-0000A2110000}"/>
    <cellStyle name="Comma 2 4 2 3 3 4 3 2" xfId="31747" xr:uid="{F8FA0D06-FEC2-41E4-BDC7-BF89A0952CC1}"/>
    <cellStyle name="Comma 2 4 2 3 3 4 4" xfId="22140" xr:uid="{C4E94095-D7A9-4E1D-941B-4BB0614CA8B0}"/>
    <cellStyle name="Comma 2 4 2 3 3 5" xfId="5328" xr:uid="{00000000-0005-0000-0000-0000A3110000}"/>
    <cellStyle name="Comma 2 4 2 3 3 5 2" xfId="14935" xr:uid="{00000000-0005-0000-0000-0000A4110000}"/>
    <cellStyle name="Comma 2 4 2 3 3 5 2 2" xfId="34149" xr:uid="{AB23EBD0-CCC7-4D7D-B1BA-A3E727BC9494}"/>
    <cellStyle name="Comma 2 4 2 3 3 5 3" xfId="24542" xr:uid="{A9615856-D045-4CC1-B879-9B4DE2B71323}"/>
    <cellStyle name="Comma 2 4 2 3 3 6" xfId="10131" xr:uid="{00000000-0005-0000-0000-0000A5110000}"/>
    <cellStyle name="Comma 2 4 2 3 3 6 2" xfId="29345" xr:uid="{D931BB5E-1A1A-4EDE-9ECC-602C05B8B679}"/>
    <cellStyle name="Comma 2 4 2 3 3 7" xfId="19738" xr:uid="{ADB3EAE5-D0B2-44D1-B5DB-07443CC89F2C}"/>
    <cellStyle name="Comma 2 4 2 3 4" xfId="721" xr:uid="{00000000-0005-0000-0000-0000A6110000}"/>
    <cellStyle name="Comma 2 4 2 3 4 2" xfId="1522" xr:uid="{00000000-0005-0000-0000-0000A7110000}"/>
    <cellStyle name="Comma 2 4 2 3 4 2 2" xfId="3926" xr:uid="{00000000-0005-0000-0000-0000A8110000}"/>
    <cellStyle name="Comma 2 4 2 3 4 2 2 2" xfId="8729" xr:uid="{00000000-0005-0000-0000-0000A9110000}"/>
    <cellStyle name="Comma 2 4 2 3 4 2 2 2 2" xfId="18336" xr:uid="{00000000-0005-0000-0000-0000AA110000}"/>
    <cellStyle name="Comma 2 4 2 3 4 2 2 2 2 2" xfId="37550" xr:uid="{95957E1F-CBD6-437F-AED4-BFD2ED32D47C}"/>
    <cellStyle name="Comma 2 4 2 3 4 2 2 2 3" xfId="27943" xr:uid="{FB4A16B2-CDFC-4D12-9FF1-FC5B2303AB0C}"/>
    <cellStyle name="Comma 2 4 2 3 4 2 2 3" xfId="13533" xr:uid="{00000000-0005-0000-0000-0000AB110000}"/>
    <cellStyle name="Comma 2 4 2 3 4 2 2 3 2" xfId="32747" xr:uid="{B94B17EE-3996-4AC9-A7DD-6DD0F06B00BA}"/>
    <cellStyle name="Comma 2 4 2 3 4 2 2 4" xfId="23140" xr:uid="{CF23A955-C26B-4CD3-AEBB-A6FAC298B2BE}"/>
    <cellStyle name="Comma 2 4 2 3 4 2 3" xfId="6328" xr:uid="{00000000-0005-0000-0000-0000AC110000}"/>
    <cellStyle name="Comma 2 4 2 3 4 2 3 2" xfId="15935" xr:uid="{00000000-0005-0000-0000-0000AD110000}"/>
    <cellStyle name="Comma 2 4 2 3 4 2 3 2 2" xfId="35149" xr:uid="{98AEA2B6-1662-4277-8F8C-FEE0DFD0657B}"/>
    <cellStyle name="Comma 2 4 2 3 4 2 3 3" xfId="25542" xr:uid="{172B6A87-63DE-4BE7-AC60-2E245FD3D364}"/>
    <cellStyle name="Comma 2 4 2 3 4 2 4" xfId="11131" xr:uid="{00000000-0005-0000-0000-0000AE110000}"/>
    <cellStyle name="Comma 2 4 2 3 4 2 4 2" xfId="30345" xr:uid="{3F1E5FBF-F232-4401-BE6A-62D95F7F9A56}"/>
    <cellStyle name="Comma 2 4 2 3 4 2 5" xfId="20738" xr:uid="{D4B646CA-454D-4E3C-BD78-46C4D8F03515}"/>
    <cellStyle name="Comma 2 4 2 3 4 3" xfId="2322" xr:uid="{00000000-0005-0000-0000-0000AF110000}"/>
    <cellStyle name="Comma 2 4 2 3 4 3 2" xfId="4726" xr:uid="{00000000-0005-0000-0000-0000B0110000}"/>
    <cellStyle name="Comma 2 4 2 3 4 3 2 2" xfId="9529" xr:uid="{00000000-0005-0000-0000-0000B1110000}"/>
    <cellStyle name="Comma 2 4 2 3 4 3 2 2 2" xfId="19136" xr:uid="{00000000-0005-0000-0000-0000B2110000}"/>
    <cellStyle name="Comma 2 4 2 3 4 3 2 2 2 2" xfId="38350" xr:uid="{828F03E1-9FC4-405C-8FC1-536812601C7B}"/>
    <cellStyle name="Comma 2 4 2 3 4 3 2 2 3" xfId="28743" xr:uid="{6C3A79FE-B118-403F-9012-EF7056287F4A}"/>
    <cellStyle name="Comma 2 4 2 3 4 3 2 3" xfId="14333" xr:uid="{00000000-0005-0000-0000-0000B3110000}"/>
    <cellStyle name="Comma 2 4 2 3 4 3 2 3 2" xfId="33547" xr:uid="{407FCF11-1CFF-4750-BC8E-97186766F10F}"/>
    <cellStyle name="Comma 2 4 2 3 4 3 2 4" xfId="23940" xr:uid="{8E3E7423-FBE1-42E1-AF2E-10989E5C235B}"/>
    <cellStyle name="Comma 2 4 2 3 4 3 3" xfId="7128" xr:uid="{00000000-0005-0000-0000-0000B4110000}"/>
    <cellStyle name="Comma 2 4 2 3 4 3 3 2" xfId="16735" xr:uid="{00000000-0005-0000-0000-0000B5110000}"/>
    <cellStyle name="Comma 2 4 2 3 4 3 3 2 2" xfId="35949" xr:uid="{66BB7248-B8B3-4AEF-BDED-B6BB49D9538D}"/>
    <cellStyle name="Comma 2 4 2 3 4 3 3 3" xfId="26342" xr:uid="{0F9A8668-9D22-45D7-AAE1-C27D29CB5668}"/>
    <cellStyle name="Comma 2 4 2 3 4 3 4" xfId="11931" xr:uid="{00000000-0005-0000-0000-0000B6110000}"/>
    <cellStyle name="Comma 2 4 2 3 4 3 4 2" xfId="31145" xr:uid="{12B1B5C4-6764-4E86-874D-8C6B17275528}"/>
    <cellStyle name="Comma 2 4 2 3 4 3 5" xfId="21538" xr:uid="{822199C0-AB91-42B4-8505-BDD9F63592BA}"/>
    <cellStyle name="Comma 2 4 2 3 4 4" xfId="3126" xr:uid="{00000000-0005-0000-0000-0000B7110000}"/>
    <cellStyle name="Comma 2 4 2 3 4 4 2" xfId="7929" xr:uid="{00000000-0005-0000-0000-0000B8110000}"/>
    <cellStyle name="Comma 2 4 2 3 4 4 2 2" xfId="17536" xr:uid="{00000000-0005-0000-0000-0000B9110000}"/>
    <cellStyle name="Comma 2 4 2 3 4 4 2 2 2" xfId="36750" xr:uid="{1F180845-58A3-4D98-BC6B-E29F2A36EAD9}"/>
    <cellStyle name="Comma 2 4 2 3 4 4 2 3" xfId="27143" xr:uid="{7B6DC6EE-B597-495E-9DAF-3CECDA6D5051}"/>
    <cellStyle name="Comma 2 4 2 3 4 4 3" xfId="12733" xr:uid="{00000000-0005-0000-0000-0000BA110000}"/>
    <cellStyle name="Comma 2 4 2 3 4 4 3 2" xfId="31947" xr:uid="{AD1FD9E0-BB59-4DC2-8371-B813E5150558}"/>
    <cellStyle name="Comma 2 4 2 3 4 4 4" xfId="22340" xr:uid="{FC05BAC7-DC6D-42E8-880A-0D231439C204}"/>
    <cellStyle name="Comma 2 4 2 3 4 5" xfId="5528" xr:uid="{00000000-0005-0000-0000-0000BB110000}"/>
    <cellStyle name="Comma 2 4 2 3 4 5 2" xfId="15135" xr:uid="{00000000-0005-0000-0000-0000BC110000}"/>
    <cellStyle name="Comma 2 4 2 3 4 5 2 2" xfId="34349" xr:uid="{3956B4FF-AC8B-4C2D-85D6-CE995A1BEEDC}"/>
    <cellStyle name="Comma 2 4 2 3 4 5 3" xfId="24742" xr:uid="{10F84BD1-85F8-457D-A551-18FBEDF43932}"/>
    <cellStyle name="Comma 2 4 2 3 4 6" xfId="10331" xr:uid="{00000000-0005-0000-0000-0000BD110000}"/>
    <cellStyle name="Comma 2 4 2 3 4 6 2" xfId="29545" xr:uid="{88D5828B-AB9A-4BE0-BFF3-9C7F0BCEFC19}"/>
    <cellStyle name="Comma 2 4 2 3 4 7" xfId="19938" xr:uid="{E63D35C4-91BA-43F2-8C7D-808630BD90C2}"/>
    <cellStyle name="Comma 2 4 2 3 5" xfId="922" xr:uid="{00000000-0005-0000-0000-0000BE110000}"/>
    <cellStyle name="Comma 2 4 2 3 5 2" xfId="3326" xr:uid="{00000000-0005-0000-0000-0000BF110000}"/>
    <cellStyle name="Comma 2 4 2 3 5 2 2" xfId="8129" xr:uid="{00000000-0005-0000-0000-0000C0110000}"/>
    <cellStyle name="Comma 2 4 2 3 5 2 2 2" xfId="17736" xr:uid="{00000000-0005-0000-0000-0000C1110000}"/>
    <cellStyle name="Comma 2 4 2 3 5 2 2 2 2" xfId="36950" xr:uid="{F485FA8C-9F17-4B48-B766-AC5C3A796B1D}"/>
    <cellStyle name="Comma 2 4 2 3 5 2 2 3" xfId="27343" xr:uid="{6F6B1B3C-EE9D-467A-B8A5-08DEF09027FA}"/>
    <cellStyle name="Comma 2 4 2 3 5 2 3" xfId="12933" xr:uid="{00000000-0005-0000-0000-0000C2110000}"/>
    <cellStyle name="Comma 2 4 2 3 5 2 3 2" xfId="32147" xr:uid="{0D47C491-5299-4EDF-A683-15E7FADC7353}"/>
    <cellStyle name="Comma 2 4 2 3 5 2 4" xfId="22540" xr:uid="{A0AC9DF9-9C23-4EB3-8B8E-9CC225000C2F}"/>
    <cellStyle name="Comma 2 4 2 3 5 3" xfId="5728" xr:uid="{00000000-0005-0000-0000-0000C3110000}"/>
    <cellStyle name="Comma 2 4 2 3 5 3 2" xfId="15335" xr:uid="{00000000-0005-0000-0000-0000C4110000}"/>
    <cellStyle name="Comma 2 4 2 3 5 3 2 2" xfId="34549" xr:uid="{8AD82961-B88B-4849-8B3A-E5D9D5547B03}"/>
    <cellStyle name="Comma 2 4 2 3 5 3 3" xfId="24942" xr:uid="{2FEC9783-8413-460B-A5FF-272F0758D3AB}"/>
    <cellStyle name="Comma 2 4 2 3 5 4" xfId="10531" xr:uid="{00000000-0005-0000-0000-0000C5110000}"/>
    <cellStyle name="Comma 2 4 2 3 5 4 2" xfId="29745" xr:uid="{925E686E-9FB6-43F9-B33F-A0244A873FEC}"/>
    <cellStyle name="Comma 2 4 2 3 5 5" xfId="20138" xr:uid="{63B05BF1-EE80-4C05-B5EA-2E7E80547A2C}"/>
    <cellStyle name="Comma 2 4 2 3 6" xfId="1722" xr:uid="{00000000-0005-0000-0000-0000C6110000}"/>
    <cellStyle name="Comma 2 4 2 3 6 2" xfId="4126" xr:uid="{00000000-0005-0000-0000-0000C7110000}"/>
    <cellStyle name="Comma 2 4 2 3 6 2 2" xfId="8929" xr:uid="{00000000-0005-0000-0000-0000C8110000}"/>
    <cellStyle name="Comma 2 4 2 3 6 2 2 2" xfId="18536" xr:uid="{00000000-0005-0000-0000-0000C9110000}"/>
    <cellStyle name="Comma 2 4 2 3 6 2 2 2 2" xfId="37750" xr:uid="{5D080B9D-8557-495F-8C22-7FABA74F2BCB}"/>
    <cellStyle name="Comma 2 4 2 3 6 2 2 3" xfId="28143" xr:uid="{D07194AD-0654-4D26-A150-5FED2C5E41B9}"/>
    <cellStyle name="Comma 2 4 2 3 6 2 3" xfId="13733" xr:uid="{00000000-0005-0000-0000-0000CA110000}"/>
    <cellStyle name="Comma 2 4 2 3 6 2 3 2" xfId="32947" xr:uid="{2F538F16-B397-4A42-BA9C-AC1E52AFF2F3}"/>
    <cellStyle name="Comma 2 4 2 3 6 2 4" xfId="23340" xr:uid="{28966570-9C7F-4494-8EAB-B0787B4006F3}"/>
    <cellStyle name="Comma 2 4 2 3 6 3" xfId="6528" xr:uid="{00000000-0005-0000-0000-0000CB110000}"/>
    <cellStyle name="Comma 2 4 2 3 6 3 2" xfId="16135" xr:uid="{00000000-0005-0000-0000-0000CC110000}"/>
    <cellStyle name="Comma 2 4 2 3 6 3 2 2" xfId="35349" xr:uid="{5B759844-762C-46CA-B08C-492E46AEC2D3}"/>
    <cellStyle name="Comma 2 4 2 3 6 3 3" xfId="25742" xr:uid="{792B8C53-E6DF-409A-8263-5F4297B24BD7}"/>
    <cellStyle name="Comma 2 4 2 3 6 4" xfId="11331" xr:uid="{00000000-0005-0000-0000-0000CD110000}"/>
    <cellStyle name="Comma 2 4 2 3 6 4 2" xfId="30545" xr:uid="{ADE73888-9286-48B0-84A7-A466361C8FF3}"/>
    <cellStyle name="Comma 2 4 2 3 6 5" xfId="20938" xr:uid="{B024C991-DF04-442B-AF17-5F46F5652B65}"/>
    <cellStyle name="Comma 2 4 2 3 7" xfId="2526" xr:uid="{00000000-0005-0000-0000-0000CE110000}"/>
    <cellStyle name="Comma 2 4 2 3 7 2" xfId="7329" xr:uid="{00000000-0005-0000-0000-0000CF110000}"/>
    <cellStyle name="Comma 2 4 2 3 7 2 2" xfId="16936" xr:uid="{00000000-0005-0000-0000-0000D0110000}"/>
    <cellStyle name="Comma 2 4 2 3 7 2 2 2" xfId="36150" xr:uid="{D134817F-4D84-4AE0-AA22-87EA57506D53}"/>
    <cellStyle name="Comma 2 4 2 3 7 2 3" xfId="26543" xr:uid="{A65FE269-37C7-40EF-8153-DCADC1871810}"/>
    <cellStyle name="Comma 2 4 2 3 7 3" xfId="12133" xr:uid="{00000000-0005-0000-0000-0000D1110000}"/>
    <cellStyle name="Comma 2 4 2 3 7 3 2" xfId="31347" xr:uid="{37FDCFFA-B0CA-4BCB-9E06-6AFC213BBEBF}"/>
    <cellStyle name="Comma 2 4 2 3 7 4" xfId="21740" xr:uid="{AD62E393-7F05-4EFB-AC8F-BCAECBE09159}"/>
    <cellStyle name="Comma 2 4 2 3 8" xfId="4928" xr:uid="{00000000-0005-0000-0000-0000D2110000}"/>
    <cellStyle name="Comma 2 4 2 3 8 2" xfId="14535" xr:uid="{00000000-0005-0000-0000-0000D3110000}"/>
    <cellStyle name="Comma 2 4 2 3 8 2 2" xfId="33749" xr:uid="{BA349A6C-2EFB-41BD-A83C-7C678F399255}"/>
    <cellStyle name="Comma 2 4 2 3 8 3" xfId="24142" xr:uid="{80A9C3C6-9BBE-44C6-B4AA-A3CAAC9B2D55}"/>
    <cellStyle name="Comma 2 4 2 3 9" xfId="9731" xr:uid="{00000000-0005-0000-0000-0000D4110000}"/>
    <cellStyle name="Comma 2 4 2 3 9 2" xfId="28945" xr:uid="{4792766B-F32E-4047-8115-3916C1C9964F}"/>
    <cellStyle name="Comma 2 4 2 4" xfId="221" xr:uid="{00000000-0005-0000-0000-0000D5110000}"/>
    <cellStyle name="Comma 2 4 2 4 2" xfId="1022" xr:uid="{00000000-0005-0000-0000-0000D6110000}"/>
    <cellStyle name="Comma 2 4 2 4 2 2" xfId="3426" xr:uid="{00000000-0005-0000-0000-0000D7110000}"/>
    <cellStyle name="Comma 2 4 2 4 2 2 2" xfId="8229" xr:uid="{00000000-0005-0000-0000-0000D8110000}"/>
    <cellStyle name="Comma 2 4 2 4 2 2 2 2" xfId="17836" xr:uid="{00000000-0005-0000-0000-0000D9110000}"/>
    <cellStyle name="Comma 2 4 2 4 2 2 2 2 2" xfId="37050" xr:uid="{D6FEA3CC-1F19-40C4-8D1D-DBCFE73AB004}"/>
    <cellStyle name="Comma 2 4 2 4 2 2 2 3" xfId="27443" xr:uid="{F375D2DF-5817-4A26-985A-147CDEB33D81}"/>
    <cellStyle name="Comma 2 4 2 4 2 2 3" xfId="13033" xr:uid="{00000000-0005-0000-0000-0000DA110000}"/>
    <cellStyle name="Comma 2 4 2 4 2 2 3 2" xfId="32247" xr:uid="{CD4CD466-05B3-44B0-B093-A2EDA7E33238}"/>
    <cellStyle name="Comma 2 4 2 4 2 2 4" xfId="22640" xr:uid="{F98D8A77-BC52-460F-888C-CE5E0164EED2}"/>
    <cellStyle name="Comma 2 4 2 4 2 3" xfId="5828" xr:uid="{00000000-0005-0000-0000-0000DB110000}"/>
    <cellStyle name="Comma 2 4 2 4 2 3 2" xfId="15435" xr:uid="{00000000-0005-0000-0000-0000DC110000}"/>
    <cellStyle name="Comma 2 4 2 4 2 3 2 2" xfId="34649" xr:uid="{510C00BE-3AD1-4844-81EB-40DE91DCAF5A}"/>
    <cellStyle name="Comma 2 4 2 4 2 3 3" xfId="25042" xr:uid="{B2EC79FB-C0D4-4021-BB6A-74AD30A0572F}"/>
    <cellStyle name="Comma 2 4 2 4 2 4" xfId="10631" xr:uid="{00000000-0005-0000-0000-0000DD110000}"/>
    <cellStyle name="Comma 2 4 2 4 2 4 2" xfId="29845" xr:uid="{FBB4E8AD-84A1-4C80-AD29-C72BB0D32D78}"/>
    <cellStyle name="Comma 2 4 2 4 2 5" xfId="20238" xr:uid="{F9EEE787-E11D-430A-8F82-97C2ADDC9EE4}"/>
    <cellStyle name="Comma 2 4 2 4 3" xfId="1822" xr:uid="{00000000-0005-0000-0000-0000DE110000}"/>
    <cellStyle name="Comma 2 4 2 4 3 2" xfId="4226" xr:uid="{00000000-0005-0000-0000-0000DF110000}"/>
    <cellStyle name="Comma 2 4 2 4 3 2 2" xfId="9029" xr:uid="{00000000-0005-0000-0000-0000E0110000}"/>
    <cellStyle name="Comma 2 4 2 4 3 2 2 2" xfId="18636" xr:uid="{00000000-0005-0000-0000-0000E1110000}"/>
    <cellStyle name="Comma 2 4 2 4 3 2 2 2 2" xfId="37850" xr:uid="{6CD41AF5-0B99-4E5B-9BD7-2C120A751A1A}"/>
    <cellStyle name="Comma 2 4 2 4 3 2 2 3" xfId="28243" xr:uid="{A5DDBFFA-411D-4FCA-A107-BDCDD8A932AB}"/>
    <cellStyle name="Comma 2 4 2 4 3 2 3" xfId="13833" xr:uid="{00000000-0005-0000-0000-0000E2110000}"/>
    <cellStyle name="Comma 2 4 2 4 3 2 3 2" xfId="33047" xr:uid="{7837BC95-1092-4064-A162-1EB6935CB275}"/>
    <cellStyle name="Comma 2 4 2 4 3 2 4" xfId="23440" xr:uid="{13EF5B28-24D4-4C30-AE11-76B9E22B2D5F}"/>
    <cellStyle name="Comma 2 4 2 4 3 3" xfId="6628" xr:uid="{00000000-0005-0000-0000-0000E3110000}"/>
    <cellStyle name="Comma 2 4 2 4 3 3 2" xfId="16235" xr:uid="{00000000-0005-0000-0000-0000E4110000}"/>
    <cellStyle name="Comma 2 4 2 4 3 3 2 2" xfId="35449" xr:uid="{F3608E3C-BFB7-44A2-98D4-5BB22C88DE28}"/>
    <cellStyle name="Comma 2 4 2 4 3 3 3" xfId="25842" xr:uid="{787C3398-C608-4CC1-B205-25DBB8C5F566}"/>
    <cellStyle name="Comma 2 4 2 4 3 4" xfId="11431" xr:uid="{00000000-0005-0000-0000-0000E5110000}"/>
    <cellStyle name="Comma 2 4 2 4 3 4 2" xfId="30645" xr:uid="{7526013F-0BAE-4043-B2B8-F700F1FF61DC}"/>
    <cellStyle name="Comma 2 4 2 4 3 5" xfId="21038" xr:uid="{55C9F38B-5138-420A-857E-4678812B63A0}"/>
    <cellStyle name="Comma 2 4 2 4 4" xfId="2626" xr:uid="{00000000-0005-0000-0000-0000E6110000}"/>
    <cellStyle name="Comma 2 4 2 4 4 2" xfId="7429" xr:uid="{00000000-0005-0000-0000-0000E7110000}"/>
    <cellStyle name="Comma 2 4 2 4 4 2 2" xfId="17036" xr:uid="{00000000-0005-0000-0000-0000E8110000}"/>
    <cellStyle name="Comma 2 4 2 4 4 2 2 2" xfId="36250" xr:uid="{153C2B9A-9899-44A5-9A9B-6166911368EF}"/>
    <cellStyle name="Comma 2 4 2 4 4 2 3" xfId="26643" xr:uid="{619E1CAF-1615-4359-B92A-7321D22125B1}"/>
    <cellStyle name="Comma 2 4 2 4 4 3" xfId="12233" xr:uid="{00000000-0005-0000-0000-0000E9110000}"/>
    <cellStyle name="Comma 2 4 2 4 4 3 2" xfId="31447" xr:uid="{63784342-3BC5-468A-9EBB-6A297CB3B6C8}"/>
    <cellStyle name="Comma 2 4 2 4 4 4" xfId="21840" xr:uid="{1A1C5BF9-0DEA-49E5-8EA6-2ED7171A095A}"/>
    <cellStyle name="Comma 2 4 2 4 5" xfId="5028" xr:uid="{00000000-0005-0000-0000-0000EA110000}"/>
    <cellStyle name="Comma 2 4 2 4 5 2" xfId="14635" xr:uid="{00000000-0005-0000-0000-0000EB110000}"/>
    <cellStyle name="Comma 2 4 2 4 5 2 2" xfId="33849" xr:uid="{A60114DF-390B-46A3-BC5E-3A2DD6185D78}"/>
    <cellStyle name="Comma 2 4 2 4 5 3" xfId="24242" xr:uid="{16E98120-A6C6-42B3-B8F9-D372AE56794A}"/>
    <cellStyle name="Comma 2 4 2 4 6" xfId="9831" xr:uid="{00000000-0005-0000-0000-0000EC110000}"/>
    <cellStyle name="Comma 2 4 2 4 6 2" xfId="29045" xr:uid="{01A35BBC-9AA6-4467-9BC8-B799CFFA5228}"/>
    <cellStyle name="Comma 2 4 2 4 7" xfId="19438" xr:uid="{182AFD89-5B85-41B6-A496-0450B2345BAB}"/>
    <cellStyle name="Comma 2 4 2 5" xfId="421" xr:uid="{00000000-0005-0000-0000-0000ED110000}"/>
    <cellStyle name="Comma 2 4 2 5 2" xfId="1222" xr:uid="{00000000-0005-0000-0000-0000EE110000}"/>
    <cellStyle name="Comma 2 4 2 5 2 2" xfId="3626" xr:uid="{00000000-0005-0000-0000-0000EF110000}"/>
    <cellStyle name="Comma 2 4 2 5 2 2 2" xfId="8429" xr:uid="{00000000-0005-0000-0000-0000F0110000}"/>
    <cellStyle name="Comma 2 4 2 5 2 2 2 2" xfId="18036" xr:uid="{00000000-0005-0000-0000-0000F1110000}"/>
    <cellStyle name="Comma 2 4 2 5 2 2 2 2 2" xfId="37250" xr:uid="{A4C4F1DE-87CD-42FF-B235-115BE6444D5B}"/>
    <cellStyle name="Comma 2 4 2 5 2 2 2 3" xfId="27643" xr:uid="{F0660A12-B642-4C92-8E79-2430074BCDA8}"/>
    <cellStyle name="Comma 2 4 2 5 2 2 3" xfId="13233" xr:uid="{00000000-0005-0000-0000-0000F2110000}"/>
    <cellStyle name="Comma 2 4 2 5 2 2 3 2" xfId="32447" xr:uid="{75F97851-CB16-4DD6-89AE-1D52ABE1334C}"/>
    <cellStyle name="Comma 2 4 2 5 2 2 4" xfId="22840" xr:uid="{09F03348-C982-494D-A4A2-F1A5C0395157}"/>
    <cellStyle name="Comma 2 4 2 5 2 3" xfId="6028" xr:uid="{00000000-0005-0000-0000-0000F3110000}"/>
    <cellStyle name="Comma 2 4 2 5 2 3 2" xfId="15635" xr:uid="{00000000-0005-0000-0000-0000F4110000}"/>
    <cellStyle name="Comma 2 4 2 5 2 3 2 2" xfId="34849" xr:uid="{A6159CD4-0ACB-418F-9BF5-3686274C1F0B}"/>
    <cellStyle name="Comma 2 4 2 5 2 3 3" xfId="25242" xr:uid="{0CEB049C-9570-407C-9E4D-BD08C4308B8B}"/>
    <cellStyle name="Comma 2 4 2 5 2 4" xfId="10831" xr:uid="{00000000-0005-0000-0000-0000F5110000}"/>
    <cellStyle name="Comma 2 4 2 5 2 4 2" xfId="30045" xr:uid="{640C2F01-E9CF-44FB-A122-C415524D8A67}"/>
    <cellStyle name="Comma 2 4 2 5 2 5" xfId="20438" xr:uid="{07C0D05D-ECAE-4654-8EF6-0E3371FDEE81}"/>
    <cellStyle name="Comma 2 4 2 5 3" xfId="2022" xr:uid="{00000000-0005-0000-0000-0000F6110000}"/>
    <cellStyle name="Comma 2 4 2 5 3 2" xfId="4426" xr:uid="{00000000-0005-0000-0000-0000F7110000}"/>
    <cellStyle name="Comma 2 4 2 5 3 2 2" xfId="9229" xr:uid="{00000000-0005-0000-0000-0000F8110000}"/>
    <cellStyle name="Comma 2 4 2 5 3 2 2 2" xfId="18836" xr:uid="{00000000-0005-0000-0000-0000F9110000}"/>
    <cellStyle name="Comma 2 4 2 5 3 2 2 2 2" xfId="38050" xr:uid="{3CCAB94E-1323-4471-995D-C65C65E78D82}"/>
    <cellStyle name="Comma 2 4 2 5 3 2 2 3" xfId="28443" xr:uid="{0849E079-8893-4567-88C3-247F8944F7AF}"/>
    <cellStyle name="Comma 2 4 2 5 3 2 3" xfId="14033" xr:uid="{00000000-0005-0000-0000-0000FA110000}"/>
    <cellStyle name="Comma 2 4 2 5 3 2 3 2" xfId="33247" xr:uid="{E71699CF-7A47-4276-A515-A3B8392B18EF}"/>
    <cellStyle name="Comma 2 4 2 5 3 2 4" xfId="23640" xr:uid="{06FC4E6E-9234-4A42-891A-052180332B50}"/>
    <cellStyle name="Comma 2 4 2 5 3 3" xfId="6828" xr:uid="{00000000-0005-0000-0000-0000FB110000}"/>
    <cellStyle name="Comma 2 4 2 5 3 3 2" xfId="16435" xr:uid="{00000000-0005-0000-0000-0000FC110000}"/>
    <cellStyle name="Comma 2 4 2 5 3 3 2 2" xfId="35649" xr:uid="{C1A98714-50C1-4C85-B492-C5E4FD63F20F}"/>
    <cellStyle name="Comma 2 4 2 5 3 3 3" xfId="26042" xr:uid="{902023A0-768F-45E5-88FE-752203FA91D4}"/>
    <cellStyle name="Comma 2 4 2 5 3 4" xfId="11631" xr:uid="{00000000-0005-0000-0000-0000FD110000}"/>
    <cellStyle name="Comma 2 4 2 5 3 4 2" xfId="30845" xr:uid="{AA778F24-9B8B-4FA6-B7A4-2342E4D561C9}"/>
    <cellStyle name="Comma 2 4 2 5 3 5" xfId="21238" xr:uid="{381727C2-324F-43CD-8B5E-B964CD26670B}"/>
    <cellStyle name="Comma 2 4 2 5 4" xfId="2826" xr:uid="{00000000-0005-0000-0000-0000FE110000}"/>
    <cellStyle name="Comma 2 4 2 5 4 2" xfId="7629" xr:uid="{00000000-0005-0000-0000-0000FF110000}"/>
    <cellStyle name="Comma 2 4 2 5 4 2 2" xfId="17236" xr:uid="{00000000-0005-0000-0000-000000120000}"/>
    <cellStyle name="Comma 2 4 2 5 4 2 2 2" xfId="36450" xr:uid="{273BD8A5-EB7C-43D8-932D-AF98EB5D8F77}"/>
    <cellStyle name="Comma 2 4 2 5 4 2 3" xfId="26843" xr:uid="{B480FD3A-7151-4A1B-9C73-8ED5E4D8FD53}"/>
    <cellStyle name="Comma 2 4 2 5 4 3" xfId="12433" xr:uid="{00000000-0005-0000-0000-000001120000}"/>
    <cellStyle name="Comma 2 4 2 5 4 3 2" xfId="31647" xr:uid="{B6B44539-681A-4AB8-9C47-7A6A7B3A6336}"/>
    <cellStyle name="Comma 2 4 2 5 4 4" xfId="22040" xr:uid="{32972F1B-994A-4A7B-AF81-57A55F87910D}"/>
    <cellStyle name="Comma 2 4 2 5 5" xfId="5228" xr:uid="{00000000-0005-0000-0000-000002120000}"/>
    <cellStyle name="Comma 2 4 2 5 5 2" xfId="14835" xr:uid="{00000000-0005-0000-0000-000003120000}"/>
    <cellStyle name="Comma 2 4 2 5 5 2 2" xfId="34049" xr:uid="{1AC7F7B0-FC07-45C4-86E5-C7411183BA95}"/>
    <cellStyle name="Comma 2 4 2 5 5 3" xfId="24442" xr:uid="{E7C8898C-FEA6-4551-8CD5-D547D62883F2}"/>
    <cellStyle name="Comma 2 4 2 5 6" xfId="10031" xr:uid="{00000000-0005-0000-0000-000004120000}"/>
    <cellStyle name="Comma 2 4 2 5 6 2" xfId="29245" xr:uid="{BCD9E2BD-9240-417A-9161-7E98C002D282}"/>
    <cellStyle name="Comma 2 4 2 5 7" xfId="19638" xr:uid="{E56B3FB3-1390-4D74-80D9-CC7864D18D8D}"/>
    <cellStyle name="Comma 2 4 2 6" xfId="621" xr:uid="{00000000-0005-0000-0000-000005120000}"/>
    <cellStyle name="Comma 2 4 2 6 2" xfId="1422" xr:uid="{00000000-0005-0000-0000-000006120000}"/>
    <cellStyle name="Comma 2 4 2 6 2 2" xfId="3826" xr:uid="{00000000-0005-0000-0000-000007120000}"/>
    <cellStyle name="Comma 2 4 2 6 2 2 2" xfId="8629" xr:uid="{00000000-0005-0000-0000-000008120000}"/>
    <cellStyle name="Comma 2 4 2 6 2 2 2 2" xfId="18236" xr:uid="{00000000-0005-0000-0000-000009120000}"/>
    <cellStyle name="Comma 2 4 2 6 2 2 2 2 2" xfId="37450" xr:uid="{4381D75A-640B-44C9-9656-A89A697C4465}"/>
    <cellStyle name="Comma 2 4 2 6 2 2 2 3" xfId="27843" xr:uid="{F5256457-8BDC-4AEE-9758-4DFF970D1649}"/>
    <cellStyle name="Comma 2 4 2 6 2 2 3" xfId="13433" xr:uid="{00000000-0005-0000-0000-00000A120000}"/>
    <cellStyle name="Comma 2 4 2 6 2 2 3 2" xfId="32647" xr:uid="{717CACEF-E010-4ACC-BB68-B941F296AE01}"/>
    <cellStyle name="Comma 2 4 2 6 2 2 4" xfId="23040" xr:uid="{040D3FB9-EB70-41A4-A031-729D11B75E78}"/>
    <cellStyle name="Comma 2 4 2 6 2 3" xfId="6228" xr:uid="{00000000-0005-0000-0000-00000B120000}"/>
    <cellStyle name="Comma 2 4 2 6 2 3 2" xfId="15835" xr:uid="{00000000-0005-0000-0000-00000C120000}"/>
    <cellStyle name="Comma 2 4 2 6 2 3 2 2" xfId="35049" xr:uid="{79E7A4A7-70A2-492D-A568-BB7C882894D1}"/>
    <cellStyle name="Comma 2 4 2 6 2 3 3" xfId="25442" xr:uid="{1BD14DB3-E2CC-4002-86EE-3778CC1B9D68}"/>
    <cellStyle name="Comma 2 4 2 6 2 4" xfId="11031" xr:uid="{00000000-0005-0000-0000-00000D120000}"/>
    <cellStyle name="Comma 2 4 2 6 2 4 2" xfId="30245" xr:uid="{D84E0C47-ABC7-44CE-8246-F37B5E39E612}"/>
    <cellStyle name="Comma 2 4 2 6 2 5" xfId="20638" xr:uid="{74EA82E3-B7AE-41E1-A2A3-3EDBBFE6A553}"/>
    <cellStyle name="Comma 2 4 2 6 3" xfId="2222" xr:uid="{00000000-0005-0000-0000-00000E120000}"/>
    <cellStyle name="Comma 2 4 2 6 3 2" xfId="4626" xr:uid="{00000000-0005-0000-0000-00000F120000}"/>
    <cellStyle name="Comma 2 4 2 6 3 2 2" xfId="9429" xr:uid="{00000000-0005-0000-0000-000010120000}"/>
    <cellStyle name="Comma 2 4 2 6 3 2 2 2" xfId="19036" xr:uid="{00000000-0005-0000-0000-000011120000}"/>
    <cellStyle name="Comma 2 4 2 6 3 2 2 2 2" xfId="38250" xr:uid="{3A4B2E7C-8D91-4491-AB99-2F409D6A1404}"/>
    <cellStyle name="Comma 2 4 2 6 3 2 2 3" xfId="28643" xr:uid="{3AE27085-E93E-495D-926B-3CEC51795EF6}"/>
    <cellStyle name="Comma 2 4 2 6 3 2 3" xfId="14233" xr:uid="{00000000-0005-0000-0000-000012120000}"/>
    <cellStyle name="Comma 2 4 2 6 3 2 3 2" xfId="33447" xr:uid="{1778F4FC-8474-424A-9F9C-3A4210B53585}"/>
    <cellStyle name="Comma 2 4 2 6 3 2 4" xfId="23840" xr:uid="{DD3F0FA9-8E87-4FF7-9786-6849623E2776}"/>
    <cellStyle name="Comma 2 4 2 6 3 3" xfId="7028" xr:uid="{00000000-0005-0000-0000-000013120000}"/>
    <cellStyle name="Comma 2 4 2 6 3 3 2" xfId="16635" xr:uid="{00000000-0005-0000-0000-000014120000}"/>
    <cellStyle name="Comma 2 4 2 6 3 3 2 2" xfId="35849" xr:uid="{6B370D99-289A-41FE-B7D7-1795B58A44F8}"/>
    <cellStyle name="Comma 2 4 2 6 3 3 3" xfId="26242" xr:uid="{E31CB375-59DB-431A-87C3-DBEA0C1CA032}"/>
    <cellStyle name="Comma 2 4 2 6 3 4" xfId="11831" xr:uid="{00000000-0005-0000-0000-000015120000}"/>
    <cellStyle name="Comma 2 4 2 6 3 4 2" xfId="31045" xr:uid="{C6580103-6687-46AC-9A3B-B1DDA3F0D094}"/>
    <cellStyle name="Comma 2 4 2 6 3 5" xfId="21438" xr:uid="{59AEF96E-F38F-45F1-8995-5DA79AE9C565}"/>
    <cellStyle name="Comma 2 4 2 6 4" xfId="3026" xr:uid="{00000000-0005-0000-0000-000016120000}"/>
    <cellStyle name="Comma 2 4 2 6 4 2" xfId="7829" xr:uid="{00000000-0005-0000-0000-000017120000}"/>
    <cellStyle name="Comma 2 4 2 6 4 2 2" xfId="17436" xr:uid="{00000000-0005-0000-0000-000018120000}"/>
    <cellStyle name="Comma 2 4 2 6 4 2 2 2" xfId="36650" xr:uid="{B713A00D-BD56-4AF8-BEAF-16AD5472504D}"/>
    <cellStyle name="Comma 2 4 2 6 4 2 3" xfId="27043" xr:uid="{C6B97FC8-EC81-47D3-ADAB-E3C70EDEC271}"/>
    <cellStyle name="Comma 2 4 2 6 4 3" xfId="12633" xr:uid="{00000000-0005-0000-0000-000019120000}"/>
    <cellStyle name="Comma 2 4 2 6 4 3 2" xfId="31847" xr:uid="{5D5AA694-F178-4480-B403-CF2EFCE86C49}"/>
    <cellStyle name="Comma 2 4 2 6 4 4" xfId="22240" xr:uid="{F3DCFF2C-CDC1-47A1-8198-DA9A59589B32}"/>
    <cellStyle name="Comma 2 4 2 6 5" xfId="5428" xr:uid="{00000000-0005-0000-0000-00001A120000}"/>
    <cellStyle name="Comma 2 4 2 6 5 2" xfId="15035" xr:uid="{00000000-0005-0000-0000-00001B120000}"/>
    <cellStyle name="Comma 2 4 2 6 5 2 2" xfId="34249" xr:uid="{5FB9B191-EACC-4FEC-BA15-CB0F5F93813D}"/>
    <cellStyle name="Comma 2 4 2 6 5 3" xfId="24642" xr:uid="{6F81DFFF-9537-4E8F-90A0-21AD3B6C3FAB}"/>
    <cellStyle name="Comma 2 4 2 6 6" xfId="10231" xr:uid="{00000000-0005-0000-0000-00001C120000}"/>
    <cellStyle name="Comma 2 4 2 6 6 2" xfId="29445" xr:uid="{5E836505-9A3A-4B98-BDEA-324CFFB7A459}"/>
    <cellStyle name="Comma 2 4 2 6 7" xfId="19838" xr:uid="{B4FFE292-BDE0-4E00-A14F-4BD745DF7031}"/>
    <cellStyle name="Comma 2 4 2 7" xfId="822" xr:uid="{00000000-0005-0000-0000-00001D120000}"/>
    <cellStyle name="Comma 2 4 2 7 2" xfId="3226" xr:uid="{00000000-0005-0000-0000-00001E120000}"/>
    <cellStyle name="Comma 2 4 2 7 2 2" xfId="8029" xr:uid="{00000000-0005-0000-0000-00001F120000}"/>
    <cellStyle name="Comma 2 4 2 7 2 2 2" xfId="17636" xr:uid="{00000000-0005-0000-0000-000020120000}"/>
    <cellStyle name="Comma 2 4 2 7 2 2 2 2" xfId="36850" xr:uid="{35BE7E2B-E6E2-495B-9FE0-894AE87BD936}"/>
    <cellStyle name="Comma 2 4 2 7 2 2 3" xfId="27243" xr:uid="{DD55867F-81A5-4827-B969-CCBF27A049C2}"/>
    <cellStyle name="Comma 2 4 2 7 2 3" xfId="12833" xr:uid="{00000000-0005-0000-0000-000021120000}"/>
    <cellStyle name="Comma 2 4 2 7 2 3 2" xfId="32047" xr:uid="{BB2782FA-B3BF-4AA7-8A68-3FB505C3AD84}"/>
    <cellStyle name="Comma 2 4 2 7 2 4" xfId="22440" xr:uid="{DF50B022-5C42-4AF4-AE52-83550ABC943C}"/>
    <cellStyle name="Comma 2 4 2 7 3" xfId="5628" xr:uid="{00000000-0005-0000-0000-000022120000}"/>
    <cellStyle name="Comma 2 4 2 7 3 2" xfId="15235" xr:uid="{00000000-0005-0000-0000-000023120000}"/>
    <cellStyle name="Comma 2 4 2 7 3 2 2" xfId="34449" xr:uid="{30D1E322-A554-4E2A-B12E-69301CB8BE32}"/>
    <cellStyle name="Comma 2 4 2 7 3 3" xfId="24842" xr:uid="{6296F247-7E25-4146-A658-1B22AA0BD485}"/>
    <cellStyle name="Comma 2 4 2 7 4" xfId="10431" xr:uid="{00000000-0005-0000-0000-000024120000}"/>
    <cellStyle name="Comma 2 4 2 7 4 2" xfId="29645" xr:uid="{220883D1-D327-4CC2-909F-BBEA70CF9640}"/>
    <cellStyle name="Comma 2 4 2 7 5" xfId="20038" xr:uid="{6417EFB1-8B39-4C7E-9497-1844DFA11DFD}"/>
    <cellStyle name="Comma 2 4 2 8" xfId="1622" xr:uid="{00000000-0005-0000-0000-000025120000}"/>
    <cellStyle name="Comma 2 4 2 8 2" xfId="4026" xr:uid="{00000000-0005-0000-0000-000026120000}"/>
    <cellStyle name="Comma 2 4 2 8 2 2" xfId="8829" xr:uid="{00000000-0005-0000-0000-000027120000}"/>
    <cellStyle name="Comma 2 4 2 8 2 2 2" xfId="18436" xr:uid="{00000000-0005-0000-0000-000028120000}"/>
    <cellStyle name="Comma 2 4 2 8 2 2 2 2" xfId="37650" xr:uid="{49062BFA-B3D7-462B-9392-430E3FF5E9FE}"/>
    <cellStyle name="Comma 2 4 2 8 2 2 3" xfId="28043" xr:uid="{D5B482B8-E9F7-4CEF-A4D7-8E03D3147360}"/>
    <cellStyle name="Comma 2 4 2 8 2 3" xfId="13633" xr:uid="{00000000-0005-0000-0000-000029120000}"/>
    <cellStyle name="Comma 2 4 2 8 2 3 2" xfId="32847" xr:uid="{C981C8C7-A0F8-4DA2-8F91-8591E9F6FAB8}"/>
    <cellStyle name="Comma 2 4 2 8 2 4" xfId="23240" xr:uid="{4A26B05C-01EC-4706-819C-3AE5C485E736}"/>
    <cellStyle name="Comma 2 4 2 8 3" xfId="6428" xr:uid="{00000000-0005-0000-0000-00002A120000}"/>
    <cellStyle name="Comma 2 4 2 8 3 2" xfId="16035" xr:uid="{00000000-0005-0000-0000-00002B120000}"/>
    <cellStyle name="Comma 2 4 2 8 3 2 2" xfId="35249" xr:uid="{7B81EF7B-B5EE-4274-ABF4-53ABD583478E}"/>
    <cellStyle name="Comma 2 4 2 8 3 3" xfId="25642" xr:uid="{BA7572AD-6534-41E0-BF22-DA9FFD1E7C61}"/>
    <cellStyle name="Comma 2 4 2 8 4" xfId="11231" xr:uid="{00000000-0005-0000-0000-00002C120000}"/>
    <cellStyle name="Comma 2 4 2 8 4 2" xfId="30445" xr:uid="{B5E89D22-90F8-4254-BD69-314656D4355F}"/>
    <cellStyle name="Comma 2 4 2 8 5" xfId="20838" xr:uid="{CE1B6958-94C8-4C9F-80D8-2F7B1055F1F6}"/>
    <cellStyle name="Comma 2 4 2 9" xfId="2426" xr:uid="{00000000-0005-0000-0000-00002D120000}"/>
    <cellStyle name="Comma 2 4 2 9 2" xfId="7229" xr:uid="{00000000-0005-0000-0000-00002E120000}"/>
    <cellStyle name="Comma 2 4 2 9 2 2" xfId="16836" xr:uid="{00000000-0005-0000-0000-00002F120000}"/>
    <cellStyle name="Comma 2 4 2 9 2 2 2" xfId="36050" xr:uid="{D85BF4BC-8843-44DD-982E-0A7C7E744B63}"/>
    <cellStyle name="Comma 2 4 2 9 2 3" xfId="26443" xr:uid="{98B50AFC-2F7D-44BD-98E9-8DF279AABC4F}"/>
    <cellStyle name="Comma 2 4 2 9 3" xfId="12033" xr:uid="{00000000-0005-0000-0000-000030120000}"/>
    <cellStyle name="Comma 2 4 2 9 3 2" xfId="31247" xr:uid="{7F42E4EA-81E7-4071-ACCD-4A8757B73224}"/>
    <cellStyle name="Comma 2 4 2 9 4" xfId="21640" xr:uid="{9FF00AA5-EC17-4359-A824-050F602BA0EC}"/>
    <cellStyle name="Comma 2 4 3" xfId="31" xr:uid="{00000000-0005-0000-0000-000031120000}"/>
    <cellStyle name="Comma 2 4 3 10" xfId="4838" xr:uid="{00000000-0005-0000-0000-000032120000}"/>
    <cellStyle name="Comma 2 4 3 10 2" xfId="14445" xr:uid="{00000000-0005-0000-0000-000033120000}"/>
    <cellStyle name="Comma 2 4 3 10 2 2" xfId="33659" xr:uid="{CD5215B1-60F4-40ED-85DA-A02B8411200D}"/>
    <cellStyle name="Comma 2 4 3 10 3" xfId="24052" xr:uid="{3C48FDFE-AC63-432B-81D2-9388AFF1DB54}"/>
    <cellStyle name="Comma 2 4 3 11" xfId="9641" xr:uid="{00000000-0005-0000-0000-000034120000}"/>
    <cellStyle name="Comma 2 4 3 11 2" xfId="28855" xr:uid="{B25E475B-8799-4312-AC0D-1EFD9C95527E}"/>
    <cellStyle name="Comma 2 4 3 12" xfId="19248" xr:uid="{0CEC62BB-52A0-4A38-A1A5-95B9181DE3A6}"/>
    <cellStyle name="Comma 2 4 3 2" xfId="81" xr:uid="{00000000-0005-0000-0000-000035120000}"/>
    <cellStyle name="Comma 2 4 3 2 10" xfId="9691" xr:uid="{00000000-0005-0000-0000-000036120000}"/>
    <cellStyle name="Comma 2 4 3 2 10 2" xfId="28905" xr:uid="{C034D78A-DD25-479C-85FF-6F2746E7FBBE}"/>
    <cellStyle name="Comma 2 4 3 2 11" xfId="19298" xr:uid="{5DB03B80-75F9-42B1-8B78-D49A8828A9B1}"/>
    <cellStyle name="Comma 2 4 3 2 2" xfId="181" xr:uid="{00000000-0005-0000-0000-000037120000}"/>
    <cellStyle name="Comma 2 4 3 2 2 10" xfId="19398" xr:uid="{AE742FE4-001B-4982-BD7C-2EFCEB50E931}"/>
    <cellStyle name="Comma 2 4 3 2 2 2" xfId="381" xr:uid="{00000000-0005-0000-0000-000038120000}"/>
    <cellStyle name="Comma 2 4 3 2 2 2 2" xfId="1182" xr:uid="{00000000-0005-0000-0000-000039120000}"/>
    <cellStyle name="Comma 2 4 3 2 2 2 2 2" xfId="3586" xr:uid="{00000000-0005-0000-0000-00003A120000}"/>
    <cellStyle name="Comma 2 4 3 2 2 2 2 2 2" xfId="8389" xr:uid="{00000000-0005-0000-0000-00003B120000}"/>
    <cellStyle name="Comma 2 4 3 2 2 2 2 2 2 2" xfId="17996" xr:uid="{00000000-0005-0000-0000-00003C120000}"/>
    <cellStyle name="Comma 2 4 3 2 2 2 2 2 2 2 2" xfId="37210" xr:uid="{9EDCC34A-7BC7-4994-85A0-ADDD3F6F0500}"/>
    <cellStyle name="Comma 2 4 3 2 2 2 2 2 2 3" xfId="27603" xr:uid="{9B4CC66A-01BA-452A-9939-08630EF5CAF8}"/>
    <cellStyle name="Comma 2 4 3 2 2 2 2 2 3" xfId="13193" xr:uid="{00000000-0005-0000-0000-00003D120000}"/>
    <cellStyle name="Comma 2 4 3 2 2 2 2 2 3 2" xfId="32407" xr:uid="{CE2F163F-D8F5-4785-8336-861D718A7923}"/>
    <cellStyle name="Comma 2 4 3 2 2 2 2 2 4" xfId="22800" xr:uid="{9A5DFE7F-F28C-4406-B67E-FFD11C53E175}"/>
    <cellStyle name="Comma 2 4 3 2 2 2 2 3" xfId="5988" xr:uid="{00000000-0005-0000-0000-00003E120000}"/>
    <cellStyle name="Comma 2 4 3 2 2 2 2 3 2" xfId="15595" xr:uid="{00000000-0005-0000-0000-00003F120000}"/>
    <cellStyle name="Comma 2 4 3 2 2 2 2 3 2 2" xfId="34809" xr:uid="{09545589-D9D1-4EEE-BD5D-4FBBABF9D5CC}"/>
    <cellStyle name="Comma 2 4 3 2 2 2 2 3 3" xfId="25202" xr:uid="{6A2EFC69-56C4-45FA-B5F1-D07CBD038D7E}"/>
    <cellStyle name="Comma 2 4 3 2 2 2 2 4" xfId="10791" xr:uid="{00000000-0005-0000-0000-000040120000}"/>
    <cellStyle name="Comma 2 4 3 2 2 2 2 4 2" xfId="30005" xr:uid="{8E6EC527-4685-440E-936D-2BCB00812F5F}"/>
    <cellStyle name="Comma 2 4 3 2 2 2 2 5" xfId="20398" xr:uid="{366C326E-C213-4490-BA2A-3C224404A365}"/>
    <cellStyle name="Comma 2 4 3 2 2 2 3" xfId="1982" xr:uid="{00000000-0005-0000-0000-000041120000}"/>
    <cellStyle name="Comma 2 4 3 2 2 2 3 2" xfId="4386" xr:uid="{00000000-0005-0000-0000-000042120000}"/>
    <cellStyle name="Comma 2 4 3 2 2 2 3 2 2" xfId="9189" xr:uid="{00000000-0005-0000-0000-000043120000}"/>
    <cellStyle name="Comma 2 4 3 2 2 2 3 2 2 2" xfId="18796" xr:uid="{00000000-0005-0000-0000-000044120000}"/>
    <cellStyle name="Comma 2 4 3 2 2 2 3 2 2 2 2" xfId="38010" xr:uid="{301B3F68-8A93-43A7-B7B8-6B02CB915C3E}"/>
    <cellStyle name="Comma 2 4 3 2 2 2 3 2 2 3" xfId="28403" xr:uid="{D1FFFC93-5304-4B8D-92A3-DBADAEE25F82}"/>
    <cellStyle name="Comma 2 4 3 2 2 2 3 2 3" xfId="13993" xr:uid="{00000000-0005-0000-0000-000045120000}"/>
    <cellStyle name="Comma 2 4 3 2 2 2 3 2 3 2" xfId="33207" xr:uid="{88B07196-2A04-4704-8426-0E0E4F81C68C}"/>
    <cellStyle name="Comma 2 4 3 2 2 2 3 2 4" xfId="23600" xr:uid="{502D32B6-423B-4D08-B9A3-18FE2582E927}"/>
    <cellStyle name="Comma 2 4 3 2 2 2 3 3" xfId="6788" xr:uid="{00000000-0005-0000-0000-000046120000}"/>
    <cellStyle name="Comma 2 4 3 2 2 2 3 3 2" xfId="16395" xr:uid="{00000000-0005-0000-0000-000047120000}"/>
    <cellStyle name="Comma 2 4 3 2 2 2 3 3 2 2" xfId="35609" xr:uid="{E87796CD-A845-4228-8AA2-8ECD763BE581}"/>
    <cellStyle name="Comma 2 4 3 2 2 2 3 3 3" xfId="26002" xr:uid="{EBA43C24-31A0-471E-A1DE-FBC794198938}"/>
    <cellStyle name="Comma 2 4 3 2 2 2 3 4" xfId="11591" xr:uid="{00000000-0005-0000-0000-000048120000}"/>
    <cellStyle name="Comma 2 4 3 2 2 2 3 4 2" xfId="30805" xr:uid="{BA1E8F64-8911-4CBB-9D5C-D516B892D8D4}"/>
    <cellStyle name="Comma 2 4 3 2 2 2 3 5" xfId="21198" xr:uid="{F833EE9C-ACA9-447D-8BD9-123DF7A1AF4E}"/>
    <cellStyle name="Comma 2 4 3 2 2 2 4" xfId="2786" xr:uid="{00000000-0005-0000-0000-000049120000}"/>
    <cellStyle name="Comma 2 4 3 2 2 2 4 2" xfId="7589" xr:uid="{00000000-0005-0000-0000-00004A120000}"/>
    <cellStyle name="Comma 2 4 3 2 2 2 4 2 2" xfId="17196" xr:uid="{00000000-0005-0000-0000-00004B120000}"/>
    <cellStyle name="Comma 2 4 3 2 2 2 4 2 2 2" xfId="36410" xr:uid="{82FA53F7-DE23-4E6C-BCE6-40CE45C11654}"/>
    <cellStyle name="Comma 2 4 3 2 2 2 4 2 3" xfId="26803" xr:uid="{2CB09A18-6AFE-4631-B8CA-E52CBFAF8060}"/>
    <cellStyle name="Comma 2 4 3 2 2 2 4 3" xfId="12393" xr:uid="{00000000-0005-0000-0000-00004C120000}"/>
    <cellStyle name="Comma 2 4 3 2 2 2 4 3 2" xfId="31607" xr:uid="{AC3832D1-4803-4F3C-9B96-810DE29D1F8F}"/>
    <cellStyle name="Comma 2 4 3 2 2 2 4 4" xfId="22000" xr:uid="{D0B35171-2B34-4BFD-8068-C880B0B5718D}"/>
    <cellStyle name="Comma 2 4 3 2 2 2 5" xfId="5188" xr:uid="{00000000-0005-0000-0000-00004D120000}"/>
    <cellStyle name="Comma 2 4 3 2 2 2 5 2" xfId="14795" xr:uid="{00000000-0005-0000-0000-00004E120000}"/>
    <cellStyle name="Comma 2 4 3 2 2 2 5 2 2" xfId="34009" xr:uid="{CA30FB2B-CE8F-48A9-905E-5D0179F2B9C9}"/>
    <cellStyle name="Comma 2 4 3 2 2 2 5 3" xfId="24402" xr:uid="{1F3BF63C-EA64-4051-B8C7-1594A5452C38}"/>
    <cellStyle name="Comma 2 4 3 2 2 2 6" xfId="9991" xr:uid="{00000000-0005-0000-0000-00004F120000}"/>
    <cellStyle name="Comma 2 4 3 2 2 2 6 2" xfId="29205" xr:uid="{DC137FE2-8F3E-4F3D-B8FC-62A4E07D578A}"/>
    <cellStyle name="Comma 2 4 3 2 2 2 7" xfId="19598" xr:uid="{7967B5F1-65F8-4382-941D-3504BE149B6D}"/>
    <cellStyle name="Comma 2 4 3 2 2 3" xfId="581" xr:uid="{00000000-0005-0000-0000-000050120000}"/>
    <cellStyle name="Comma 2 4 3 2 2 3 2" xfId="1382" xr:uid="{00000000-0005-0000-0000-000051120000}"/>
    <cellStyle name="Comma 2 4 3 2 2 3 2 2" xfId="3786" xr:uid="{00000000-0005-0000-0000-000052120000}"/>
    <cellStyle name="Comma 2 4 3 2 2 3 2 2 2" xfId="8589" xr:uid="{00000000-0005-0000-0000-000053120000}"/>
    <cellStyle name="Comma 2 4 3 2 2 3 2 2 2 2" xfId="18196" xr:uid="{00000000-0005-0000-0000-000054120000}"/>
    <cellStyle name="Comma 2 4 3 2 2 3 2 2 2 2 2" xfId="37410" xr:uid="{09A67F3E-8583-487A-B00E-77CA1321620A}"/>
    <cellStyle name="Comma 2 4 3 2 2 3 2 2 2 3" xfId="27803" xr:uid="{4C1A435D-3EBF-4D06-AE92-49DDDDDEA434}"/>
    <cellStyle name="Comma 2 4 3 2 2 3 2 2 3" xfId="13393" xr:uid="{00000000-0005-0000-0000-000055120000}"/>
    <cellStyle name="Comma 2 4 3 2 2 3 2 2 3 2" xfId="32607" xr:uid="{F5974FF7-934E-41D8-98BF-B7369533FE41}"/>
    <cellStyle name="Comma 2 4 3 2 2 3 2 2 4" xfId="23000" xr:uid="{9E02316E-3015-4B2B-8B35-E0281524FFF6}"/>
    <cellStyle name="Comma 2 4 3 2 2 3 2 3" xfId="6188" xr:uid="{00000000-0005-0000-0000-000056120000}"/>
    <cellStyle name="Comma 2 4 3 2 2 3 2 3 2" xfId="15795" xr:uid="{00000000-0005-0000-0000-000057120000}"/>
    <cellStyle name="Comma 2 4 3 2 2 3 2 3 2 2" xfId="35009" xr:uid="{F5EF998D-5B0A-4797-8DC3-07287FE842C2}"/>
    <cellStyle name="Comma 2 4 3 2 2 3 2 3 3" xfId="25402" xr:uid="{5A7FED8D-9E72-4C3A-B643-BB6EFF6C08CC}"/>
    <cellStyle name="Comma 2 4 3 2 2 3 2 4" xfId="10991" xr:uid="{00000000-0005-0000-0000-000058120000}"/>
    <cellStyle name="Comma 2 4 3 2 2 3 2 4 2" xfId="30205" xr:uid="{CE32403C-6FB2-4AAE-AF82-5C6D4823C0C7}"/>
    <cellStyle name="Comma 2 4 3 2 2 3 2 5" xfId="20598" xr:uid="{E927E505-A0C2-4997-8F8B-7F91DA139D43}"/>
    <cellStyle name="Comma 2 4 3 2 2 3 3" xfId="2182" xr:uid="{00000000-0005-0000-0000-000059120000}"/>
    <cellStyle name="Comma 2 4 3 2 2 3 3 2" xfId="4586" xr:uid="{00000000-0005-0000-0000-00005A120000}"/>
    <cellStyle name="Comma 2 4 3 2 2 3 3 2 2" xfId="9389" xr:uid="{00000000-0005-0000-0000-00005B120000}"/>
    <cellStyle name="Comma 2 4 3 2 2 3 3 2 2 2" xfId="18996" xr:uid="{00000000-0005-0000-0000-00005C120000}"/>
    <cellStyle name="Comma 2 4 3 2 2 3 3 2 2 2 2" xfId="38210" xr:uid="{F6D5C908-AB4D-4ED1-B9DF-0ACA4A0CF349}"/>
    <cellStyle name="Comma 2 4 3 2 2 3 3 2 2 3" xfId="28603" xr:uid="{9ECB4EF6-9C9E-429B-899D-799DDBD65DC3}"/>
    <cellStyle name="Comma 2 4 3 2 2 3 3 2 3" xfId="14193" xr:uid="{00000000-0005-0000-0000-00005D120000}"/>
    <cellStyle name="Comma 2 4 3 2 2 3 3 2 3 2" xfId="33407" xr:uid="{7C5707ED-DC6F-4F59-858E-544BBA032A00}"/>
    <cellStyle name="Comma 2 4 3 2 2 3 3 2 4" xfId="23800" xr:uid="{15555758-931C-40F0-AEA7-282E5F7D780E}"/>
    <cellStyle name="Comma 2 4 3 2 2 3 3 3" xfId="6988" xr:uid="{00000000-0005-0000-0000-00005E120000}"/>
    <cellStyle name="Comma 2 4 3 2 2 3 3 3 2" xfId="16595" xr:uid="{00000000-0005-0000-0000-00005F120000}"/>
    <cellStyle name="Comma 2 4 3 2 2 3 3 3 2 2" xfId="35809" xr:uid="{44CEFE9B-4A43-4F54-9669-756C6BF238DC}"/>
    <cellStyle name="Comma 2 4 3 2 2 3 3 3 3" xfId="26202" xr:uid="{7C386EAE-ED28-45C0-998A-93BFA3F71F1C}"/>
    <cellStyle name="Comma 2 4 3 2 2 3 3 4" xfId="11791" xr:uid="{00000000-0005-0000-0000-000060120000}"/>
    <cellStyle name="Comma 2 4 3 2 2 3 3 4 2" xfId="31005" xr:uid="{F9B5EE6E-60AC-4E16-A600-C72D31ED2567}"/>
    <cellStyle name="Comma 2 4 3 2 2 3 3 5" xfId="21398" xr:uid="{93C35199-3359-4843-B7F1-AEAC811AD172}"/>
    <cellStyle name="Comma 2 4 3 2 2 3 4" xfId="2986" xr:uid="{00000000-0005-0000-0000-000061120000}"/>
    <cellStyle name="Comma 2 4 3 2 2 3 4 2" xfId="7789" xr:uid="{00000000-0005-0000-0000-000062120000}"/>
    <cellStyle name="Comma 2 4 3 2 2 3 4 2 2" xfId="17396" xr:uid="{00000000-0005-0000-0000-000063120000}"/>
    <cellStyle name="Comma 2 4 3 2 2 3 4 2 2 2" xfId="36610" xr:uid="{4012CC02-E7E3-4960-BD3B-8016D00C072C}"/>
    <cellStyle name="Comma 2 4 3 2 2 3 4 2 3" xfId="27003" xr:uid="{FC7D9D9D-8B8A-4749-89BE-512B95DFDD30}"/>
    <cellStyle name="Comma 2 4 3 2 2 3 4 3" xfId="12593" xr:uid="{00000000-0005-0000-0000-000064120000}"/>
    <cellStyle name="Comma 2 4 3 2 2 3 4 3 2" xfId="31807" xr:uid="{7A11CEB6-4AA5-4C2A-8541-2C077044A720}"/>
    <cellStyle name="Comma 2 4 3 2 2 3 4 4" xfId="22200" xr:uid="{6E2C03C5-5CE1-4A02-8A85-5485701E83E1}"/>
    <cellStyle name="Comma 2 4 3 2 2 3 5" xfId="5388" xr:uid="{00000000-0005-0000-0000-000065120000}"/>
    <cellStyle name="Comma 2 4 3 2 2 3 5 2" xfId="14995" xr:uid="{00000000-0005-0000-0000-000066120000}"/>
    <cellStyle name="Comma 2 4 3 2 2 3 5 2 2" xfId="34209" xr:uid="{BA579CC5-E13B-4B0C-A005-8E4ACF820366}"/>
    <cellStyle name="Comma 2 4 3 2 2 3 5 3" xfId="24602" xr:uid="{837DEA0A-62E3-426E-8C6A-BDE0AC3EE6C5}"/>
    <cellStyle name="Comma 2 4 3 2 2 3 6" xfId="10191" xr:uid="{00000000-0005-0000-0000-000067120000}"/>
    <cellStyle name="Comma 2 4 3 2 2 3 6 2" xfId="29405" xr:uid="{AFF7B8AB-7EEB-4ED3-AA5C-F04E4F71C7AE}"/>
    <cellStyle name="Comma 2 4 3 2 2 3 7" xfId="19798" xr:uid="{96209A9C-122B-4FF0-99FB-A151BD1A2D67}"/>
    <cellStyle name="Comma 2 4 3 2 2 4" xfId="781" xr:uid="{00000000-0005-0000-0000-000068120000}"/>
    <cellStyle name="Comma 2 4 3 2 2 4 2" xfId="1582" xr:uid="{00000000-0005-0000-0000-000069120000}"/>
    <cellStyle name="Comma 2 4 3 2 2 4 2 2" xfId="3986" xr:uid="{00000000-0005-0000-0000-00006A120000}"/>
    <cellStyle name="Comma 2 4 3 2 2 4 2 2 2" xfId="8789" xr:uid="{00000000-0005-0000-0000-00006B120000}"/>
    <cellStyle name="Comma 2 4 3 2 2 4 2 2 2 2" xfId="18396" xr:uid="{00000000-0005-0000-0000-00006C120000}"/>
    <cellStyle name="Comma 2 4 3 2 2 4 2 2 2 2 2" xfId="37610" xr:uid="{D7343F97-A9CE-48DD-81DD-D883489CD66D}"/>
    <cellStyle name="Comma 2 4 3 2 2 4 2 2 2 3" xfId="28003" xr:uid="{0585B315-33EC-492B-8224-947685F642E5}"/>
    <cellStyle name="Comma 2 4 3 2 2 4 2 2 3" xfId="13593" xr:uid="{00000000-0005-0000-0000-00006D120000}"/>
    <cellStyle name="Comma 2 4 3 2 2 4 2 2 3 2" xfId="32807" xr:uid="{6F8EB7B2-2285-41FF-B404-EB9459C2ED37}"/>
    <cellStyle name="Comma 2 4 3 2 2 4 2 2 4" xfId="23200" xr:uid="{1AFD6821-D0AE-490F-9EEF-FF9F69893B95}"/>
    <cellStyle name="Comma 2 4 3 2 2 4 2 3" xfId="6388" xr:uid="{00000000-0005-0000-0000-00006E120000}"/>
    <cellStyle name="Comma 2 4 3 2 2 4 2 3 2" xfId="15995" xr:uid="{00000000-0005-0000-0000-00006F120000}"/>
    <cellStyle name="Comma 2 4 3 2 2 4 2 3 2 2" xfId="35209" xr:uid="{A02AA5AC-3AC9-4512-8C99-1A0878A05EDB}"/>
    <cellStyle name="Comma 2 4 3 2 2 4 2 3 3" xfId="25602" xr:uid="{49257FCC-C55B-4951-8BF6-D27521ECCDD2}"/>
    <cellStyle name="Comma 2 4 3 2 2 4 2 4" xfId="11191" xr:uid="{00000000-0005-0000-0000-000070120000}"/>
    <cellStyle name="Comma 2 4 3 2 2 4 2 4 2" xfId="30405" xr:uid="{991F0D62-42C2-4DDE-9B90-AC97D052DF7D}"/>
    <cellStyle name="Comma 2 4 3 2 2 4 2 5" xfId="20798" xr:uid="{EC42DBC2-8527-4A3E-89AD-A524A80CEF83}"/>
    <cellStyle name="Comma 2 4 3 2 2 4 3" xfId="2382" xr:uid="{00000000-0005-0000-0000-000071120000}"/>
    <cellStyle name="Comma 2 4 3 2 2 4 3 2" xfId="4786" xr:uid="{00000000-0005-0000-0000-000072120000}"/>
    <cellStyle name="Comma 2 4 3 2 2 4 3 2 2" xfId="9589" xr:uid="{00000000-0005-0000-0000-000073120000}"/>
    <cellStyle name="Comma 2 4 3 2 2 4 3 2 2 2" xfId="19196" xr:uid="{00000000-0005-0000-0000-000074120000}"/>
    <cellStyle name="Comma 2 4 3 2 2 4 3 2 2 2 2" xfId="38410" xr:uid="{C63F8371-A9D3-41CB-8CA0-D1CA911C1A49}"/>
    <cellStyle name="Comma 2 4 3 2 2 4 3 2 2 3" xfId="28803" xr:uid="{EE99D074-9A95-42AC-9B11-891F97094109}"/>
    <cellStyle name="Comma 2 4 3 2 2 4 3 2 3" xfId="14393" xr:uid="{00000000-0005-0000-0000-000075120000}"/>
    <cellStyle name="Comma 2 4 3 2 2 4 3 2 3 2" xfId="33607" xr:uid="{11B5B14E-82ED-4442-A216-6BF9D282FDFA}"/>
    <cellStyle name="Comma 2 4 3 2 2 4 3 2 4" xfId="24000" xr:uid="{79239768-EE81-423D-B4C3-ECB8F24CABDB}"/>
    <cellStyle name="Comma 2 4 3 2 2 4 3 3" xfId="7188" xr:uid="{00000000-0005-0000-0000-000076120000}"/>
    <cellStyle name="Comma 2 4 3 2 2 4 3 3 2" xfId="16795" xr:uid="{00000000-0005-0000-0000-000077120000}"/>
    <cellStyle name="Comma 2 4 3 2 2 4 3 3 2 2" xfId="36009" xr:uid="{A76C7BAF-78DA-4546-B853-82A0D2A3543E}"/>
    <cellStyle name="Comma 2 4 3 2 2 4 3 3 3" xfId="26402" xr:uid="{928B9EB0-3CEF-4502-930A-CFEAE289141E}"/>
    <cellStyle name="Comma 2 4 3 2 2 4 3 4" xfId="11991" xr:uid="{00000000-0005-0000-0000-000078120000}"/>
    <cellStyle name="Comma 2 4 3 2 2 4 3 4 2" xfId="31205" xr:uid="{F740964D-9EFA-43ED-B1E4-7528BE559E4D}"/>
    <cellStyle name="Comma 2 4 3 2 2 4 3 5" xfId="21598" xr:uid="{3B86562B-F0B5-4550-A15E-7390C335253D}"/>
    <cellStyle name="Comma 2 4 3 2 2 4 4" xfId="3186" xr:uid="{00000000-0005-0000-0000-000079120000}"/>
    <cellStyle name="Comma 2 4 3 2 2 4 4 2" xfId="7989" xr:uid="{00000000-0005-0000-0000-00007A120000}"/>
    <cellStyle name="Comma 2 4 3 2 2 4 4 2 2" xfId="17596" xr:uid="{00000000-0005-0000-0000-00007B120000}"/>
    <cellStyle name="Comma 2 4 3 2 2 4 4 2 2 2" xfId="36810" xr:uid="{9F466438-2365-4336-A792-7B6E92DD9650}"/>
    <cellStyle name="Comma 2 4 3 2 2 4 4 2 3" xfId="27203" xr:uid="{8D90446C-D433-4D32-909C-5650BFF19332}"/>
    <cellStyle name="Comma 2 4 3 2 2 4 4 3" xfId="12793" xr:uid="{00000000-0005-0000-0000-00007C120000}"/>
    <cellStyle name="Comma 2 4 3 2 2 4 4 3 2" xfId="32007" xr:uid="{465B5525-8E5E-4DDD-94AF-0ABBAC86F388}"/>
    <cellStyle name="Comma 2 4 3 2 2 4 4 4" xfId="22400" xr:uid="{D03EEB34-AA55-411C-871B-87DA39464079}"/>
    <cellStyle name="Comma 2 4 3 2 2 4 5" xfId="5588" xr:uid="{00000000-0005-0000-0000-00007D120000}"/>
    <cellStyle name="Comma 2 4 3 2 2 4 5 2" xfId="15195" xr:uid="{00000000-0005-0000-0000-00007E120000}"/>
    <cellStyle name="Comma 2 4 3 2 2 4 5 2 2" xfId="34409" xr:uid="{2D420590-E057-4AF9-9B0D-48EAB1FEAF24}"/>
    <cellStyle name="Comma 2 4 3 2 2 4 5 3" xfId="24802" xr:uid="{02B6FF24-7DD4-4F37-B7C4-BD92F763EF57}"/>
    <cellStyle name="Comma 2 4 3 2 2 4 6" xfId="10391" xr:uid="{00000000-0005-0000-0000-00007F120000}"/>
    <cellStyle name="Comma 2 4 3 2 2 4 6 2" xfId="29605" xr:uid="{9A0A48D7-B983-4C78-9F63-2EDF178A5E6E}"/>
    <cellStyle name="Comma 2 4 3 2 2 4 7" xfId="19998" xr:uid="{0DFDB950-B78C-4396-A8B0-4E7955EE22D2}"/>
    <cellStyle name="Comma 2 4 3 2 2 5" xfId="982" xr:uid="{00000000-0005-0000-0000-000080120000}"/>
    <cellStyle name="Comma 2 4 3 2 2 5 2" xfId="3386" xr:uid="{00000000-0005-0000-0000-000081120000}"/>
    <cellStyle name="Comma 2 4 3 2 2 5 2 2" xfId="8189" xr:uid="{00000000-0005-0000-0000-000082120000}"/>
    <cellStyle name="Comma 2 4 3 2 2 5 2 2 2" xfId="17796" xr:uid="{00000000-0005-0000-0000-000083120000}"/>
    <cellStyle name="Comma 2 4 3 2 2 5 2 2 2 2" xfId="37010" xr:uid="{6FAAD5C2-E84D-414F-94C6-B0B0AB54809C}"/>
    <cellStyle name="Comma 2 4 3 2 2 5 2 2 3" xfId="27403" xr:uid="{589DCB1F-C8E5-4561-B6C0-703FC6258F6F}"/>
    <cellStyle name="Comma 2 4 3 2 2 5 2 3" xfId="12993" xr:uid="{00000000-0005-0000-0000-000084120000}"/>
    <cellStyle name="Comma 2 4 3 2 2 5 2 3 2" xfId="32207" xr:uid="{7D315F44-F2F2-4CFF-BD24-2C3F0B7D43F7}"/>
    <cellStyle name="Comma 2 4 3 2 2 5 2 4" xfId="22600" xr:uid="{7A8CB692-CAB4-4799-A2F8-B96F7CAD7B85}"/>
    <cellStyle name="Comma 2 4 3 2 2 5 3" xfId="5788" xr:uid="{00000000-0005-0000-0000-000085120000}"/>
    <cellStyle name="Comma 2 4 3 2 2 5 3 2" xfId="15395" xr:uid="{00000000-0005-0000-0000-000086120000}"/>
    <cellStyle name="Comma 2 4 3 2 2 5 3 2 2" xfId="34609" xr:uid="{5AEC6522-DBA2-4B1E-B91A-2BC45C626272}"/>
    <cellStyle name="Comma 2 4 3 2 2 5 3 3" xfId="25002" xr:uid="{CE2B414A-DB9E-4998-A600-511D4B9847E0}"/>
    <cellStyle name="Comma 2 4 3 2 2 5 4" xfId="10591" xr:uid="{00000000-0005-0000-0000-000087120000}"/>
    <cellStyle name="Comma 2 4 3 2 2 5 4 2" xfId="29805" xr:uid="{4D783796-6AD7-49F9-BD27-D215E77B3B5E}"/>
    <cellStyle name="Comma 2 4 3 2 2 5 5" xfId="20198" xr:uid="{666BB3CA-434D-40DB-AC39-083B7F7C2879}"/>
    <cellStyle name="Comma 2 4 3 2 2 6" xfId="1782" xr:uid="{00000000-0005-0000-0000-000088120000}"/>
    <cellStyle name="Comma 2 4 3 2 2 6 2" xfId="4186" xr:uid="{00000000-0005-0000-0000-000089120000}"/>
    <cellStyle name="Comma 2 4 3 2 2 6 2 2" xfId="8989" xr:uid="{00000000-0005-0000-0000-00008A120000}"/>
    <cellStyle name="Comma 2 4 3 2 2 6 2 2 2" xfId="18596" xr:uid="{00000000-0005-0000-0000-00008B120000}"/>
    <cellStyle name="Comma 2 4 3 2 2 6 2 2 2 2" xfId="37810" xr:uid="{DA89C188-6B98-46FD-92CC-1E5FC7CD1F35}"/>
    <cellStyle name="Comma 2 4 3 2 2 6 2 2 3" xfId="28203" xr:uid="{ED1EB5A4-1B83-4FA6-8C3B-4E2C7A031D51}"/>
    <cellStyle name="Comma 2 4 3 2 2 6 2 3" xfId="13793" xr:uid="{00000000-0005-0000-0000-00008C120000}"/>
    <cellStyle name="Comma 2 4 3 2 2 6 2 3 2" xfId="33007" xr:uid="{A8DD9ECF-C1B3-49C7-842F-DCF185B79C09}"/>
    <cellStyle name="Comma 2 4 3 2 2 6 2 4" xfId="23400" xr:uid="{8B8A2F98-C551-4A8A-8D0B-3F81B5971125}"/>
    <cellStyle name="Comma 2 4 3 2 2 6 3" xfId="6588" xr:uid="{00000000-0005-0000-0000-00008D120000}"/>
    <cellStyle name="Comma 2 4 3 2 2 6 3 2" xfId="16195" xr:uid="{00000000-0005-0000-0000-00008E120000}"/>
    <cellStyle name="Comma 2 4 3 2 2 6 3 2 2" xfId="35409" xr:uid="{974701D7-3FAD-4817-984C-39032596111C}"/>
    <cellStyle name="Comma 2 4 3 2 2 6 3 3" xfId="25802" xr:uid="{0E9885DF-29ED-4C89-ADC4-B3049848836F}"/>
    <cellStyle name="Comma 2 4 3 2 2 6 4" xfId="11391" xr:uid="{00000000-0005-0000-0000-00008F120000}"/>
    <cellStyle name="Comma 2 4 3 2 2 6 4 2" xfId="30605" xr:uid="{7FAD945D-7C16-4FF7-B0C5-2D86E2226703}"/>
    <cellStyle name="Comma 2 4 3 2 2 6 5" xfId="20998" xr:uid="{1EC3591B-7F63-460D-AD67-D7EFDD76625D}"/>
    <cellStyle name="Comma 2 4 3 2 2 7" xfId="2586" xr:uid="{00000000-0005-0000-0000-000090120000}"/>
    <cellStyle name="Comma 2 4 3 2 2 7 2" xfId="7389" xr:uid="{00000000-0005-0000-0000-000091120000}"/>
    <cellStyle name="Comma 2 4 3 2 2 7 2 2" xfId="16996" xr:uid="{00000000-0005-0000-0000-000092120000}"/>
    <cellStyle name="Comma 2 4 3 2 2 7 2 2 2" xfId="36210" xr:uid="{0AFDAF04-8A0E-4EEE-B7BD-D9EE70024DD8}"/>
    <cellStyle name="Comma 2 4 3 2 2 7 2 3" xfId="26603" xr:uid="{87817319-1720-4D41-855C-FAFD4293CE46}"/>
    <cellStyle name="Comma 2 4 3 2 2 7 3" xfId="12193" xr:uid="{00000000-0005-0000-0000-000093120000}"/>
    <cellStyle name="Comma 2 4 3 2 2 7 3 2" xfId="31407" xr:uid="{FCA78884-DA48-4108-A974-AB48D0121323}"/>
    <cellStyle name="Comma 2 4 3 2 2 7 4" xfId="21800" xr:uid="{A7BFB24B-02D8-41AD-BE2D-E27B064E1C0A}"/>
    <cellStyle name="Comma 2 4 3 2 2 8" xfId="4988" xr:uid="{00000000-0005-0000-0000-000094120000}"/>
    <cellStyle name="Comma 2 4 3 2 2 8 2" xfId="14595" xr:uid="{00000000-0005-0000-0000-000095120000}"/>
    <cellStyle name="Comma 2 4 3 2 2 8 2 2" xfId="33809" xr:uid="{64F97F38-E397-43BF-8D8C-BF4883C87368}"/>
    <cellStyle name="Comma 2 4 3 2 2 8 3" xfId="24202" xr:uid="{AD3CD594-7B5A-4981-8E2A-91243B0947B2}"/>
    <cellStyle name="Comma 2 4 3 2 2 9" xfId="9791" xr:uid="{00000000-0005-0000-0000-000096120000}"/>
    <cellStyle name="Comma 2 4 3 2 2 9 2" xfId="29005" xr:uid="{71E656A2-059A-4522-BCB9-E4CECCD80E14}"/>
    <cellStyle name="Comma 2 4 3 2 3" xfId="281" xr:uid="{00000000-0005-0000-0000-000097120000}"/>
    <cellStyle name="Comma 2 4 3 2 3 2" xfId="1082" xr:uid="{00000000-0005-0000-0000-000098120000}"/>
    <cellStyle name="Comma 2 4 3 2 3 2 2" xfId="3486" xr:uid="{00000000-0005-0000-0000-000099120000}"/>
    <cellStyle name="Comma 2 4 3 2 3 2 2 2" xfId="8289" xr:uid="{00000000-0005-0000-0000-00009A120000}"/>
    <cellStyle name="Comma 2 4 3 2 3 2 2 2 2" xfId="17896" xr:uid="{00000000-0005-0000-0000-00009B120000}"/>
    <cellStyle name="Comma 2 4 3 2 3 2 2 2 2 2" xfId="37110" xr:uid="{87A43546-8AF2-486B-B847-E822A285F3AE}"/>
    <cellStyle name="Comma 2 4 3 2 3 2 2 2 3" xfId="27503" xr:uid="{1D413005-DD33-4B23-8C99-CA3EE47318A5}"/>
    <cellStyle name="Comma 2 4 3 2 3 2 2 3" xfId="13093" xr:uid="{00000000-0005-0000-0000-00009C120000}"/>
    <cellStyle name="Comma 2 4 3 2 3 2 2 3 2" xfId="32307" xr:uid="{B3C16C8E-E68D-4AF7-81F7-831071E8105B}"/>
    <cellStyle name="Comma 2 4 3 2 3 2 2 4" xfId="22700" xr:uid="{C3B90FAD-2725-412C-9F27-A5B336CD8B0B}"/>
    <cellStyle name="Comma 2 4 3 2 3 2 3" xfId="5888" xr:uid="{00000000-0005-0000-0000-00009D120000}"/>
    <cellStyle name="Comma 2 4 3 2 3 2 3 2" xfId="15495" xr:uid="{00000000-0005-0000-0000-00009E120000}"/>
    <cellStyle name="Comma 2 4 3 2 3 2 3 2 2" xfId="34709" xr:uid="{F94E5D9A-D890-4897-AF9C-EDE7FD6806CB}"/>
    <cellStyle name="Comma 2 4 3 2 3 2 3 3" xfId="25102" xr:uid="{930B24D1-DDFF-44A9-855D-4866E56B432B}"/>
    <cellStyle name="Comma 2 4 3 2 3 2 4" xfId="10691" xr:uid="{00000000-0005-0000-0000-00009F120000}"/>
    <cellStyle name="Comma 2 4 3 2 3 2 4 2" xfId="29905" xr:uid="{B06FE19A-2294-4751-991F-A8E5B7DD0048}"/>
    <cellStyle name="Comma 2 4 3 2 3 2 5" xfId="20298" xr:uid="{DC697158-878B-43D6-B4A6-A358C3B4CE9C}"/>
    <cellStyle name="Comma 2 4 3 2 3 3" xfId="1882" xr:uid="{00000000-0005-0000-0000-0000A0120000}"/>
    <cellStyle name="Comma 2 4 3 2 3 3 2" xfId="4286" xr:uid="{00000000-0005-0000-0000-0000A1120000}"/>
    <cellStyle name="Comma 2 4 3 2 3 3 2 2" xfId="9089" xr:uid="{00000000-0005-0000-0000-0000A2120000}"/>
    <cellStyle name="Comma 2 4 3 2 3 3 2 2 2" xfId="18696" xr:uid="{00000000-0005-0000-0000-0000A3120000}"/>
    <cellStyle name="Comma 2 4 3 2 3 3 2 2 2 2" xfId="37910" xr:uid="{41E23E38-F309-4EA5-9E2E-E48ADC3CDBDD}"/>
    <cellStyle name="Comma 2 4 3 2 3 3 2 2 3" xfId="28303" xr:uid="{F163F085-EFD7-4A7D-A64E-C514404FA747}"/>
    <cellStyle name="Comma 2 4 3 2 3 3 2 3" xfId="13893" xr:uid="{00000000-0005-0000-0000-0000A4120000}"/>
    <cellStyle name="Comma 2 4 3 2 3 3 2 3 2" xfId="33107" xr:uid="{E3BE5951-CE4D-4060-B522-2C87EC19BABB}"/>
    <cellStyle name="Comma 2 4 3 2 3 3 2 4" xfId="23500" xr:uid="{E5C31D0C-D4E6-45B0-9C80-15608F30376B}"/>
    <cellStyle name="Comma 2 4 3 2 3 3 3" xfId="6688" xr:uid="{00000000-0005-0000-0000-0000A5120000}"/>
    <cellStyle name="Comma 2 4 3 2 3 3 3 2" xfId="16295" xr:uid="{00000000-0005-0000-0000-0000A6120000}"/>
    <cellStyle name="Comma 2 4 3 2 3 3 3 2 2" xfId="35509" xr:uid="{C00560BB-9CA2-46AC-B985-274272816AC3}"/>
    <cellStyle name="Comma 2 4 3 2 3 3 3 3" xfId="25902" xr:uid="{3763BCB1-CD56-42C9-8333-F7BEBDAA5ADE}"/>
    <cellStyle name="Comma 2 4 3 2 3 3 4" xfId="11491" xr:uid="{00000000-0005-0000-0000-0000A7120000}"/>
    <cellStyle name="Comma 2 4 3 2 3 3 4 2" xfId="30705" xr:uid="{3C8967CD-4CBD-4653-9FFC-1F4F58C531A0}"/>
    <cellStyle name="Comma 2 4 3 2 3 3 5" xfId="21098" xr:uid="{3A5AAACC-11F2-4295-ABD0-897C9CE922DB}"/>
    <cellStyle name="Comma 2 4 3 2 3 4" xfId="2686" xr:uid="{00000000-0005-0000-0000-0000A8120000}"/>
    <cellStyle name="Comma 2 4 3 2 3 4 2" xfId="7489" xr:uid="{00000000-0005-0000-0000-0000A9120000}"/>
    <cellStyle name="Comma 2 4 3 2 3 4 2 2" xfId="17096" xr:uid="{00000000-0005-0000-0000-0000AA120000}"/>
    <cellStyle name="Comma 2 4 3 2 3 4 2 2 2" xfId="36310" xr:uid="{7E52E983-5D1F-4865-883B-B08CAA3FDED8}"/>
    <cellStyle name="Comma 2 4 3 2 3 4 2 3" xfId="26703" xr:uid="{23E9D22C-FD3D-438F-A9C0-760FF3166683}"/>
    <cellStyle name="Comma 2 4 3 2 3 4 3" xfId="12293" xr:uid="{00000000-0005-0000-0000-0000AB120000}"/>
    <cellStyle name="Comma 2 4 3 2 3 4 3 2" xfId="31507" xr:uid="{F28F76C3-CA57-4F37-BABE-CDD020B7A35E}"/>
    <cellStyle name="Comma 2 4 3 2 3 4 4" xfId="21900" xr:uid="{8680D018-AE59-4ADD-BCF0-49A5CBE33B5A}"/>
    <cellStyle name="Comma 2 4 3 2 3 5" xfId="5088" xr:uid="{00000000-0005-0000-0000-0000AC120000}"/>
    <cellStyle name="Comma 2 4 3 2 3 5 2" xfId="14695" xr:uid="{00000000-0005-0000-0000-0000AD120000}"/>
    <cellStyle name="Comma 2 4 3 2 3 5 2 2" xfId="33909" xr:uid="{962DE818-1263-4B93-AC6D-72516879E377}"/>
    <cellStyle name="Comma 2 4 3 2 3 5 3" xfId="24302" xr:uid="{E6F6B2B7-507D-43BD-8110-866C20A42104}"/>
    <cellStyle name="Comma 2 4 3 2 3 6" xfId="9891" xr:uid="{00000000-0005-0000-0000-0000AE120000}"/>
    <cellStyle name="Comma 2 4 3 2 3 6 2" xfId="29105" xr:uid="{C7E8A9A4-B941-4A97-8604-3F210B8ED944}"/>
    <cellStyle name="Comma 2 4 3 2 3 7" xfId="19498" xr:uid="{87B8B43F-C603-4A3E-8B05-EDD6234C6127}"/>
    <cellStyle name="Comma 2 4 3 2 4" xfId="481" xr:uid="{00000000-0005-0000-0000-0000AF120000}"/>
    <cellStyle name="Comma 2 4 3 2 4 2" xfId="1282" xr:uid="{00000000-0005-0000-0000-0000B0120000}"/>
    <cellStyle name="Comma 2 4 3 2 4 2 2" xfId="3686" xr:uid="{00000000-0005-0000-0000-0000B1120000}"/>
    <cellStyle name="Comma 2 4 3 2 4 2 2 2" xfId="8489" xr:uid="{00000000-0005-0000-0000-0000B2120000}"/>
    <cellStyle name="Comma 2 4 3 2 4 2 2 2 2" xfId="18096" xr:uid="{00000000-0005-0000-0000-0000B3120000}"/>
    <cellStyle name="Comma 2 4 3 2 4 2 2 2 2 2" xfId="37310" xr:uid="{82D9367A-D762-4C53-B696-BBF01C104710}"/>
    <cellStyle name="Comma 2 4 3 2 4 2 2 2 3" xfId="27703" xr:uid="{8E4A513D-9D9C-4779-A7EF-1B28E481CFE4}"/>
    <cellStyle name="Comma 2 4 3 2 4 2 2 3" xfId="13293" xr:uid="{00000000-0005-0000-0000-0000B4120000}"/>
    <cellStyle name="Comma 2 4 3 2 4 2 2 3 2" xfId="32507" xr:uid="{DEBD8C20-485F-41CA-B42E-FB2331EFAA40}"/>
    <cellStyle name="Comma 2 4 3 2 4 2 2 4" xfId="22900" xr:uid="{519CF349-A281-44FD-ACFC-C877C034080A}"/>
    <cellStyle name="Comma 2 4 3 2 4 2 3" xfId="6088" xr:uid="{00000000-0005-0000-0000-0000B5120000}"/>
    <cellStyle name="Comma 2 4 3 2 4 2 3 2" xfId="15695" xr:uid="{00000000-0005-0000-0000-0000B6120000}"/>
    <cellStyle name="Comma 2 4 3 2 4 2 3 2 2" xfId="34909" xr:uid="{47EC7AE3-7070-46E6-9CDA-51C71D8E5D08}"/>
    <cellStyle name="Comma 2 4 3 2 4 2 3 3" xfId="25302" xr:uid="{659CB43A-DEE3-4256-B275-01F5685602F6}"/>
    <cellStyle name="Comma 2 4 3 2 4 2 4" xfId="10891" xr:uid="{00000000-0005-0000-0000-0000B7120000}"/>
    <cellStyle name="Comma 2 4 3 2 4 2 4 2" xfId="30105" xr:uid="{CD4AC926-A634-4BD7-963D-786C22A1E9F8}"/>
    <cellStyle name="Comma 2 4 3 2 4 2 5" xfId="20498" xr:uid="{2C495246-AABA-4E63-9991-3094440C71B0}"/>
    <cellStyle name="Comma 2 4 3 2 4 3" xfId="2082" xr:uid="{00000000-0005-0000-0000-0000B8120000}"/>
    <cellStyle name="Comma 2 4 3 2 4 3 2" xfId="4486" xr:uid="{00000000-0005-0000-0000-0000B9120000}"/>
    <cellStyle name="Comma 2 4 3 2 4 3 2 2" xfId="9289" xr:uid="{00000000-0005-0000-0000-0000BA120000}"/>
    <cellStyle name="Comma 2 4 3 2 4 3 2 2 2" xfId="18896" xr:uid="{00000000-0005-0000-0000-0000BB120000}"/>
    <cellStyle name="Comma 2 4 3 2 4 3 2 2 2 2" xfId="38110" xr:uid="{A00BC26A-B5A6-4396-A493-3486D03236B5}"/>
    <cellStyle name="Comma 2 4 3 2 4 3 2 2 3" xfId="28503" xr:uid="{76125FF8-79F0-419A-9E5A-5EA335EEB598}"/>
    <cellStyle name="Comma 2 4 3 2 4 3 2 3" xfId="14093" xr:uid="{00000000-0005-0000-0000-0000BC120000}"/>
    <cellStyle name="Comma 2 4 3 2 4 3 2 3 2" xfId="33307" xr:uid="{5E34EA6F-26A7-4BF1-A957-421103AEB474}"/>
    <cellStyle name="Comma 2 4 3 2 4 3 2 4" xfId="23700" xr:uid="{FD505AC4-873D-4119-9C54-A0555A0E8E93}"/>
    <cellStyle name="Comma 2 4 3 2 4 3 3" xfId="6888" xr:uid="{00000000-0005-0000-0000-0000BD120000}"/>
    <cellStyle name="Comma 2 4 3 2 4 3 3 2" xfId="16495" xr:uid="{00000000-0005-0000-0000-0000BE120000}"/>
    <cellStyle name="Comma 2 4 3 2 4 3 3 2 2" xfId="35709" xr:uid="{44C340FB-BB21-48A0-B1D2-E81B97C2EB96}"/>
    <cellStyle name="Comma 2 4 3 2 4 3 3 3" xfId="26102" xr:uid="{6938B9CF-BAED-4DE9-8524-7E09BCFE5DBD}"/>
    <cellStyle name="Comma 2 4 3 2 4 3 4" xfId="11691" xr:uid="{00000000-0005-0000-0000-0000BF120000}"/>
    <cellStyle name="Comma 2 4 3 2 4 3 4 2" xfId="30905" xr:uid="{CCAD729F-FEB3-4FC9-B1E8-6087B7FF7453}"/>
    <cellStyle name="Comma 2 4 3 2 4 3 5" xfId="21298" xr:uid="{EB5303EE-0D39-48B3-8540-BF140A6A83FD}"/>
    <cellStyle name="Comma 2 4 3 2 4 4" xfId="2886" xr:uid="{00000000-0005-0000-0000-0000C0120000}"/>
    <cellStyle name="Comma 2 4 3 2 4 4 2" xfId="7689" xr:uid="{00000000-0005-0000-0000-0000C1120000}"/>
    <cellStyle name="Comma 2 4 3 2 4 4 2 2" xfId="17296" xr:uid="{00000000-0005-0000-0000-0000C2120000}"/>
    <cellStyle name="Comma 2 4 3 2 4 4 2 2 2" xfId="36510" xr:uid="{F452DC69-BD87-4BE6-BED9-A3EA95E11163}"/>
    <cellStyle name="Comma 2 4 3 2 4 4 2 3" xfId="26903" xr:uid="{1FD18CAA-497D-4610-9518-72B992815333}"/>
    <cellStyle name="Comma 2 4 3 2 4 4 3" xfId="12493" xr:uid="{00000000-0005-0000-0000-0000C3120000}"/>
    <cellStyle name="Comma 2 4 3 2 4 4 3 2" xfId="31707" xr:uid="{3790783C-8275-4FFB-B0A6-2BAE38944B18}"/>
    <cellStyle name="Comma 2 4 3 2 4 4 4" xfId="22100" xr:uid="{CF578D7A-3AF4-4087-AB87-7C3D924CD43E}"/>
    <cellStyle name="Comma 2 4 3 2 4 5" xfId="5288" xr:uid="{00000000-0005-0000-0000-0000C4120000}"/>
    <cellStyle name="Comma 2 4 3 2 4 5 2" xfId="14895" xr:uid="{00000000-0005-0000-0000-0000C5120000}"/>
    <cellStyle name="Comma 2 4 3 2 4 5 2 2" xfId="34109" xr:uid="{89AD67A1-0281-44F7-950B-D36DF7D20624}"/>
    <cellStyle name="Comma 2 4 3 2 4 5 3" xfId="24502" xr:uid="{501AC31F-0F6B-4D39-9589-A12122D857F9}"/>
    <cellStyle name="Comma 2 4 3 2 4 6" xfId="10091" xr:uid="{00000000-0005-0000-0000-0000C6120000}"/>
    <cellStyle name="Comma 2 4 3 2 4 6 2" xfId="29305" xr:uid="{B6A85F96-B79C-4B8D-A31A-44AE3B4BF00A}"/>
    <cellStyle name="Comma 2 4 3 2 4 7" xfId="19698" xr:uid="{2375C714-A26E-4ADE-BD2F-B148BD8F1818}"/>
    <cellStyle name="Comma 2 4 3 2 5" xfId="681" xr:uid="{00000000-0005-0000-0000-0000C7120000}"/>
    <cellStyle name="Comma 2 4 3 2 5 2" xfId="1482" xr:uid="{00000000-0005-0000-0000-0000C8120000}"/>
    <cellStyle name="Comma 2 4 3 2 5 2 2" xfId="3886" xr:uid="{00000000-0005-0000-0000-0000C9120000}"/>
    <cellStyle name="Comma 2 4 3 2 5 2 2 2" xfId="8689" xr:uid="{00000000-0005-0000-0000-0000CA120000}"/>
    <cellStyle name="Comma 2 4 3 2 5 2 2 2 2" xfId="18296" xr:uid="{00000000-0005-0000-0000-0000CB120000}"/>
    <cellStyle name="Comma 2 4 3 2 5 2 2 2 2 2" xfId="37510" xr:uid="{F2EE2662-B19D-4D40-9154-215BC7D01460}"/>
    <cellStyle name="Comma 2 4 3 2 5 2 2 2 3" xfId="27903" xr:uid="{28513B34-5D90-472C-9B14-3DB905385AAE}"/>
    <cellStyle name="Comma 2 4 3 2 5 2 2 3" xfId="13493" xr:uid="{00000000-0005-0000-0000-0000CC120000}"/>
    <cellStyle name="Comma 2 4 3 2 5 2 2 3 2" xfId="32707" xr:uid="{CFC54F54-1F63-46E6-B0C2-911EE38F750F}"/>
    <cellStyle name="Comma 2 4 3 2 5 2 2 4" xfId="23100" xr:uid="{C83941F6-9FD9-4D0D-8449-650C8F87EFFE}"/>
    <cellStyle name="Comma 2 4 3 2 5 2 3" xfId="6288" xr:uid="{00000000-0005-0000-0000-0000CD120000}"/>
    <cellStyle name="Comma 2 4 3 2 5 2 3 2" xfId="15895" xr:uid="{00000000-0005-0000-0000-0000CE120000}"/>
    <cellStyle name="Comma 2 4 3 2 5 2 3 2 2" xfId="35109" xr:uid="{7D71A230-26D4-4912-88E9-3A501247A41C}"/>
    <cellStyle name="Comma 2 4 3 2 5 2 3 3" xfId="25502" xr:uid="{1227F519-99B6-4EC9-9276-C0F582850A1C}"/>
    <cellStyle name="Comma 2 4 3 2 5 2 4" xfId="11091" xr:uid="{00000000-0005-0000-0000-0000CF120000}"/>
    <cellStyle name="Comma 2 4 3 2 5 2 4 2" xfId="30305" xr:uid="{4D72813D-22CF-4DC2-86D4-02E6FE85EA98}"/>
    <cellStyle name="Comma 2 4 3 2 5 2 5" xfId="20698" xr:uid="{2CA39C23-F2AF-4867-BDCE-31BD0CD6EBBA}"/>
    <cellStyle name="Comma 2 4 3 2 5 3" xfId="2282" xr:uid="{00000000-0005-0000-0000-0000D0120000}"/>
    <cellStyle name="Comma 2 4 3 2 5 3 2" xfId="4686" xr:uid="{00000000-0005-0000-0000-0000D1120000}"/>
    <cellStyle name="Comma 2 4 3 2 5 3 2 2" xfId="9489" xr:uid="{00000000-0005-0000-0000-0000D2120000}"/>
    <cellStyle name="Comma 2 4 3 2 5 3 2 2 2" xfId="19096" xr:uid="{00000000-0005-0000-0000-0000D3120000}"/>
    <cellStyle name="Comma 2 4 3 2 5 3 2 2 2 2" xfId="38310" xr:uid="{5AD2BF20-485B-41D6-B9DA-6D316B92A835}"/>
    <cellStyle name="Comma 2 4 3 2 5 3 2 2 3" xfId="28703" xr:uid="{6E4ACED9-2E47-478E-8096-43921513CCFA}"/>
    <cellStyle name="Comma 2 4 3 2 5 3 2 3" xfId="14293" xr:uid="{00000000-0005-0000-0000-0000D4120000}"/>
    <cellStyle name="Comma 2 4 3 2 5 3 2 3 2" xfId="33507" xr:uid="{CA754519-A9D0-404F-8CED-D07A3A1B5434}"/>
    <cellStyle name="Comma 2 4 3 2 5 3 2 4" xfId="23900" xr:uid="{282D810E-AC2F-48A1-9517-BD4E42F915AB}"/>
    <cellStyle name="Comma 2 4 3 2 5 3 3" xfId="7088" xr:uid="{00000000-0005-0000-0000-0000D5120000}"/>
    <cellStyle name="Comma 2 4 3 2 5 3 3 2" xfId="16695" xr:uid="{00000000-0005-0000-0000-0000D6120000}"/>
    <cellStyle name="Comma 2 4 3 2 5 3 3 2 2" xfId="35909" xr:uid="{3F2ACDED-1535-4DC0-BFE2-5A06E17CB628}"/>
    <cellStyle name="Comma 2 4 3 2 5 3 3 3" xfId="26302" xr:uid="{13B50027-0716-423E-9E09-AC74A8875903}"/>
    <cellStyle name="Comma 2 4 3 2 5 3 4" xfId="11891" xr:uid="{00000000-0005-0000-0000-0000D7120000}"/>
    <cellStyle name="Comma 2 4 3 2 5 3 4 2" xfId="31105" xr:uid="{4FF00776-E859-4550-92D6-4B2F96F845D3}"/>
    <cellStyle name="Comma 2 4 3 2 5 3 5" xfId="21498" xr:uid="{DE4C7EA0-F937-4812-9B39-8B110F0AC62C}"/>
    <cellStyle name="Comma 2 4 3 2 5 4" xfId="3086" xr:uid="{00000000-0005-0000-0000-0000D8120000}"/>
    <cellStyle name="Comma 2 4 3 2 5 4 2" xfId="7889" xr:uid="{00000000-0005-0000-0000-0000D9120000}"/>
    <cellStyle name="Comma 2 4 3 2 5 4 2 2" xfId="17496" xr:uid="{00000000-0005-0000-0000-0000DA120000}"/>
    <cellStyle name="Comma 2 4 3 2 5 4 2 2 2" xfId="36710" xr:uid="{CE866C08-FABC-4C85-806F-7AE2032218E0}"/>
    <cellStyle name="Comma 2 4 3 2 5 4 2 3" xfId="27103" xr:uid="{5E75BDFE-A916-4C3D-9A84-451800545AC0}"/>
    <cellStyle name="Comma 2 4 3 2 5 4 3" xfId="12693" xr:uid="{00000000-0005-0000-0000-0000DB120000}"/>
    <cellStyle name="Comma 2 4 3 2 5 4 3 2" xfId="31907" xr:uid="{E4A3E14A-F6E2-42D7-BCEA-CABD06F837DA}"/>
    <cellStyle name="Comma 2 4 3 2 5 4 4" xfId="22300" xr:uid="{E7727CFD-FDF1-43D7-A840-8D11131549A9}"/>
    <cellStyle name="Comma 2 4 3 2 5 5" xfId="5488" xr:uid="{00000000-0005-0000-0000-0000DC120000}"/>
    <cellStyle name="Comma 2 4 3 2 5 5 2" xfId="15095" xr:uid="{00000000-0005-0000-0000-0000DD120000}"/>
    <cellStyle name="Comma 2 4 3 2 5 5 2 2" xfId="34309" xr:uid="{61B9F9F9-3607-4473-BA22-CDEE3C97F51E}"/>
    <cellStyle name="Comma 2 4 3 2 5 5 3" xfId="24702" xr:uid="{22C1270C-F13D-4508-AAC1-4AB5895364B3}"/>
    <cellStyle name="Comma 2 4 3 2 5 6" xfId="10291" xr:uid="{00000000-0005-0000-0000-0000DE120000}"/>
    <cellStyle name="Comma 2 4 3 2 5 6 2" xfId="29505" xr:uid="{4DB11575-ABA3-49BD-8C70-C2AC4134926E}"/>
    <cellStyle name="Comma 2 4 3 2 5 7" xfId="19898" xr:uid="{9A0E6216-2D65-4E96-A5CC-0BB6BDEBAA94}"/>
    <cellStyle name="Comma 2 4 3 2 6" xfId="882" xr:uid="{00000000-0005-0000-0000-0000DF120000}"/>
    <cellStyle name="Comma 2 4 3 2 6 2" xfId="3286" xr:uid="{00000000-0005-0000-0000-0000E0120000}"/>
    <cellStyle name="Comma 2 4 3 2 6 2 2" xfId="8089" xr:uid="{00000000-0005-0000-0000-0000E1120000}"/>
    <cellStyle name="Comma 2 4 3 2 6 2 2 2" xfId="17696" xr:uid="{00000000-0005-0000-0000-0000E2120000}"/>
    <cellStyle name="Comma 2 4 3 2 6 2 2 2 2" xfId="36910" xr:uid="{B7C4F4AE-A4FF-4F7F-9D7A-ECB67759E8C3}"/>
    <cellStyle name="Comma 2 4 3 2 6 2 2 3" xfId="27303" xr:uid="{BE131F94-87C8-4B39-9F7A-42EC01C6F584}"/>
    <cellStyle name="Comma 2 4 3 2 6 2 3" xfId="12893" xr:uid="{00000000-0005-0000-0000-0000E3120000}"/>
    <cellStyle name="Comma 2 4 3 2 6 2 3 2" xfId="32107" xr:uid="{740CD41F-C76F-433C-8F93-EA69CE18CD4D}"/>
    <cellStyle name="Comma 2 4 3 2 6 2 4" xfId="22500" xr:uid="{7B16171D-154E-4926-BC69-CD914BD65287}"/>
    <cellStyle name="Comma 2 4 3 2 6 3" xfId="5688" xr:uid="{00000000-0005-0000-0000-0000E4120000}"/>
    <cellStyle name="Comma 2 4 3 2 6 3 2" xfId="15295" xr:uid="{00000000-0005-0000-0000-0000E5120000}"/>
    <cellStyle name="Comma 2 4 3 2 6 3 2 2" xfId="34509" xr:uid="{FA5EFEC6-3CD0-4B1F-A652-F260FB41F61B}"/>
    <cellStyle name="Comma 2 4 3 2 6 3 3" xfId="24902" xr:uid="{838498AF-3AB7-4ED0-9896-AF38A5E3F668}"/>
    <cellStyle name="Comma 2 4 3 2 6 4" xfId="10491" xr:uid="{00000000-0005-0000-0000-0000E6120000}"/>
    <cellStyle name="Comma 2 4 3 2 6 4 2" xfId="29705" xr:uid="{5E864FC6-FF31-475E-B3F4-A9B2F13D1823}"/>
    <cellStyle name="Comma 2 4 3 2 6 5" xfId="20098" xr:uid="{F5BF75AE-FFF7-4132-A5AB-6F48A9A07F78}"/>
    <cellStyle name="Comma 2 4 3 2 7" xfId="1682" xr:uid="{00000000-0005-0000-0000-0000E7120000}"/>
    <cellStyle name="Comma 2 4 3 2 7 2" xfId="4086" xr:uid="{00000000-0005-0000-0000-0000E8120000}"/>
    <cellStyle name="Comma 2 4 3 2 7 2 2" xfId="8889" xr:uid="{00000000-0005-0000-0000-0000E9120000}"/>
    <cellStyle name="Comma 2 4 3 2 7 2 2 2" xfId="18496" xr:uid="{00000000-0005-0000-0000-0000EA120000}"/>
    <cellStyle name="Comma 2 4 3 2 7 2 2 2 2" xfId="37710" xr:uid="{D961D5D9-E40C-4D67-982D-8DC6C97E93C5}"/>
    <cellStyle name="Comma 2 4 3 2 7 2 2 3" xfId="28103" xr:uid="{D482CDAF-06B9-4DB2-A8AF-850B5FAA067F}"/>
    <cellStyle name="Comma 2 4 3 2 7 2 3" xfId="13693" xr:uid="{00000000-0005-0000-0000-0000EB120000}"/>
    <cellStyle name="Comma 2 4 3 2 7 2 3 2" xfId="32907" xr:uid="{BC664B84-899F-478F-8CB0-7AEFA746AF94}"/>
    <cellStyle name="Comma 2 4 3 2 7 2 4" xfId="23300" xr:uid="{5769D88A-8651-40EA-964A-604F601F8FD0}"/>
    <cellStyle name="Comma 2 4 3 2 7 3" xfId="6488" xr:uid="{00000000-0005-0000-0000-0000EC120000}"/>
    <cellStyle name="Comma 2 4 3 2 7 3 2" xfId="16095" xr:uid="{00000000-0005-0000-0000-0000ED120000}"/>
    <cellStyle name="Comma 2 4 3 2 7 3 2 2" xfId="35309" xr:uid="{C8568C27-FE0A-4658-A6CD-E5959C61CB87}"/>
    <cellStyle name="Comma 2 4 3 2 7 3 3" xfId="25702" xr:uid="{D97A7662-BAD8-4637-9633-2C4B2A022EEB}"/>
    <cellStyle name="Comma 2 4 3 2 7 4" xfId="11291" xr:uid="{00000000-0005-0000-0000-0000EE120000}"/>
    <cellStyle name="Comma 2 4 3 2 7 4 2" xfId="30505" xr:uid="{38A7DEDE-04F2-4E34-99BB-B0439DC9A445}"/>
    <cellStyle name="Comma 2 4 3 2 7 5" xfId="20898" xr:uid="{25F92279-BEC6-4B38-9017-C06FCAA2CE58}"/>
    <cellStyle name="Comma 2 4 3 2 8" xfId="2486" xr:uid="{00000000-0005-0000-0000-0000EF120000}"/>
    <cellStyle name="Comma 2 4 3 2 8 2" xfId="7289" xr:uid="{00000000-0005-0000-0000-0000F0120000}"/>
    <cellStyle name="Comma 2 4 3 2 8 2 2" xfId="16896" xr:uid="{00000000-0005-0000-0000-0000F1120000}"/>
    <cellStyle name="Comma 2 4 3 2 8 2 2 2" xfId="36110" xr:uid="{04E4F71B-F7A2-48D4-898F-8763284DAE71}"/>
    <cellStyle name="Comma 2 4 3 2 8 2 3" xfId="26503" xr:uid="{091BD81B-3CBC-4AA0-B024-DF4FF9D418E5}"/>
    <cellStyle name="Comma 2 4 3 2 8 3" xfId="12093" xr:uid="{00000000-0005-0000-0000-0000F2120000}"/>
    <cellStyle name="Comma 2 4 3 2 8 3 2" xfId="31307" xr:uid="{FD56734D-9009-41AE-8DB6-35AE66744DC8}"/>
    <cellStyle name="Comma 2 4 3 2 8 4" xfId="21700" xr:uid="{65C63592-8131-4967-94FD-0A1F9FF67C03}"/>
    <cellStyle name="Comma 2 4 3 2 9" xfId="4888" xr:uid="{00000000-0005-0000-0000-0000F3120000}"/>
    <cellStyle name="Comma 2 4 3 2 9 2" xfId="14495" xr:uid="{00000000-0005-0000-0000-0000F4120000}"/>
    <cellStyle name="Comma 2 4 3 2 9 2 2" xfId="33709" xr:uid="{32FF591D-9CE4-43BF-89F0-AEC2565B01C0}"/>
    <cellStyle name="Comma 2 4 3 2 9 3" xfId="24102" xr:uid="{F93B4455-21D1-4575-94C7-E68000E73DD3}"/>
    <cellStyle name="Comma 2 4 3 3" xfId="131" xr:uid="{00000000-0005-0000-0000-0000F5120000}"/>
    <cellStyle name="Comma 2 4 3 3 10" xfId="19348" xr:uid="{0EDE7C04-2E0E-4300-9630-488A4F97D8AD}"/>
    <cellStyle name="Comma 2 4 3 3 2" xfId="331" xr:uid="{00000000-0005-0000-0000-0000F6120000}"/>
    <cellStyle name="Comma 2 4 3 3 2 2" xfId="1132" xr:uid="{00000000-0005-0000-0000-0000F7120000}"/>
    <cellStyle name="Comma 2 4 3 3 2 2 2" xfId="3536" xr:uid="{00000000-0005-0000-0000-0000F8120000}"/>
    <cellStyle name="Comma 2 4 3 3 2 2 2 2" xfId="8339" xr:uid="{00000000-0005-0000-0000-0000F9120000}"/>
    <cellStyle name="Comma 2 4 3 3 2 2 2 2 2" xfId="17946" xr:uid="{00000000-0005-0000-0000-0000FA120000}"/>
    <cellStyle name="Comma 2 4 3 3 2 2 2 2 2 2" xfId="37160" xr:uid="{67F038F4-E726-457F-9509-6AD361933500}"/>
    <cellStyle name="Comma 2 4 3 3 2 2 2 2 3" xfId="27553" xr:uid="{9985CC7E-A662-4ED2-A4BF-7CBA681CA85F}"/>
    <cellStyle name="Comma 2 4 3 3 2 2 2 3" xfId="13143" xr:uid="{00000000-0005-0000-0000-0000FB120000}"/>
    <cellStyle name="Comma 2 4 3 3 2 2 2 3 2" xfId="32357" xr:uid="{EEBC880A-B76A-4C1E-AFCB-266AC3D104EA}"/>
    <cellStyle name="Comma 2 4 3 3 2 2 2 4" xfId="22750" xr:uid="{6BF2BF11-6973-47D8-8C3D-B986DA8B70E6}"/>
    <cellStyle name="Comma 2 4 3 3 2 2 3" xfId="5938" xr:uid="{00000000-0005-0000-0000-0000FC120000}"/>
    <cellStyle name="Comma 2 4 3 3 2 2 3 2" xfId="15545" xr:uid="{00000000-0005-0000-0000-0000FD120000}"/>
    <cellStyle name="Comma 2 4 3 3 2 2 3 2 2" xfId="34759" xr:uid="{8E6B4C97-206F-4656-BC0A-DFC7674DC571}"/>
    <cellStyle name="Comma 2 4 3 3 2 2 3 3" xfId="25152" xr:uid="{7ED91073-4140-4580-BA71-31DEB82BC11D}"/>
    <cellStyle name="Comma 2 4 3 3 2 2 4" xfId="10741" xr:uid="{00000000-0005-0000-0000-0000FE120000}"/>
    <cellStyle name="Comma 2 4 3 3 2 2 4 2" xfId="29955" xr:uid="{B63722BC-0D00-4AFE-BBBA-0F1A25FCFC01}"/>
    <cellStyle name="Comma 2 4 3 3 2 2 5" xfId="20348" xr:uid="{30E6E6E8-C421-419E-8161-A73C906BB381}"/>
    <cellStyle name="Comma 2 4 3 3 2 3" xfId="1932" xr:uid="{00000000-0005-0000-0000-0000FF120000}"/>
    <cellStyle name="Comma 2 4 3 3 2 3 2" xfId="4336" xr:uid="{00000000-0005-0000-0000-000000130000}"/>
    <cellStyle name="Comma 2 4 3 3 2 3 2 2" xfId="9139" xr:uid="{00000000-0005-0000-0000-000001130000}"/>
    <cellStyle name="Comma 2 4 3 3 2 3 2 2 2" xfId="18746" xr:uid="{00000000-0005-0000-0000-000002130000}"/>
    <cellStyle name="Comma 2 4 3 3 2 3 2 2 2 2" xfId="37960" xr:uid="{D887B8EA-A07F-429F-B9F2-EF115C7A530A}"/>
    <cellStyle name="Comma 2 4 3 3 2 3 2 2 3" xfId="28353" xr:uid="{E952239D-2E5B-4374-BF15-56005AF6F03B}"/>
    <cellStyle name="Comma 2 4 3 3 2 3 2 3" xfId="13943" xr:uid="{00000000-0005-0000-0000-000003130000}"/>
    <cellStyle name="Comma 2 4 3 3 2 3 2 3 2" xfId="33157" xr:uid="{B93AA7D3-BF47-469D-968D-A0D7CA75FB40}"/>
    <cellStyle name="Comma 2 4 3 3 2 3 2 4" xfId="23550" xr:uid="{6819BAFA-DC6C-409D-A07F-DA7D29496709}"/>
    <cellStyle name="Comma 2 4 3 3 2 3 3" xfId="6738" xr:uid="{00000000-0005-0000-0000-000004130000}"/>
    <cellStyle name="Comma 2 4 3 3 2 3 3 2" xfId="16345" xr:uid="{00000000-0005-0000-0000-000005130000}"/>
    <cellStyle name="Comma 2 4 3 3 2 3 3 2 2" xfId="35559" xr:uid="{100F8C4D-EA4A-439E-BD26-7A84C36FF552}"/>
    <cellStyle name="Comma 2 4 3 3 2 3 3 3" xfId="25952" xr:uid="{A2E8C8A8-294E-47E2-A2FE-E66477710CA7}"/>
    <cellStyle name="Comma 2 4 3 3 2 3 4" xfId="11541" xr:uid="{00000000-0005-0000-0000-000006130000}"/>
    <cellStyle name="Comma 2 4 3 3 2 3 4 2" xfId="30755" xr:uid="{93DF2D37-B374-4907-840E-4E9E49B052C4}"/>
    <cellStyle name="Comma 2 4 3 3 2 3 5" xfId="21148" xr:uid="{A3CA139B-37E3-42B8-9B5C-4573C53DD9F9}"/>
    <cellStyle name="Comma 2 4 3 3 2 4" xfId="2736" xr:uid="{00000000-0005-0000-0000-000007130000}"/>
    <cellStyle name="Comma 2 4 3 3 2 4 2" xfId="7539" xr:uid="{00000000-0005-0000-0000-000008130000}"/>
    <cellStyle name="Comma 2 4 3 3 2 4 2 2" xfId="17146" xr:uid="{00000000-0005-0000-0000-000009130000}"/>
    <cellStyle name="Comma 2 4 3 3 2 4 2 2 2" xfId="36360" xr:uid="{4639152B-B355-41E6-B486-3D38234C8634}"/>
    <cellStyle name="Comma 2 4 3 3 2 4 2 3" xfId="26753" xr:uid="{22C7C9B5-B7F3-47E5-9CDA-7A7561CAC63B}"/>
    <cellStyle name="Comma 2 4 3 3 2 4 3" xfId="12343" xr:uid="{00000000-0005-0000-0000-00000A130000}"/>
    <cellStyle name="Comma 2 4 3 3 2 4 3 2" xfId="31557" xr:uid="{007BAE8B-1A6F-48F9-A643-46190D880132}"/>
    <cellStyle name="Comma 2 4 3 3 2 4 4" xfId="21950" xr:uid="{1C64160D-D436-491E-BBE0-61EE5651DBFB}"/>
    <cellStyle name="Comma 2 4 3 3 2 5" xfId="5138" xr:uid="{00000000-0005-0000-0000-00000B130000}"/>
    <cellStyle name="Comma 2 4 3 3 2 5 2" xfId="14745" xr:uid="{00000000-0005-0000-0000-00000C130000}"/>
    <cellStyle name="Comma 2 4 3 3 2 5 2 2" xfId="33959" xr:uid="{A0B6A508-F95D-49E4-99DE-A06A62DB72BB}"/>
    <cellStyle name="Comma 2 4 3 3 2 5 3" xfId="24352" xr:uid="{98EF1CAF-586D-4F47-B4CF-09AB4BC472A3}"/>
    <cellStyle name="Comma 2 4 3 3 2 6" xfId="9941" xr:uid="{00000000-0005-0000-0000-00000D130000}"/>
    <cellStyle name="Comma 2 4 3 3 2 6 2" xfId="29155" xr:uid="{5C5FF7EF-767C-4DA2-84FE-8F28432DF04C}"/>
    <cellStyle name="Comma 2 4 3 3 2 7" xfId="19548" xr:uid="{10E00C6D-33B3-4D86-9720-387873BDB5AE}"/>
    <cellStyle name="Comma 2 4 3 3 3" xfId="531" xr:uid="{00000000-0005-0000-0000-00000E130000}"/>
    <cellStyle name="Comma 2 4 3 3 3 2" xfId="1332" xr:uid="{00000000-0005-0000-0000-00000F130000}"/>
    <cellStyle name="Comma 2 4 3 3 3 2 2" xfId="3736" xr:uid="{00000000-0005-0000-0000-000010130000}"/>
    <cellStyle name="Comma 2 4 3 3 3 2 2 2" xfId="8539" xr:uid="{00000000-0005-0000-0000-000011130000}"/>
    <cellStyle name="Comma 2 4 3 3 3 2 2 2 2" xfId="18146" xr:uid="{00000000-0005-0000-0000-000012130000}"/>
    <cellStyle name="Comma 2 4 3 3 3 2 2 2 2 2" xfId="37360" xr:uid="{F4466481-4F27-4817-9B81-68ED8F20B461}"/>
    <cellStyle name="Comma 2 4 3 3 3 2 2 2 3" xfId="27753" xr:uid="{52ABD4FF-A654-4FBF-8344-6F159E68EBE9}"/>
    <cellStyle name="Comma 2 4 3 3 3 2 2 3" xfId="13343" xr:uid="{00000000-0005-0000-0000-000013130000}"/>
    <cellStyle name="Comma 2 4 3 3 3 2 2 3 2" xfId="32557" xr:uid="{BF634325-30FB-4F5B-A402-929EF6B5309F}"/>
    <cellStyle name="Comma 2 4 3 3 3 2 2 4" xfId="22950" xr:uid="{64076954-111D-4D50-B445-D94751AEF427}"/>
    <cellStyle name="Comma 2 4 3 3 3 2 3" xfId="6138" xr:uid="{00000000-0005-0000-0000-000014130000}"/>
    <cellStyle name="Comma 2 4 3 3 3 2 3 2" xfId="15745" xr:uid="{00000000-0005-0000-0000-000015130000}"/>
    <cellStyle name="Comma 2 4 3 3 3 2 3 2 2" xfId="34959" xr:uid="{3457E27B-E329-43F2-BFD5-14CFC50813A1}"/>
    <cellStyle name="Comma 2 4 3 3 3 2 3 3" xfId="25352" xr:uid="{B1F422E0-BE34-4125-8E66-69FDB0F0048C}"/>
    <cellStyle name="Comma 2 4 3 3 3 2 4" xfId="10941" xr:uid="{00000000-0005-0000-0000-000016130000}"/>
    <cellStyle name="Comma 2 4 3 3 3 2 4 2" xfId="30155" xr:uid="{7D6BB630-FCA9-416E-94FE-931597B57B57}"/>
    <cellStyle name="Comma 2 4 3 3 3 2 5" xfId="20548" xr:uid="{5A17C42D-1B47-43E8-8D41-BB1C225E53EC}"/>
    <cellStyle name="Comma 2 4 3 3 3 3" xfId="2132" xr:uid="{00000000-0005-0000-0000-000017130000}"/>
    <cellStyle name="Comma 2 4 3 3 3 3 2" xfId="4536" xr:uid="{00000000-0005-0000-0000-000018130000}"/>
    <cellStyle name="Comma 2 4 3 3 3 3 2 2" xfId="9339" xr:uid="{00000000-0005-0000-0000-000019130000}"/>
    <cellStyle name="Comma 2 4 3 3 3 3 2 2 2" xfId="18946" xr:uid="{00000000-0005-0000-0000-00001A130000}"/>
    <cellStyle name="Comma 2 4 3 3 3 3 2 2 2 2" xfId="38160" xr:uid="{21353DCB-635D-4E62-95D7-11A29A757825}"/>
    <cellStyle name="Comma 2 4 3 3 3 3 2 2 3" xfId="28553" xr:uid="{61491BC6-D66E-4F74-81BA-51DD6EAAB7CE}"/>
    <cellStyle name="Comma 2 4 3 3 3 3 2 3" xfId="14143" xr:uid="{00000000-0005-0000-0000-00001B130000}"/>
    <cellStyle name="Comma 2 4 3 3 3 3 2 3 2" xfId="33357" xr:uid="{932D47F3-DFD2-43AF-91DE-74DAC3E880BD}"/>
    <cellStyle name="Comma 2 4 3 3 3 3 2 4" xfId="23750" xr:uid="{A908A2E6-417F-4437-AEEB-FBFC097A07C1}"/>
    <cellStyle name="Comma 2 4 3 3 3 3 3" xfId="6938" xr:uid="{00000000-0005-0000-0000-00001C130000}"/>
    <cellStyle name="Comma 2 4 3 3 3 3 3 2" xfId="16545" xr:uid="{00000000-0005-0000-0000-00001D130000}"/>
    <cellStyle name="Comma 2 4 3 3 3 3 3 2 2" xfId="35759" xr:uid="{58240B25-BD09-4FF1-826F-23D792130972}"/>
    <cellStyle name="Comma 2 4 3 3 3 3 3 3" xfId="26152" xr:uid="{DDF3216E-21C9-4DB2-A7A5-7526E7195C5D}"/>
    <cellStyle name="Comma 2 4 3 3 3 3 4" xfId="11741" xr:uid="{00000000-0005-0000-0000-00001E130000}"/>
    <cellStyle name="Comma 2 4 3 3 3 3 4 2" xfId="30955" xr:uid="{153C42E0-4E48-4DEB-BBA3-145F489B4C72}"/>
    <cellStyle name="Comma 2 4 3 3 3 3 5" xfId="21348" xr:uid="{690A5152-97DB-4669-A4C9-EC539D442D22}"/>
    <cellStyle name="Comma 2 4 3 3 3 4" xfId="2936" xr:uid="{00000000-0005-0000-0000-00001F130000}"/>
    <cellStyle name="Comma 2 4 3 3 3 4 2" xfId="7739" xr:uid="{00000000-0005-0000-0000-000020130000}"/>
    <cellStyle name="Comma 2 4 3 3 3 4 2 2" xfId="17346" xr:uid="{00000000-0005-0000-0000-000021130000}"/>
    <cellStyle name="Comma 2 4 3 3 3 4 2 2 2" xfId="36560" xr:uid="{7BC86AB9-A416-48D1-8C42-674B4FA5C8A4}"/>
    <cellStyle name="Comma 2 4 3 3 3 4 2 3" xfId="26953" xr:uid="{B06CA696-5170-4C68-B5F0-9A1B42B34DCF}"/>
    <cellStyle name="Comma 2 4 3 3 3 4 3" xfId="12543" xr:uid="{00000000-0005-0000-0000-000022130000}"/>
    <cellStyle name="Comma 2 4 3 3 3 4 3 2" xfId="31757" xr:uid="{09D9946D-61BA-4E2B-994D-F18EA6C3217A}"/>
    <cellStyle name="Comma 2 4 3 3 3 4 4" xfId="22150" xr:uid="{F4451E0E-45BB-4287-A663-F31670B0EB76}"/>
    <cellStyle name="Comma 2 4 3 3 3 5" xfId="5338" xr:uid="{00000000-0005-0000-0000-000023130000}"/>
    <cellStyle name="Comma 2 4 3 3 3 5 2" xfId="14945" xr:uid="{00000000-0005-0000-0000-000024130000}"/>
    <cellStyle name="Comma 2 4 3 3 3 5 2 2" xfId="34159" xr:uid="{7DE5CED8-2C1A-4266-B4BB-F710FA44135E}"/>
    <cellStyle name="Comma 2 4 3 3 3 5 3" xfId="24552" xr:uid="{9C86EA77-3B92-484C-8991-CCE354042BB1}"/>
    <cellStyle name="Comma 2 4 3 3 3 6" xfId="10141" xr:uid="{00000000-0005-0000-0000-000025130000}"/>
    <cellStyle name="Comma 2 4 3 3 3 6 2" xfId="29355" xr:uid="{FBC8CDAA-FD75-4E70-BB34-83B2F7CAB3FF}"/>
    <cellStyle name="Comma 2 4 3 3 3 7" xfId="19748" xr:uid="{9F5C58C3-2D9D-410E-998E-0BCC53C9B0FB}"/>
    <cellStyle name="Comma 2 4 3 3 4" xfId="731" xr:uid="{00000000-0005-0000-0000-000026130000}"/>
    <cellStyle name="Comma 2 4 3 3 4 2" xfId="1532" xr:uid="{00000000-0005-0000-0000-000027130000}"/>
    <cellStyle name="Comma 2 4 3 3 4 2 2" xfId="3936" xr:uid="{00000000-0005-0000-0000-000028130000}"/>
    <cellStyle name="Comma 2 4 3 3 4 2 2 2" xfId="8739" xr:uid="{00000000-0005-0000-0000-000029130000}"/>
    <cellStyle name="Comma 2 4 3 3 4 2 2 2 2" xfId="18346" xr:uid="{00000000-0005-0000-0000-00002A130000}"/>
    <cellStyle name="Comma 2 4 3 3 4 2 2 2 2 2" xfId="37560" xr:uid="{8BF97EC0-A681-4480-96A4-211203FFA989}"/>
    <cellStyle name="Comma 2 4 3 3 4 2 2 2 3" xfId="27953" xr:uid="{8B61E0FA-F574-427C-B103-0E3FDDA2556D}"/>
    <cellStyle name="Comma 2 4 3 3 4 2 2 3" xfId="13543" xr:uid="{00000000-0005-0000-0000-00002B130000}"/>
    <cellStyle name="Comma 2 4 3 3 4 2 2 3 2" xfId="32757" xr:uid="{B33FABAD-6C0C-4894-84BB-223BB2EE1E28}"/>
    <cellStyle name="Comma 2 4 3 3 4 2 2 4" xfId="23150" xr:uid="{6385883B-4C1F-4C40-9319-A00451857BCD}"/>
    <cellStyle name="Comma 2 4 3 3 4 2 3" xfId="6338" xr:uid="{00000000-0005-0000-0000-00002C130000}"/>
    <cellStyle name="Comma 2 4 3 3 4 2 3 2" xfId="15945" xr:uid="{00000000-0005-0000-0000-00002D130000}"/>
    <cellStyle name="Comma 2 4 3 3 4 2 3 2 2" xfId="35159" xr:uid="{AEA1649A-3CAD-4583-A685-565D678680FC}"/>
    <cellStyle name="Comma 2 4 3 3 4 2 3 3" xfId="25552" xr:uid="{1F0D7072-0192-4A47-91C6-F9E9CF3CB66C}"/>
    <cellStyle name="Comma 2 4 3 3 4 2 4" xfId="11141" xr:uid="{00000000-0005-0000-0000-00002E130000}"/>
    <cellStyle name="Comma 2 4 3 3 4 2 4 2" xfId="30355" xr:uid="{49F65B8F-20F0-4C9C-9785-29ABFDC440B2}"/>
    <cellStyle name="Comma 2 4 3 3 4 2 5" xfId="20748" xr:uid="{26F30D4B-BE32-4173-BC75-1ECF0199FEA2}"/>
    <cellStyle name="Comma 2 4 3 3 4 3" xfId="2332" xr:uid="{00000000-0005-0000-0000-00002F130000}"/>
    <cellStyle name="Comma 2 4 3 3 4 3 2" xfId="4736" xr:uid="{00000000-0005-0000-0000-000030130000}"/>
    <cellStyle name="Comma 2 4 3 3 4 3 2 2" xfId="9539" xr:uid="{00000000-0005-0000-0000-000031130000}"/>
    <cellStyle name="Comma 2 4 3 3 4 3 2 2 2" xfId="19146" xr:uid="{00000000-0005-0000-0000-000032130000}"/>
    <cellStyle name="Comma 2 4 3 3 4 3 2 2 2 2" xfId="38360" xr:uid="{E8F1468E-08E8-4788-92BB-586F9A37F514}"/>
    <cellStyle name="Comma 2 4 3 3 4 3 2 2 3" xfId="28753" xr:uid="{59FFA880-FCAF-452A-963F-2DA1E8DFEAC2}"/>
    <cellStyle name="Comma 2 4 3 3 4 3 2 3" xfId="14343" xr:uid="{00000000-0005-0000-0000-000033130000}"/>
    <cellStyle name="Comma 2 4 3 3 4 3 2 3 2" xfId="33557" xr:uid="{2C234ED7-77A3-454B-8D1A-5411F7EA93E1}"/>
    <cellStyle name="Comma 2 4 3 3 4 3 2 4" xfId="23950" xr:uid="{580A8E30-BF0A-49FF-B121-4FD45A09BF15}"/>
    <cellStyle name="Comma 2 4 3 3 4 3 3" xfId="7138" xr:uid="{00000000-0005-0000-0000-000034130000}"/>
    <cellStyle name="Comma 2 4 3 3 4 3 3 2" xfId="16745" xr:uid="{00000000-0005-0000-0000-000035130000}"/>
    <cellStyle name="Comma 2 4 3 3 4 3 3 2 2" xfId="35959" xr:uid="{509FFE0D-8012-405B-8C14-438D48488083}"/>
    <cellStyle name="Comma 2 4 3 3 4 3 3 3" xfId="26352" xr:uid="{D054F8E7-A23A-45D8-9CB1-03196392E9D3}"/>
    <cellStyle name="Comma 2 4 3 3 4 3 4" xfId="11941" xr:uid="{00000000-0005-0000-0000-000036130000}"/>
    <cellStyle name="Comma 2 4 3 3 4 3 4 2" xfId="31155" xr:uid="{10D03591-F89A-488C-A8D2-981F6F4851F7}"/>
    <cellStyle name="Comma 2 4 3 3 4 3 5" xfId="21548" xr:uid="{4D1215EC-710A-4CFD-B98B-752178A96A33}"/>
    <cellStyle name="Comma 2 4 3 3 4 4" xfId="3136" xr:uid="{00000000-0005-0000-0000-000037130000}"/>
    <cellStyle name="Comma 2 4 3 3 4 4 2" xfId="7939" xr:uid="{00000000-0005-0000-0000-000038130000}"/>
    <cellStyle name="Comma 2 4 3 3 4 4 2 2" xfId="17546" xr:uid="{00000000-0005-0000-0000-000039130000}"/>
    <cellStyle name="Comma 2 4 3 3 4 4 2 2 2" xfId="36760" xr:uid="{FC2888B9-41BD-4E71-BA69-36DC7C3C36D4}"/>
    <cellStyle name="Comma 2 4 3 3 4 4 2 3" xfId="27153" xr:uid="{53140ACF-135A-4BFD-8360-2419BD4EC102}"/>
    <cellStyle name="Comma 2 4 3 3 4 4 3" xfId="12743" xr:uid="{00000000-0005-0000-0000-00003A130000}"/>
    <cellStyle name="Comma 2 4 3 3 4 4 3 2" xfId="31957" xr:uid="{4568E92B-0BDD-4051-9DF3-30D1FF93366A}"/>
    <cellStyle name="Comma 2 4 3 3 4 4 4" xfId="22350" xr:uid="{0B68855D-4483-493F-9EDA-040E88E2EBE4}"/>
    <cellStyle name="Comma 2 4 3 3 4 5" xfId="5538" xr:uid="{00000000-0005-0000-0000-00003B130000}"/>
    <cellStyle name="Comma 2 4 3 3 4 5 2" xfId="15145" xr:uid="{00000000-0005-0000-0000-00003C130000}"/>
    <cellStyle name="Comma 2 4 3 3 4 5 2 2" xfId="34359" xr:uid="{5C223853-9661-43CA-BF48-DFC9E7F75114}"/>
    <cellStyle name="Comma 2 4 3 3 4 5 3" xfId="24752" xr:uid="{0C8B6B1C-C1B4-4033-8338-F5D7067120F8}"/>
    <cellStyle name="Comma 2 4 3 3 4 6" xfId="10341" xr:uid="{00000000-0005-0000-0000-00003D130000}"/>
    <cellStyle name="Comma 2 4 3 3 4 6 2" xfId="29555" xr:uid="{9081C549-4426-472B-BD05-34DF8F94CE09}"/>
    <cellStyle name="Comma 2 4 3 3 4 7" xfId="19948" xr:uid="{0DFB160A-565A-4195-B3C2-0AE2A67049ED}"/>
    <cellStyle name="Comma 2 4 3 3 5" xfId="932" xr:uid="{00000000-0005-0000-0000-00003E130000}"/>
    <cellStyle name="Comma 2 4 3 3 5 2" xfId="3336" xr:uid="{00000000-0005-0000-0000-00003F130000}"/>
    <cellStyle name="Comma 2 4 3 3 5 2 2" xfId="8139" xr:uid="{00000000-0005-0000-0000-000040130000}"/>
    <cellStyle name="Comma 2 4 3 3 5 2 2 2" xfId="17746" xr:uid="{00000000-0005-0000-0000-000041130000}"/>
    <cellStyle name="Comma 2 4 3 3 5 2 2 2 2" xfId="36960" xr:uid="{D6B8AC7E-5117-44C9-BC40-C617D1244B42}"/>
    <cellStyle name="Comma 2 4 3 3 5 2 2 3" xfId="27353" xr:uid="{2B924C33-69FC-4723-B05A-40AF69885F04}"/>
    <cellStyle name="Comma 2 4 3 3 5 2 3" xfId="12943" xr:uid="{00000000-0005-0000-0000-000042130000}"/>
    <cellStyle name="Comma 2 4 3 3 5 2 3 2" xfId="32157" xr:uid="{3FB5BAB6-3B47-4BFF-A1BC-A74DC77CC481}"/>
    <cellStyle name="Comma 2 4 3 3 5 2 4" xfId="22550" xr:uid="{AD55E87E-1F9E-4AC8-8425-9E1511DACDA3}"/>
    <cellStyle name="Comma 2 4 3 3 5 3" xfId="5738" xr:uid="{00000000-0005-0000-0000-000043130000}"/>
    <cellStyle name="Comma 2 4 3 3 5 3 2" xfId="15345" xr:uid="{00000000-0005-0000-0000-000044130000}"/>
    <cellStyle name="Comma 2 4 3 3 5 3 2 2" xfId="34559" xr:uid="{748B4CCC-6F66-4402-BD78-7879AFCDE604}"/>
    <cellStyle name="Comma 2 4 3 3 5 3 3" xfId="24952" xr:uid="{A533797D-C38C-4089-8E8D-E476A331A079}"/>
    <cellStyle name="Comma 2 4 3 3 5 4" xfId="10541" xr:uid="{00000000-0005-0000-0000-000045130000}"/>
    <cellStyle name="Comma 2 4 3 3 5 4 2" xfId="29755" xr:uid="{F0DC8916-5A4A-4C6B-96B6-6ADFFA59AB2B}"/>
    <cellStyle name="Comma 2 4 3 3 5 5" xfId="20148" xr:uid="{CA78D2F6-3C45-43DE-ACEF-0DCAD06DC800}"/>
    <cellStyle name="Comma 2 4 3 3 6" xfId="1732" xr:uid="{00000000-0005-0000-0000-000046130000}"/>
    <cellStyle name="Comma 2 4 3 3 6 2" xfId="4136" xr:uid="{00000000-0005-0000-0000-000047130000}"/>
    <cellStyle name="Comma 2 4 3 3 6 2 2" xfId="8939" xr:uid="{00000000-0005-0000-0000-000048130000}"/>
    <cellStyle name="Comma 2 4 3 3 6 2 2 2" xfId="18546" xr:uid="{00000000-0005-0000-0000-000049130000}"/>
    <cellStyle name="Comma 2 4 3 3 6 2 2 2 2" xfId="37760" xr:uid="{E29828C3-EDF3-4CF6-A2AF-D7B6748D817C}"/>
    <cellStyle name="Comma 2 4 3 3 6 2 2 3" xfId="28153" xr:uid="{6AB42DA2-E2A8-4856-A665-589144861489}"/>
    <cellStyle name="Comma 2 4 3 3 6 2 3" xfId="13743" xr:uid="{00000000-0005-0000-0000-00004A130000}"/>
    <cellStyle name="Comma 2 4 3 3 6 2 3 2" xfId="32957" xr:uid="{E5DAE7A8-7CC1-40D7-8169-3959086ECC72}"/>
    <cellStyle name="Comma 2 4 3 3 6 2 4" xfId="23350" xr:uid="{96460B8B-F835-45E4-B803-9E3BBF8134AD}"/>
    <cellStyle name="Comma 2 4 3 3 6 3" xfId="6538" xr:uid="{00000000-0005-0000-0000-00004B130000}"/>
    <cellStyle name="Comma 2 4 3 3 6 3 2" xfId="16145" xr:uid="{00000000-0005-0000-0000-00004C130000}"/>
    <cellStyle name="Comma 2 4 3 3 6 3 2 2" xfId="35359" xr:uid="{BAE140C4-E30F-4C28-A2F5-786E6C32CCD0}"/>
    <cellStyle name="Comma 2 4 3 3 6 3 3" xfId="25752" xr:uid="{40062070-1128-4BBA-B363-0AA42361584C}"/>
    <cellStyle name="Comma 2 4 3 3 6 4" xfId="11341" xr:uid="{00000000-0005-0000-0000-00004D130000}"/>
    <cellStyle name="Comma 2 4 3 3 6 4 2" xfId="30555" xr:uid="{C20889CD-ECE0-4A5A-BC3D-B36C58A7F618}"/>
    <cellStyle name="Comma 2 4 3 3 6 5" xfId="20948" xr:uid="{071F0B6D-3679-4716-BFF4-8C034F095D11}"/>
    <cellStyle name="Comma 2 4 3 3 7" xfId="2536" xr:uid="{00000000-0005-0000-0000-00004E130000}"/>
    <cellStyle name="Comma 2 4 3 3 7 2" xfId="7339" xr:uid="{00000000-0005-0000-0000-00004F130000}"/>
    <cellStyle name="Comma 2 4 3 3 7 2 2" xfId="16946" xr:uid="{00000000-0005-0000-0000-000050130000}"/>
    <cellStyle name="Comma 2 4 3 3 7 2 2 2" xfId="36160" xr:uid="{8AAEC6C3-4A99-4D25-A0B6-EA6B6BA3F694}"/>
    <cellStyle name="Comma 2 4 3 3 7 2 3" xfId="26553" xr:uid="{B67B48B0-19A0-4504-BA13-AD57AC1C80C7}"/>
    <cellStyle name="Comma 2 4 3 3 7 3" xfId="12143" xr:uid="{00000000-0005-0000-0000-000051130000}"/>
    <cellStyle name="Comma 2 4 3 3 7 3 2" xfId="31357" xr:uid="{04F4D7BA-68F1-435F-BDF5-378D64077F36}"/>
    <cellStyle name="Comma 2 4 3 3 7 4" xfId="21750" xr:uid="{67D75C31-206B-4859-BBF5-5BB4428A7F8B}"/>
    <cellStyle name="Comma 2 4 3 3 8" xfId="4938" xr:uid="{00000000-0005-0000-0000-000052130000}"/>
    <cellStyle name="Comma 2 4 3 3 8 2" xfId="14545" xr:uid="{00000000-0005-0000-0000-000053130000}"/>
    <cellStyle name="Comma 2 4 3 3 8 2 2" xfId="33759" xr:uid="{7C8A6A76-5F2E-493F-8479-FAAE850BD21B}"/>
    <cellStyle name="Comma 2 4 3 3 8 3" xfId="24152" xr:uid="{9AF5042E-1ADB-4B67-99A5-F9639CDA2B0A}"/>
    <cellStyle name="Comma 2 4 3 3 9" xfId="9741" xr:uid="{00000000-0005-0000-0000-000054130000}"/>
    <cellStyle name="Comma 2 4 3 3 9 2" xfId="28955" xr:uid="{143F0D77-266F-483D-9963-81265BABF4EF}"/>
    <cellStyle name="Comma 2 4 3 4" xfId="231" xr:uid="{00000000-0005-0000-0000-000055130000}"/>
    <cellStyle name="Comma 2 4 3 4 2" xfId="1032" xr:uid="{00000000-0005-0000-0000-000056130000}"/>
    <cellStyle name="Comma 2 4 3 4 2 2" xfId="3436" xr:uid="{00000000-0005-0000-0000-000057130000}"/>
    <cellStyle name="Comma 2 4 3 4 2 2 2" xfId="8239" xr:uid="{00000000-0005-0000-0000-000058130000}"/>
    <cellStyle name="Comma 2 4 3 4 2 2 2 2" xfId="17846" xr:uid="{00000000-0005-0000-0000-000059130000}"/>
    <cellStyle name="Comma 2 4 3 4 2 2 2 2 2" xfId="37060" xr:uid="{AAAC1064-9D11-45D3-A529-0CFE3B5F9D28}"/>
    <cellStyle name="Comma 2 4 3 4 2 2 2 3" xfId="27453" xr:uid="{26E15435-EBA7-435B-8240-3EEB15C2B97C}"/>
    <cellStyle name="Comma 2 4 3 4 2 2 3" xfId="13043" xr:uid="{00000000-0005-0000-0000-00005A130000}"/>
    <cellStyle name="Comma 2 4 3 4 2 2 3 2" xfId="32257" xr:uid="{3D79CA84-89B6-4750-8CE0-612F298730B4}"/>
    <cellStyle name="Comma 2 4 3 4 2 2 4" xfId="22650" xr:uid="{631704C7-12AE-481D-A69B-638052270234}"/>
    <cellStyle name="Comma 2 4 3 4 2 3" xfId="5838" xr:uid="{00000000-0005-0000-0000-00005B130000}"/>
    <cellStyle name="Comma 2 4 3 4 2 3 2" xfId="15445" xr:uid="{00000000-0005-0000-0000-00005C130000}"/>
    <cellStyle name="Comma 2 4 3 4 2 3 2 2" xfId="34659" xr:uid="{E4ED9F52-05FF-4CFD-8E34-766D3C3123AB}"/>
    <cellStyle name="Comma 2 4 3 4 2 3 3" xfId="25052" xr:uid="{E125BE44-424A-4EFA-92C1-951EEF7DB036}"/>
    <cellStyle name="Comma 2 4 3 4 2 4" xfId="10641" xr:uid="{00000000-0005-0000-0000-00005D130000}"/>
    <cellStyle name="Comma 2 4 3 4 2 4 2" xfId="29855" xr:uid="{4BD50365-F280-4A95-AA35-647E36229DDE}"/>
    <cellStyle name="Comma 2 4 3 4 2 5" xfId="20248" xr:uid="{AB5850B9-9AF5-4C81-ABDF-23FC4C329AAC}"/>
    <cellStyle name="Comma 2 4 3 4 3" xfId="1832" xr:uid="{00000000-0005-0000-0000-00005E130000}"/>
    <cellStyle name="Comma 2 4 3 4 3 2" xfId="4236" xr:uid="{00000000-0005-0000-0000-00005F130000}"/>
    <cellStyle name="Comma 2 4 3 4 3 2 2" xfId="9039" xr:uid="{00000000-0005-0000-0000-000060130000}"/>
    <cellStyle name="Comma 2 4 3 4 3 2 2 2" xfId="18646" xr:uid="{00000000-0005-0000-0000-000061130000}"/>
    <cellStyle name="Comma 2 4 3 4 3 2 2 2 2" xfId="37860" xr:uid="{BF5ADB1D-44E7-435A-9052-F727C1113391}"/>
    <cellStyle name="Comma 2 4 3 4 3 2 2 3" xfId="28253" xr:uid="{06B378C4-65DA-43BB-8E67-6CF1B096729B}"/>
    <cellStyle name="Comma 2 4 3 4 3 2 3" xfId="13843" xr:uid="{00000000-0005-0000-0000-000062130000}"/>
    <cellStyle name="Comma 2 4 3 4 3 2 3 2" xfId="33057" xr:uid="{FC208924-FB46-4F33-9E86-32F27531C83F}"/>
    <cellStyle name="Comma 2 4 3 4 3 2 4" xfId="23450" xr:uid="{35806EA2-7F12-4CDE-8244-1095F1AE303A}"/>
    <cellStyle name="Comma 2 4 3 4 3 3" xfId="6638" xr:uid="{00000000-0005-0000-0000-000063130000}"/>
    <cellStyle name="Comma 2 4 3 4 3 3 2" xfId="16245" xr:uid="{00000000-0005-0000-0000-000064130000}"/>
    <cellStyle name="Comma 2 4 3 4 3 3 2 2" xfId="35459" xr:uid="{804024EC-5496-47BA-BBAD-2EA2F902D26F}"/>
    <cellStyle name="Comma 2 4 3 4 3 3 3" xfId="25852" xr:uid="{F39065B7-2C59-4C32-8F80-CCB570EABCBA}"/>
    <cellStyle name="Comma 2 4 3 4 3 4" xfId="11441" xr:uid="{00000000-0005-0000-0000-000065130000}"/>
    <cellStyle name="Comma 2 4 3 4 3 4 2" xfId="30655" xr:uid="{8007AFA7-E370-4295-B301-FFFF4B9F369E}"/>
    <cellStyle name="Comma 2 4 3 4 3 5" xfId="21048" xr:uid="{B2490699-1F9C-465F-8320-AA735816B573}"/>
    <cellStyle name="Comma 2 4 3 4 4" xfId="2636" xr:uid="{00000000-0005-0000-0000-000066130000}"/>
    <cellStyle name="Comma 2 4 3 4 4 2" xfId="7439" xr:uid="{00000000-0005-0000-0000-000067130000}"/>
    <cellStyle name="Comma 2 4 3 4 4 2 2" xfId="17046" xr:uid="{00000000-0005-0000-0000-000068130000}"/>
    <cellStyle name="Comma 2 4 3 4 4 2 2 2" xfId="36260" xr:uid="{27D82DD8-86E0-48B5-8F01-C2F12AC5A114}"/>
    <cellStyle name="Comma 2 4 3 4 4 2 3" xfId="26653" xr:uid="{5D77767E-89D0-4CA0-8DFA-3A4FCA82051F}"/>
    <cellStyle name="Comma 2 4 3 4 4 3" xfId="12243" xr:uid="{00000000-0005-0000-0000-000069130000}"/>
    <cellStyle name="Comma 2 4 3 4 4 3 2" xfId="31457" xr:uid="{607B815B-B413-4E31-B490-A21781DB6E50}"/>
    <cellStyle name="Comma 2 4 3 4 4 4" xfId="21850" xr:uid="{EDEE67CC-C734-4085-8614-A849A08396FE}"/>
    <cellStyle name="Comma 2 4 3 4 5" xfId="5038" xr:uid="{00000000-0005-0000-0000-00006A130000}"/>
    <cellStyle name="Comma 2 4 3 4 5 2" xfId="14645" xr:uid="{00000000-0005-0000-0000-00006B130000}"/>
    <cellStyle name="Comma 2 4 3 4 5 2 2" xfId="33859" xr:uid="{C49A8987-F8CC-4B67-BE9F-261C0022494D}"/>
    <cellStyle name="Comma 2 4 3 4 5 3" xfId="24252" xr:uid="{0427D240-AD14-4A6A-8BCF-50D07157647A}"/>
    <cellStyle name="Comma 2 4 3 4 6" xfId="9841" xr:uid="{00000000-0005-0000-0000-00006C130000}"/>
    <cellStyle name="Comma 2 4 3 4 6 2" xfId="29055" xr:uid="{1AF4D689-3CEE-4E06-976F-5DA6AE263A46}"/>
    <cellStyle name="Comma 2 4 3 4 7" xfId="19448" xr:uid="{46E05B7B-C557-47B9-8690-FC1654F92449}"/>
    <cellStyle name="Comma 2 4 3 5" xfId="431" xr:uid="{00000000-0005-0000-0000-00006D130000}"/>
    <cellStyle name="Comma 2 4 3 5 2" xfId="1232" xr:uid="{00000000-0005-0000-0000-00006E130000}"/>
    <cellStyle name="Comma 2 4 3 5 2 2" xfId="3636" xr:uid="{00000000-0005-0000-0000-00006F130000}"/>
    <cellStyle name="Comma 2 4 3 5 2 2 2" xfId="8439" xr:uid="{00000000-0005-0000-0000-000070130000}"/>
    <cellStyle name="Comma 2 4 3 5 2 2 2 2" xfId="18046" xr:uid="{00000000-0005-0000-0000-000071130000}"/>
    <cellStyle name="Comma 2 4 3 5 2 2 2 2 2" xfId="37260" xr:uid="{7E0725C5-E2A4-4E81-9C72-C6CEF7D424AB}"/>
    <cellStyle name="Comma 2 4 3 5 2 2 2 3" xfId="27653" xr:uid="{F4C7C269-1F0E-4A1E-822B-86F3A6C97DEC}"/>
    <cellStyle name="Comma 2 4 3 5 2 2 3" xfId="13243" xr:uid="{00000000-0005-0000-0000-000072130000}"/>
    <cellStyle name="Comma 2 4 3 5 2 2 3 2" xfId="32457" xr:uid="{FF9EE5EA-3ABE-4DB3-B4D0-E8F116867D28}"/>
    <cellStyle name="Comma 2 4 3 5 2 2 4" xfId="22850" xr:uid="{494C1D6A-26B5-4116-9386-411EDBFD2AE6}"/>
    <cellStyle name="Comma 2 4 3 5 2 3" xfId="6038" xr:uid="{00000000-0005-0000-0000-000073130000}"/>
    <cellStyle name="Comma 2 4 3 5 2 3 2" xfId="15645" xr:uid="{00000000-0005-0000-0000-000074130000}"/>
    <cellStyle name="Comma 2 4 3 5 2 3 2 2" xfId="34859" xr:uid="{439A2C56-01AB-46FC-80C9-6B8583856BA9}"/>
    <cellStyle name="Comma 2 4 3 5 2 3 3" xfId="25252" xr:uid="{0291E5D7-1940-452F-9235-4A5854E1D971}"/>
    <cellStyle name="Comma 2 4 3 5 2 4" xfId="10841" xr:uid="{00000000-0005-0000-0000-000075130000}"/>
    <cellStyle name="Comma 2 4 3 5 2 4 2" xfId="30055" xr:uid="{BD5EF4A8-E493-4443-B36A-86315DD83FCA}"/>
    <cellStyle name="Comma 2 4 3 5 2 5" xfId="20448" xr:uid="{E3F6A6EA-F8DD-4725-A9C6-62E8170B5F39}"/>
    <cellStyle name="Comma 2 4 3 5 3" xfId="2032" xr:uid="{00000000-0005-0000-0000-000076130000}"/>
    <cellStyle name="Comma 2 4 3 5 3 2" xfId="4436" xr:uid="{00000000-0005-0000-0000-000077130000}"/>
    <cellStyle name="Comma 2 4 3 5 3 2 2" xfId="9239" xr:uid="{00000000-0005-0000-0000-000078130000}"/>
    <cellStyle name="Comma 2 4 3 5 3 2 2 2" xfId="18846" xr:uid="{00000000-0005-0000-0000-000079130000}"/>
    <cellStyle name="Comma 2 4 3 5 3 2 2 2 2" xfId="38060" xr:uid="{549622BA-2688-4CBE-993C-32CA5AB0928B}"/>
    <cellStyle name="Comma 2 4 3 5 3 2 2 3" xfId="28453" xr:uid="{03D2AFEF-6132-41F4-86B0-163852215F9D}"/>
    <cellStyle name="Comma 2 4 3 5 3 2 3" xfId="14043" xr:uid="{00000000-0005-0000-0000-00007A130000}"/>
    <cellStyle name="Comma 2 4 3 5 3 2 3 2" xfId="33257" xr:uid="{DF53C143-8BDB-488D-9B9A-40B253E7DF9C}"/>
    <cellStyle name="Comma 2 4 3 5 3 2 4" xfId="23650" xr:uid="{84A70A68-CEB4-461B-B340-EC6178DC3D0E}"/>
    <cellStyle name="Comma 2 4 3 5 3 3" xfId="6838" xr:uid="{00000000-0005-0000-0000-00007B130000}"/>
    <cellStyle name="Comma 2 4 3 5 3 3 2" xfId="16445" xr:uid="{00000000-0005-0000-0000-00007C130000}"/>
    <cellStyle name="Comma 2 4 3 5 3 3 2 2" xfId="35659" xr:uid="{19E0F4A8-B357-457B-AA07-3E00E5A88E3B}"/>
    <cellStyle name="Comma 2 4 3 5 3 3 3" xfId="26052" xr:uid="{39181451-706C-4E0D-8F09-A69B169D985B}"/>
    <cellStyle name="Comma 2 4 3 5 3 4" xfId="11641" xr:uid="{00000000-0005-0000-0000-00007D130000}"/>
    <cellStyle name="Comma 2 4 3 5 3 4 2" xfId="30855" xr:uid="{7ADD39E8-C34C-4CB0-97B4-3440B66212F9}"/>
    <cellStyle name="Comma 2 4 3 5 3 5" xfId="21248" xr:uid="{E5095495-BB63-4EA4-B271-B79E152DAF55}"/>
    <cellStyle name="Comma 2 4 3 5 4" xfId="2836" xr:uid="{00000000-0005-0000-0000-00007E130000}"/>
    <cellStyle name="Comma 2 4 3 5 4 2" xfId="7639" xr:uid="{00000000-0005-0000-0000-00007F130000}"/>
    <cellStyle name="Comma 2 4 3 5 4 2 2" xfId="17246" xr:uid="{00000000-0005-0000-0000-000080130000}"/>
    <cellStyle name="Comma 2 4 3 5 4 2 2 2" xfId="36460" xr:uid="{D1E82B70-E274-4C5A-BC96-2A83F8F72622}"/>
    <cellStyle name="Comma 2 4 3 5 4 2 3" xfId="26853" xr:uid="{3B3A1F84-F463-4E5E-92DB-28E3AEF911C7}"/>
    <cellStyle name="Comma 2 4 3 5 4 3" xfId="12443" xr:uid="{00000000-0005-0000-0000-000081130000}"/>
    <cellStyle name="Comma 2 4 3 5 4 3 2" xfId="31657" xr:uid="{8620AED6-225A-45FE-8344-F81D7D5E590C}"/>
    <cellStyle name="Comma 2 4 3 5 4 4" xfId="22050" xr:uid="{069DE4C0-D21B-4E64-92FE-2E79415F9960}"/>
    <cellStyle name="Comma 2 4 3 5 5" xfId="5238" xr:uid="{00000000-0005-0000-0000-000082130000}"/>
    <cellStyle name="Comma 2 4 3 5 5 2" xfId="14845" xr:uid="{00000000-0005-0000-0000-000083130000}"/>
    <cellStyle name="Comma 2 4 3 5 5 2 2" xfId="34059" xr:uid="{E40C5BD5-67C8-4421-A8DA-A8933642C91A}"/>
    <cellStyle name="Comma 2 4 3 5 5 3" xfId="24452" xr:uid="{51FD9530-CD3B-4B4E-98CC-328428DFBC6E}"/>
    <cellStyle name="Comma 2 4 3 5 6" xfId="10041" xr:uid="{00000000-0005-0000-0000-000084130000}"/>
    <cellStyle name="Comma 2 4 3 5 6 2" xfId="29255" xr:uid="{62A5437F-4D9B-4773-890C-8F4D753D0D70}"/>
    <cellStyle name="Comma 2 4 3 5 7" xfId="19648" xr:uid="{591700D1-3DFA-4659-8B4F-63FC12761D0D}"/>
    <cellStyle name="Comma 2 4 3 6" xfId="631" xr:uid="{00000000-0005-0000-0000-000085130000}"/>
    <cellStyle name="Comma 2 4 3 6 2" xfId="1432" xr:uid="{00000000-0005-0000-0000-000086130000}"/>
    <cellStyle name="Comma 2 4 3 6 2 2" xfId="3836" xr:uid="{00000000-0005-0000-0000-000087130000}"/>
    <cellStyle name="Comma 2 4 3 6 2 2 2" xfId="8639" xr:uid="{00000000-0005-0000-0000-000088130000}"/>
    <cellStyle name="Comma 2 4 3 6 2 2 2 2" xfId="18246" xr:uid="{00000000-0005-0000-0000-000089130000}"/>
    <cellStyle name="Comma 2 4 3 6 2 2 2 2 2" xfId="37460" xr:uid="{0F851A32-61E5-4417-9AD5-26DFE85DA461}"/>
    <cellStyle name="Comma 2 4 3 6 2 2 2 3" xfId="27853" xr:uid="{0A852590-C789-47FC-AA04-6CE2E13FB8BC}"/>
    <cellStyle name="Comma 2 4 3 6 2 2 3" xfId="13443" xr:uid="{00000000-0005-0000-0000-00008A130000}"/>
    <cellStyle name="Comma 2 4 3 6 2 2 3 2" xfId="32657" xr:uid="{9E483DFB-8A0A-4F2F-9486-0DA47FC65C54}"/>
    <cellStyle name="Comma 2 4 3 6 2 2 4" xfId="23050" xr:uid="{082DACE4-3CC0-4217-B446-11FFC571D0E0}"/>
    <cellStyle name="Comma 2 4 3 6 2 3" xfId="6238" xr:uid="{00000000-0005-0000-0000-00008B130000}"/>
    <cellStyle name="Comma 2 4 3 6 2 3 2" xfId="15845" xr:uid="{00000000-0005-0000-0000-00008C130000}"/>
    <cellStyle name="Comma 2 4 3 6 2 3 2 2" xfId="35059" xr:uid="{E0A15467-012D-48CB-896F-F487FC749FF1}"/>
    <cellStyle name="Comma 2 4 3 6 2 3 3" xfId="25452" xr:uid="{46F19F00-3964-4833-B453-0640EC932026}"/>
    <cellStyle name="Comma 2 4 3 6 2 4" xfId="11041" xr:uid="{00000000-0005-0000-0000-00008D130000}"/>
    <cellStyle name="Comma 2 4 3 6 2 4 2" xfId="30255" xr:uid="{53AD67FB-3CF3-4428-9009-0B99004F1E61}"/>
    <cellStyle name="Comma 2 4 3 6 2 5" xfId="20648" xr:uid="{E1E47842-4070-4EF6-8D89-C26A624D57D5}"/>
    <cellStyle name="Comma 2 4 3 6 3" xfId="2232" xr:uid="{00000000-0005-0000-0000-00008E130000}"/>
    <cellStyle name="Comma 2 4 3 6 3 2" xfId="4636" xr:uid="{00000000-0005-0000-0000-00008F130000}"/>
    <cellStyle name="Comma 2 4 3 6 3 2 2" xfId="9439" xr:uid="{00000000-0005-0000-0000-000090130000}"/>
    <cellStyle name="Comma 2 4 3 6 3 2 2 2" xfId="19046" xr:uid="{00000000-0005-0000-0000-000091130000}"/>
    <cellStyle name="Comma 2 4 3 6 3 2 2 2 2" xfId="38260" xr:uid="{ABE3D110-6F5D-4E38-8B89-25D717A3E5E6}"/>
    <cellStyle name="Comma 2 4 3 6 3 2 2 3" xfId="28653" xr:uid="{A8055647-874B-4556-B9C0-9D70B3FF2EDF}"/>
    <cellStyle name="Comma 2 4 3 6 3 2 3" xfId="14243" xr:uid="{00000000-0005-0000-0000-000092130000}"/>
    <cellStyle name="Comma 2 4 3 6 3 2 3 2" xfId="33457" xr:uid="{EAC8D050-41C4-4ECA-AC90-194B9A749D1B}"/>
    <cellStyle name="Comma 2 4 3 6 3 2 4" xfId="23850" xr:uid="{A47E45EB-A391-4455-B77A-AA4A859CDD94}"/>
    <cellStyle name="Comma 2 4 3 6 3 3" xfId="7038" xr:uid="{00000000-0005-0000-0000-000093130000}"/>
    <cellStyle name="Comma 2 4 3 6 3 3 2" xfId="16645" xr:uid="{00000000-0005-0000-0000-000094130000}"/>
    <cellStyle name="Comma 2 4 3 6 3 3 2 2" xfId="35859" xr:uid="{1AE1C737-36C3-4620-9F2D-1989A8255D23}"/>
    <cellStyle name="Comma 2 4 3 6 3 3 3" xfId="26252" xr:uid="{F90B6312-6AD2-4099-9F37-7431E444BD32}"/>
    <cellStyle name="Comma 2 4 3 6 3 4" xfId="11841" xr:uid="{00000000-0005-0000-0000-000095130000}"/>
    <cellStyle name="Comma 2 4 3 6 3 4 2" xfId="31055" xr:uid="{7836A4E5-9AFD-4F0F-ACA2-266A9123EBDC}"/>
    <cellStyle name="Comma 2 4 3 6 3 5" xfId="21448" xr:uid="{4200B9AD-7D6F-4CE0-A48F-156AFE45F3C1}"/>
    <cellStyle name="Comma 2 4 3 6 4" xfId="3036" xr:uid="{00000000-0005-0000-0000-000096130000}"/>
    <cellStyle name="Comma 2 4 3 6 4 2" xfId="7839" xr:uid="{00000000-0005-0000-0000-000097130000}"/>
    <cellStyle name="Comma 2 4 3 6 4 2 2" xfId="17446" xr:uid="{00000000-0005-0000-0000-000098130000}"/>
    <cellStyle name="Comma 2 4 3 6 4 2 2 2" xfId="36660" xr:uid="{F22836D3-4024-4B43-BEC9-CECA4D3B89F7}"/>
    <cellStyle name="Comma 2 4 3 6 4 2 3" xfId="27053" xr:uid="{9A62ED11-32D7-4F08-8F75-F6A8FEA0EC80}"/>
    <cellStyle name="Comma 2 4 3 6 4 3" xfId="12643" xr:uid="{00000000-0005-0000-0000-000099130000}"/>
    <cellStyle name="Comma 2 4 3 6 4 3 2" xfId="31857" xr:uid="{A33860FE-9A5E-46A7-A04A-F7E75FCA8B39}"/>
    <cellStyle name="Comma 2 4 3 6 4 4" xfId="22250" xr:uid="{E9A06AF1-ABD2-43D9-9084-3D1D6BA805E7}"/>
    <cellStyle name="Comma 2 4 3 6 5" xfId="5438" xr:uid="{00000000-0005-0000-0000-00009A130000}"/>
    <cellStyle name="Comma 2 4 3 6 5 2" xfId="15045" xr:uid="{00000000-0005-0000-0000-00009B130000}"/>
    <cellStyle name="Comma 2 4 3 6 5 2 2" xfId="34259" xr:uid="{A5EB21EA-F9B9-4F79-BDF4-5E1F0592B74C}"/>
    <cellStyle name="Comma 2 4 3 6 5 3" xfId="24652" xr:uid="{129E74E0-2B8C-4D4E-BC8A-E8ED6F018C2B}"/>
    <cellStyle name="Comma 2 4 3 6 6" xfId="10241" xr:uid="{00000000-0005-0000-0000-00009C130000}"/>
    <cellStyle name="Comma 2 4 3 6 6 2" xfId="29455" xr:uid="{7B157DD1-80F0-4F0C-9465-8E897134549F}"/>
    <cellStyle name="Comma 2 4 3 6 7" xfId="19848" xr:uid="{5E63744D-82EE-40E4-BA57-DBEB8A954CD0}"/>
    <cellStyle name="Comma 2 4 3 7" xfId="832" xr:uid="{00000000-0005-0000-0000-00009D130000}"/>
    <cellStyle name="Comma 2 4 3 7 2" xfId="3236" xr:uid="{00000000-0005-0000-0000-00009E130000}"/>
    <cellStyle name="Comma 2 4 3 7 2 2" xfId="8039" xr:uid="{00000000-0005-0000-0000-00009F130000}"/>
    <cellStyle name="Comma 2 4 3 7 2 2 2" xfId="17646" xr:uid="{00000000-0005-0000-0000-0000A0130000}"/>
    <cellStyle name="Comma 2 4 3 7 2 2 2 2" xfId="36860" xr:uid="{EF5FA49E-828C-47C5-A734-86F761DCBF72}"/>
    <cellStyle name="Comma 2 4 3 7 2 2 3" xfId="27253" xr:uid="{CCBC54BE-F38B-4234-8434-862094795B02}"/>
    <cellStyle name="Comma 2 4 3 7 2 3" xfId="12843" xr:uid="{00000000-0005-0000-0000-0000A1130000}"/>
    <cellStyle name="Comma 2 4 3 7 2 3 2" xfId="32057" xr:uid="{C5B85F40-0A5F-4D05-84D9-A53A19FBFA3E}"/>
    <cellStyle name="Comma 2 4 3 7 2 4" xfId="22450" xr:uid="{673CAAA1-FB79-491B-B683-D04082600403}"/>
    <cellStyle name="Comma 2 4 3 7 3" xfId="5638" xr:uid="{00000000-0005-0000-0000-0000A2130000}"/>
    <cellStyle name="Comma 2 4 3 7 3 2" xfId="15245" xr:uid="{00000000-0005-0000-0000-0000A3130000}"/>
    <cellStyle name="Comma 2 4 3 7 3 2 2" xfId="34459" xr:uid="{6C336A3C-9D5D-4BB2-9284-9B7D37A1E738}"/>
    <cellStyle name="Comma 2 4 3 7 3 3" xfId="24852" xr:uid="{07317630-B1F3-4F19-8D2D-5146847FA24C}"/>
    <cellStyle name="Comma 2 4 3 7 4" xfId="10441" xr:uid="{00000000-0005-0000-0000-0000A4130000}"/>
    <cellStyle name="Comma 2 4 3 7 4 2" xfId="29655" xr:uid="{9F5BBDED-B59B-4C7A-981D-57FAFDE40B8B}"/>
    <cellStyle name="Comma 2 4 3 7 5" xfId="20048" xr:uid="{E012231E-F6F1-4107-A84A-8F315F9AD92E}"/>
    <cellStyle name="Comma 2 4 3 8" xfId="1632" xr:uid="{00000000-0005-0000-0000-0000A5130000}"/>
    <cellStyle name="Comma 2 4 3 8 2" xfId="4036" xr:uid="{00000000-0005-0000-0000-0000A6130000}"/>
    <cellStyle name="Comma 2 4 3 8 2 2" xfId="8839" xr:uid="{00000000-0005-0000-0000-0000A7130000}"/>
    <cellStyle name="Comma 2 4 3 8 2 2 2" xfId="18446" xr:uid="{00000000-0005-0000-0000-0000A8130000}"/>
    <cellStyle name="Comma 2 4 3 8 2 2 2 2" xfId="37660" xr:uid="{A6B8619C-B0FD-4157-A9E3-C30192EB26B6}"/>
    <cellStyle name="Comma 2 4 3 8 2 2 3" xfId="28053" xr:uid="{681ECFD2-5818-464A-803A-B7F16899DBDD}"/>
    <cellStyle name="Comma 2 4 3 8 2 3" xfId="13643" xr:uid="{00000000-0005-0000-0000-0000A9130000}"/>
    <cellStyle name="Comma 2 4 3 8 2 3 2" xfId="32857" xr:uid="{E01C4720-3825-4803-8BEF-925687315D2B}"/>
    <cellStyle name="Comma 2 4 3 8 2 4" xfId="23250" xr:uid="{581F359A-B214-45FE-960D-F85D0E264911}"/>
    <cellStyle name="Comma 2 4 3 8 3" xfId="6438" xr:uid="{00000000-0005-0000-0000-0000AA130000}"/>
    <cellStyle name="Comma 2 4 3 8 3 2" xfId="16045" xr:uid="{00000000-0005-0000-0000-0000AB130000}"/>
    <cellStyle name="Comma 2 4 3 8 3 2 2" xfId="35259" xr:uid="{57C6D336-2E86-443B-90D5-FD4A27131BC8}"/>
    <cellStyle name="Comma 2 4 3 8 3 3" xfId="25652" xr:uid="{BE49F91F-C9F8-4D49-BD4A-B207F29D685F}"/>
    <cellStyle name="Comma 2 4 3 8 4" xfId="11241" xr:uid="{00000000-0005-0000-0000-0000AC130000}"/>
    <cellStyle name="Comma 2 4 3 8 4 2" xfId="30455" xr:uid="{DB799AA9-58AB-4F9D-AD30-EDF4DE790B23}"/>
    <cellStyle name="Comma 2 4 3 8 5" xfId="20848" xr:uid="{ED01D3B4-151F-4970-87F4-98BD8BAC7547}"/>
    <cellStyle name="Comma 2 4 3 9" xfId="2436" xr:uid="{00000000-0005-0000-0000-0000AD130000}"/>
    <cellStyle name="Comma 2 4 3 9 2" xfId="7239" xr:uid="{00000000-0005-0000-0000-0000AE130000}"/>
    <cellStyle name="Comma 2 4 3 9 2 2" xfId="16846" xr:uid="{00000000-0005-0000-0000-0000AF130000}"/>
    <cellStyle name="Comma 2 4 3 9 2 2 2" xfId="36060" xr:uid="{70008A32-4535-40C7-B890-4AA19B003CE9}"/>
    <cellStyle name="Comma 2 4 3 9 2 3" xfId="26453" xr:uid="{94BE0201-7E20-4B32-ABB7-6706E31CE2A1}"/>
    <cellStyle name="Comma 2 4 3 9 3" xfId="12043" xr:uid="{00000000-0005-0000-0000-0000B0130000}"/>
    <cellStyle name="Comma 2 4 3 9 3 2" xfId="31257" xr:uid="{4A0B0629-E77E-4734-99FA-36EC0E3B1874}"/>
    <cellStyle name="Comma 2 4 3 9 4" xfId="21650" xr:uid="{6AB9ACD2-98B0-4E23-9847-CEFE9AB3CE40}"/>
    <cellStyle name="Comma 2 4 4" xfId="41" xr:uid="{00000000-0005-0000-0000-0000B1130000}"/>
    <cellStyle name="Comma 2 4 4 10" xfId="4848" xr:uid="{00000000-0005-0000-0000-0000B2130000}"/>
    <cellStyle name="Comma 2 4 4 10 2" xfId="14455" xr:uid="{00000000-0005-0000-0000-0000B3130000}"/>
    <cellStyle name="Comma 2 4 4 10 2 2" xfId="33669" xr:uid="{BE7B7F77-A1EF-4A8B-89C8-DF81E51968C9}"/>
    <cellStyle name="Comma 2 4 4 10 3" xfId="24062" xr:uid="{07FDCD8C-1C82-4381-B1CE-FFB2DED024B0}"/>
    <cellStyle name="Comma 2 4 4 11" xfId="9651" xr:uid="{00000000-0005-0000-0000-0000B4130000}"/>
    <cellStyle name="Comma 2 4 4 11 2" xfId="28865" xr:uid="{B3ED23B9-8A08-439D-A901-2D0A36140F3A}"/>
    <cellStyle name="Comma 2 4 4 12" xfId="19258" xr:uid="{FC9774EE-C008-4BC5-B6D2-DF453D2D4535}"/>
    <cellStyle name="Comma 2 4 4 2" xfId="91" xr:uid="{00000000-0005-0000-0000-0000B5130000}"/>
    <cellStyle name="Comma 2 4 4 2 10" xfId="9701" xr:uid="{00000000-0005-0000-0000-0000B6130000}"/>
    <cellStyle name="Comma 2 4 4 2 10 2" xfId="28915" xr:uid="{F3BAD72B-FED4-407C-A65D-E5E08547B5A3}"/>
    <cellStyle name="Comma 2 4 4 2 11" xfId="19308" xr:uid="{F9640B55-5B19-44AB-BF39-BE96C77E3C54}"/>
    <cellStyle name="Comma 2 4 4 2 2" xfId="191" xr:uid="{00000000-0005-0000-0000-0000B7130000}"/>
    <cellStyle name="Comma 2 4 4 2 2 10" xfId="19408" xr:uid="{2001C86A-FB47-40A5-824E-395F4EE7BACB}"/>
    <cellStyle name="Comma 2 4 4 2 2 2" xfId="391" xr:uid="{00000000-0005-0000-0000-0000B8130000}"/>
    <cellStyle name="Comma 2 4 4 2 2 2 2" xfId="1192" xr:uid="{00000000-0005-0000-0000-0000B9130000}"/>
    <cellStyle name="Comma 2 4 4 2 2 2 2 2" xfId="3596" xr:uid="{00000000-0005-0000-0000-0000BA130000}"/>
    <cellStyle name="Comma 2 4 4 2 2 2 2 2 2" xfId="8399" xr:uid="{00000000-0005-0000-0000-0000BB130000}"/>
    <cellStyle name="Comma 2 4 4 2 2 2 2 2 2 2" xfId="18006" xr:uid="{00000000-0005-0000-0000-0000BC130000}"/>
    <cellStyle name="Comma 2 4 4 2 2 2 2 2 2 2 2" xfId="37220" xr:uid="{9F1C9AE5-C04E-42FF-BDBA-DFFA5D73D819}"/>
    <cellStyle name="Comma 2 4 4 2 2 2 2 2 2 3" xfId="27613" xr:uid="{A4286260-E88A-4AF3-A6B9-582341AC97DB}"/>
    <cellStyle name="Comma 2 4 4 2 2 2 2 2 3" xfId="13203" xr:uid="{00000000-0005-0000-0000-0000BD130000}"/>
    <cellStyle name="Comma 2 4 4 2 2 2 2 2 3 2" xfId="32417" xr:uid="{1FA9A838-4604-441E-B224-3CCED6F95FAC}"/>
    <cellStyle name="Comma 2 4 4 2 2 2 2 2 4" xfId="22810" xr:uid="{6FD1C123-555A-4274-83F9-228E2FCE6431}"/>
    <cellStyle name="Comma 2 4 4 2 2 2 2 3" xfId="5998" xr:uid="{00000000-0005-0000-0000-0000BE130000}"/>
    <cellStyle name="Comma 2 4 4 2 2 2 2 3 2" xfId="15605" xr:uid="{00000000-0005-0000-0000-0000BF130000}"/>
    <cellStyle name="Comma 2 4 4 2 2 2 2 3 2 2" xfId="34819" xr:uid="{C1326C48-DEB2-4E08-8187-F8D20C268AA1}"/>
    <cellStyle name="Comma 2 4 4 2 2 2 2 3 3" xfId="25212" xr:uid="{C3BFD589-FE9E-4389-94E4-5FD70662F01C}"/>
    <cellStyle name="Comma 2 4 4 2 2 2 2 4" xfId="10801" xr:uid="{00000000-0005-0000-0000-0000C0130000}"/>
    <cellStyle name="Comma 2 4 4 2 2 2 2 4 2" xfId="30015" xr:uid="{99C01DB7-E05F-427C-8B24-69B03059B11C}"/>
    <cellStyle name="Comma 2 4 4 2 2 2 2 5" xfId="20408" xr:uid="{5B9A5D8E-C9D7-4F9D-89A3-1324D451F86A}"/>
    <cellStyle name="Comma 2 4 4 2 2 2 3" xfId="1992" xr:uid="{00000000-0005-0000-0000-0000C1130000}"/>
    <cellStyle name="Comma 2 4 4 2 2 2 3 2" xfId="4396" xr:uid="{00000000-0005-0000-0000-0000C2130000}"/>
    <cellStyle name="Comma 2 4 4 2 2 2 3 2 2" xfId="9199" xr:uid="{00000000-0005-0000-0000-0000C3130000}"/>
    <cellStyle name="Comma 2 4 4 2 2 2 3 2 2 2" xfId="18806" xr:uid="{00000000-0005-0000-0000-0000C4130000}"/>
    <cellStyle name="Comma 2 4 4 2 2 2 3 2 2 2 2" xfId="38020" xr:uid="{4218544A-398F-463F-AF16-B6E80011754B}"/>
    <cellStyle name="Comma 2 4 4 2 2 2 3 2 2 3" xfId="28413" xr:uid="{00EB3C60-AADC-43C6-BD7E-A37ED7EC1B6D}"/>
    <cellStyle name="Comma 2 4 4 2 2 2 3 2 3" xfId="14003" xr:uid="{00000000-0005-0000-0000-0000C5130000}"/>
    <cellStyle name="Comma 2 4 4 2 2 2 3 2 3 2" xfId="33217" xr:uid="{8B25F6D9-E4D4-423E-AD55-F75864851BA0}"/>
    <cellStyle name="Comma 2 4 4 2 2 2 3 2 4" xfId="23610" xr:uid="{E8F15FCD-0695-4345-81E5-D441BAA44701}"/>
    <cellStyle name="Comma 2 4 4 2 2 2 3 3" xfId="6798" xr:uid="{00000000-0005-0000-0000-0000C6130000}"/>
    <cellStyle name="Comma 2 4 4 2 2 2 3 3 2" xfId="16405" xr:uid="{00000000-0005-0000-0000-0000C7130000}"/>
    <cellStyle name="Comma 2 4 4 2 2 2 3 3 2 2" xfId="35619" xr:uid="{CC2BB3BB-8A8D-4A88-9029-EE83B382B11F}"/>
    <cellStyle name="Comma 2 4 4 2 2 2 3 3 3" xfId="26012" xr:uid="{4BFCE7F0-AD64-4D3F-AB44-E0064A2D1EAB}"/>
    <cellStyle name="Comma 2 4 4 2 2 2 3 4" xfId="11601" xr:uid="{00000000-0005-0000-0000-0000C8130000}"/>
    <cellStyle name="Comma 2 4 4 2 2 2 3 4 2" xfId="30815" xr:uid="{849AE473-CCC5-4F19-B763-4E133F89D515}"/>
    <cellStyle name="Comma 2 4 4 2 2 2 3 5" xfId="21208" xr:uid="{081BD28B-94D0-4485-AAE5-6933785F7F00}"/>
    <cellStyle name="Comma 2 4 4 2 2 2 4" xfId="2796" xr:uid="{00000000-0005-0000-0000-0000C9130000}"/>
    <cellStyle name="Comma 2 4 4 2 2 2 4 2" xfId="7599" xr:uid="{00000000-0005-0000-0000-0000CA130000}"/>
    <cellStyle name="Comma 2 4 4 2 2 2 4 2 2" xfId="17206" xr:uid="{00000000-0005-0000-0000-0000CB130000}"/>
    <cellStyle name="Comma 2 4 4 2 2 2 4 2 2 2" xfId="36420" xr:uid="{D50B0E08-8ABB-468A-A514-E6996A23B86D}"/>
    <cellStyle name="Comma 2 4 4 2 2 2 4 2 3" xfId="26813" xr:uid="{A22BC45C-D326-43F6-8505-DBD5074DD404}"/>
    <cellStyle name="Comma 2 4 4 2 2 2 4 3" xfId="12403" xr:uid="{00000000-0005-0000-0000-0000CC130000}"/>
    <cellStyle name="Comma 2 4 4 2 2 2 4 3 2" xfId="31617" xr:uid="{1F562526-B7BB-464D-BB5B-F1B974EFDF50}"/>
    <cellStyle name="Comma 2 4 4 2 2 2 4 4" xfId="22010" xr:uid="{737A7F57-1664-4FF1-AFD3-90FEC8EA6908}"/>
    <cellStyle name="Comma 2 4 4 2 2 2 5" xfId="5198" xr:uid="{00000000-0005-0000-0000-0000CD130000}"/>
    <cellStyle name="Comma 2 4 4 2 2 2 5 2" xfId="14805" xr:uid="{00000000-0005-0000-0000-0000CE130000}"/>
    <cellStyle name="Comma 2 4 4 2 2 2 5 2 2" xfId="34019" xr:uid="{7F3B2BD6-0289-449F-984F-9407AB31EBA2}"/>
    <cellStyle name="Comma 2 4 4 2 2 2 5 3" xfId="24412" xr:uid="{BC4399F7-525E-4490-A195-4BAFFFF9224E}"/>
    <cellStyle name="Comma 2 4 4 2 2 2 6" xfId="10001" xr:uid="{00000000-0005-0000-0000-0000CF130000}"/>
    <cellStyle name="Comma 2 4 4 2 2 2 6 2" xfId="29215" xr:uid="{7BED1A41-228F-400B-B6A9-E52F708907C9}"/>
    <cellStyle name="Comma 2 4 4 2 2 2 7" xfId="19608" xr:uid="{F4CF8ACB-D1B0-4957-AE86-F4A0AE4773AE}"/>
    <cellStyle name="Comma 2 4 4 2 2 3" xfId="591" xr:uid="{00000000-0005-0000-0000-0000D0130000}"/>
    <cellStyle name="Comma 2 4 4 2 2 3 2" xfId="1392" xr:uid="{00000000-0005-0000-0000-0000D1130000}"/>
    <cellStyle name="Comma 2 4 4 2 2 3 2 2" xfId="3796" xr:uid="{00000000-0005-0000-0000-0000D2130000}"/>
    <cellStyle name="Comma 2 4 4 2 2 3 2 2 2" xfId="8599" xr:uid="{00000000-0005-0000-0000-0000D3130000}"/>
    <cellStyle name="Comma 2 4 4 2 2 3 2 2 2 2" xfId="18206" xr:uid="{00000000-0005-0000-0000-0000D4130000}"/>
    <cellStyle name="Comma 2 4 4 2 2 3 2 2 2 2 2" xfId="37420" xr:uid="{9FC62A4B-2C46-4E2C-8F9E-2D0E8D201E29}"/>
    <cellStyle name="Comma 2 4 4 2 2 3 2 2 2 3" xfId="27813" xr:uid="{2DFE39D8-8743-46F3-A1B1-89843F687D1A}"/>
    <cellStyle name="Comma 2 4 4 2 2 3 2 2 3" xfId="13403" xr:uid="{00000000-0005-0000-0000-0000D5130000}"/>
    <cellStyle name="Comma 2 4 4 2 2 3 2 2 3 2" xfId="32617" xr:uid="{FFD6DCDA-3B41-4AC0-8C7A-EB61822ADD4E}"/>
    <cellStyle name="Comma 2 4 4 2 2 3 2 2 4" xfId="23010" xr:uid="{3474AF18-8869-4BA8-AE50-3C02C19BBB2B}"/>
    <cellStyle name="Comma 2 4 4 2 2 3 2 3" xfId="6198" xr:uid="{00000000-0005-0000-0000-0000D6130000}"/>
    <cellStyle name="Comma 2 4 4 2 2 3 2 3 2" xfId="15805" xr:uid="{00000000-0005-0000-0000-0000D7130000}"/>
    <cellStyle name="Comma 2 4 4 2 2 3 2 3 2 2" xfId="35019" xr:uid="{03E3A1E4-DA5A-457C-9EBF-48D78D8A7D6A}"/>
    <cellStyle name="Comma 2 4 4 2 2 3 2 3 3" xfId="25412" xr:uid="{CD4634E4-A875-4D57-8155-21C0BB20FA24}"/>
    <cellStyle name="Comma 2 4 4 2 2 3 2 4" xfId="11001" xr:uid="{00000000-0005-0000-0000-0000D8130000}"/>
    <cellStyle name="Comma 2 4 4 2 2 3 2 4 2" xfId="30215" xr:uid="{5C9D03F3-91C7-44F3-A377-ED9747B50C8A}"/>
    <cellStyle name="Comma 2 4 4 2 2 3 2 5" xfId="20608" xr:uid="{6942F57A-B933-43DB-94C3-F8BFDC2E0501}"/>
    <cellStyle name="Comma 2 4 4 2 2 3 3" xfId="2192" xr:uid="{00000000-0005-0000-0000-0000D9130000}"/>
    <cellStyle name="Comma 2 4 4 2 2 3 3 2" xfId="4596" xr:uid="{00000000-0005-0000-0000-0000DA130000}"/>
    <cellStyle name="Comma 2 4 4 2 2 3 3 2 2" xfId="9399" xr:uid="{00000000-0005-0000-0000-0000DB130000}"/>
    <cellStyle name="Comma 2 4 4 2 2 3 3 2 2 2" xfId="19006" xr:uid="{00000000-0005-0000-0000-0000DC130000}"/>
    <cellStyle name="Comma 2 4 4 2 2 3 3 2 2 2 2" xfId="38220" xr:uid="{B76C1C85-07F2-4052-B296-821D6BF2653F}"/>
    <cellStyle name="Comma 2 4 4 2 2 3 3 2 2 3" xfId="28613" xr:uid="{E06AE445-B69A-455E-8A78-9F9C64C36D71}"/>
    <cellStyle name="Comma 2 4 4 2 2 3 3 2 3" xfId="14203" xr:uid="{00000000-0005-0000-0000-0000DD130000}"/>
    <cellStyle name="Comma 2 4 4 2 2 3 3 2 3 2" xfId="33417" xr:uid="{3B2C5C6B-7392-4820-8935-F50ADDC55469}"/>
    <cellStyle name="Comma 2 4 4 2 2 3 3 2 4" xfId="23810" xr:uid="{584AD28A-54A5-43A6-B732-9C19DB6293C7}"/>
    <cellStyle name="Comma 2 4 4 2 2 3 3 3" xfId="6998" xr:uid="{00000000-0005-0000-0000-0000DE130000}"/>
    <cellStyle name="Comma 2 4 4 2 2 3 3 3 2" xfId="16605" xr:uid="{00000000-0005-0000-0000-0000DF130000}"/>
    <cellStyle name="Comma 2 4 4 2 2 3 3 3 2 2" xfId="35819" xr:uid="{964A2E64-5CDE-436D-8C31-6248ED4D4E29}"/>
    <cellStyle name="Comma 2 4 4 2 2 3 3 3 3" xfId="26212" xr:uid="{F76B610A-DA79-475C-84EF-591793B5FFA1}"/>
    <cellStyle name="Comma 2 4 4 2 2 3 3 4" xfId="11801" xr:uid="{00000000-0005-0000-0000-0000E0130000}"/>
    <cellStyle name="Comma 2 4 4 2 2 3 3 4 2" xfId="31015" xr:uid="{52DC3DA2-2632-45A6-92FB-A9C5AAE2B7EC}"/>
    <cellStyle name="Comma 2 4 4 2 2 3 3 5" xfId="21408" xr:uid="{C47AE59A-8433-4332-A657-52C56CA8D5B4}"/>
    <cellStyle name="Comma 2 4 4 2 2 3 4" xfId="2996" xr:uid="{00000000-0005-0000-0000-0000E1130000}"/>
    <cellStyle name="Comma 2 4 4 2 2 3 4 2" xfId="7799" xr:uid="{00000000-0005-0000-0000-0000E2130000}"/>
    <cellStyle name="Comma 2 4 4 2 2 3 4 2 2" xfId="17406" xr:uid="{00000000-0005-0000-0000-0000E3130000}"/>
    <cellStyle name="Comma 2 4 4 2 2 3 4 2 2 2" xfId="36620" xr:uid="{49B962FE-5DC5-40CD-A7E9-D8E767EF4EC4}"/>
    <cellStyle name="Comma 2 4 4 2 2 3 4 2 3" xfId="27013" xr:uid="{7114F61D-B73C-4F29-899E-7AF275B706A6}"/>
    <cellStyle name="Comma 2 4 4 2 2 3 4 3" xfId="12603" xr:uid="{00000000-0005-0000-0000-0000E4130000}"/>
    <cellStyle name="Comma 2 4 4 2 2 3 4 3 2" xfId="31817" xr:uid="{DDC20FDE-066B-4117-845D-E362D07AD5AB}"/>
    <cellStyle name="Comma 2 4 4 2 2 3 4 4" xfId="22210" xr:uid="{92BEFE9D-74F9-460F-8B09-6B2BE876A34E}"/>
    <cellStyle name="Comma 2 4 4 2 2 3 5" xfId="5398" xr:uid="{00000000-0005-0000-0000-0000E5130000}"/>
    <cellStyle name="Comma 2 4 4 2 2 3 5 2" xfId="15005" xr:uid="{00000000-0005-0000-0000-0000E6130000}"/>
    <cellStyle name="Comma 2 4 4 2 2 3 5 2 2" xfId="34219" xr:uid="{F597B630-D3AD-47EF-A1EE-7606277C4BCC}"/>
    <cellStyle name="Comma 2 4 4 2 2 3 5 3" xfId="24612" xr:uid="{E3F62ED6-9E1D-4BBB-BF91-853DAAAF0C8B}"/>
    <cellStyle name="Comma 2 4 4 2 2 3 6" xfId="10201" xr:uid="{00000000-0005-0000-0000-0000E7130000}"/>
    <cellStyle name="Comma 2 4 4 2 2 3 6 2" xfId="29415" xr:uid="{A87CEF02-3831-4A07-8B24-BC65CA73FD1E}"/>
    <cellStyle name="Comma 2 4 4 2 2 3 7" xfId="19808" xr:uid="{17646800-ADF6-4182-AF70-35BAF55202A3}"/>
    <cellStyle name="Comma 2 4 4 2 2 4" xfId="791" xr:uid="{00000000-0005-0000-0000-0000E8130000}"/>
    <cellStyle name="Comma 2 4 4 2 2 4 2" xfId="1592" xr:uid="{00000000-0005-0000-0000-0000E9130000}"/>
    <cellStyle name="Comma 2 4 4 2 2 4 2 2" xfId="3996" xr:uid="{00000000-0005-0000-0000-0000EA130000}"/>
    <cellStyle name="Comma 2 4 4 2 2 4 2 2 2" xfId="8799" xr:uid="{00000000-0005-0000-0000-0000EB130000}"/>
    <cellStyle name="Comma 2 4 4 2 2 4 2 2 2 2" xfId="18406" xr:uid="{00000000-0005-0000-0000-0000EC130000}"/>
    <cellStyle name="Comma 2 4 4 2 2 4 2 2 2 2 2" xfId="37620" xr:uid="{0726D3F9-F631-4646-BAE6-A0925F419BE4}"/>
    <cellStyle name="Comma 2 4 4 2 2 4 2 2 2 3" xfId="28013" xr:uid="{B3CD9048-E60A-4B40-A595-FE06AFA88CD8}"/>
    <cellStyle name="Comma 2 4 4 2 2 4 2 2 3" xfId="13603" xr:uid="{00000000-0005-0000-0000-0000ED130000}"/>
    <cellStyle name="Comma 2 4 4 2 2 4 2 2 3 2" xfId="32817" xr:uid="{49FA920C-0F32-4434-9E6F-AE29CBF7301C}"/>
    <cellStyle name="Comma 2 4 4 2 2 4 2 2 4" xfId="23210" xr:uid="{93551F18-0B91-4C0B-A5DC-5ACA781BA770}"/>
    <cellStyle name="Comma 2 4 4 2 2 4 2 3" xfId="6398" xr:uid="{00000000-0005-0000-0000-0000EE130000}"/>
    <cellStyle name="Comma 2 4 4 2 2 4 2 3 2" xfId="16005" xr:uid="{00000000-0005-0000-0000-0000EF130000}"/>
    <cellStyle name="Comma 2 4 4 2 2 4 2 3 2 2" xfId="35219" xr:uid="{724FD15B-9714-4BD8-A85B-E829866BC188}"/>
    <cellStyle name="Comma 2 4 4 2 2 4 2 3 3" xfId="25612" xr:uid="{479DCA02-1A72-4B37-BE7C-6D7D2F39C7C2}"/>
    <cellStyle name="Comma 2 4 4 2 2 4 2 4" xfId="11201" xr:uid="{00000000-0005-0000-0000-0000F0130000}"/>
    <cellStyle name="Comma 2 4 4 2 2 4 2 4 2" xfId="30415" xr:uid="{C20E0343-AD1F-45F0-A75C-383C760CD5B9}"/>
    <cellStyle name="Comma 2 4 4 2 2 4 2 5" xfId="20808" xr:uid="{9ADF6EF7-E302-461A-A671-0085E225122A}"/>
    <cellStyle name="Comma 2 4 4 2 2 4 3" xfId="2392" xr:uid="{00000000-0005-0000-0000-0000F1130000}"/>
    <cellStyle name="Comma 2 4 4 2 2 4 3 2" xfId="4796" xr:uid="{00000000-0005-0000-0000-0000F2130000}"/>
    <cellStyle name="Comma 2 4 4 2 2 4 3 2 2" xfId="9599" xr:uid="{00000000-0005-0000-0000-0000F3130000}"/>
    <cellStyle name="Comma 2 4 4 2 2 4 3 2 2 2" xfId="19206" xr:uid="{00000000-0005-0000-0000-0000F4130000}"/>
    <cellStyle name="Comma 2 4 4 2 2 4 3 2 2 2 2" xfId="38420" xr:uid="{5B922637-E803-428D-BD84-D571CBBEB88C}"/>
    <cellStyle name="Comma 2 4 4 2 2 4 3 2 2 3" xfId="28813" xr:uid="{C5EECD2A-E2D6-453B-A97D-1A8F96CF1D03}"/>
    <cellStyle name="Comma 2 4 4 2 2 4 3 2 3" xfId="14403" xr:uid="{00000000-0005-0000-0000-0000F5130000}"/>
    <cellStyle name="Comma 2 4 4 2 2 4 3 2 3 2" xfId="33617" xr:uid="{F8F516C1-C2B3-4016-8D14-0BE44BD74288}"/>
    <cellStyle name="Comma 2 4 4 2 2 4 3 2 4" xfId="24010" xr:uid="{0B9325E2-6D66-4FA7-A230-DA3CDD23DA44}"/>
    <cellStyle name="Comma 2 4 4 2 2 4 3 3" xfId="7198" xr:uid="{00000000-0005-0000-0000-0000F6130000}"/>
    <cellStyle name="Comma 2 4 4 2 2 4 3 3 2" xfId="16805" xr:uid="{00000000-0005-0000-0000-0000F7130000}"/>
    <cellStyle name="Comma 2 4 4 2 2 4 3 3 2 2" xfId="36019" xr:uid="{29179CA5-FA4E-49B7-879A-73E8DD6F4152}"/>
    <cellStyle name="Comma 2 4 4 2 2 4 3 3 3" xfId="26412" xr:uid="{3ECAF5CE-D3C9-4DDB-AE49-8B65163A444F}"/>
    <cellStyle name="Comma 2 4 4 2 2 4 3 4" xfId="12001" xr:uid="{00000000-0005-0000-0000-0000F8130000}"/>
    <cellStyle name="Comma 2 4 4 2 2 4 3 4 2" xfId="31215" xr:uid="{75FC187F-FBA7-4751-A64D-74794CFC97BB}"/>
    <cellStyle name="Comma 2 4 4 2 2 4 3 5" xfId="21608" xr:uid="{59215478-7CFC-4DFC-B495-47A50DDB7858}"/>
    <cellStyle name="Comma 2 4 4 2 2 4 4" xfId="3196" xr:uid="{00000000-0005-0000-0000-0000F9130000}"/>
    <cellStyle name="Comma 2 4 4 2 2 4 4 2" xfId="7999" xr:uid="{00000000-0005-0000-0000-0000FA130000}"/>
    <cellStyle name="Comma 2 4 4 2 2 4 4 2 2" xfId="17606" xr:uid="{00000000-0005-0000-0000-0000FB130000}"/>
    <cellStyle name="Comma 2 4 4 2 2 4 4 2 2 2" xfId="36820" xr:uid="{71F50D09-AFD6-41C1-AFB8-2621C2CDCE1F}"/>
    <cellStyle name="Comma 2 4 4 2 2 4 4 2 3" xfId="27213" xr:uid="{4D5E3A7F-DC28-4136-8F06-69254B0F4285}"/>
    <cellStyle name="Comma 2 4 4 2 2 4 4 3" xfId="12803" xr:uid="{00000000-0005-0000-0000-0000FC130000}"/>
    <cellStyle name="Comma 2 4 4 2 2 4 4 3 2" xfId="32017" xr:uid="{B013E88B-C44B-4EC3-941D-87273E39B107}"/>
    <cellStyle name="Comma 2 4 4 2 2 4 4 4" xfId="22410" xr:uid="{20631CBA-F4B9-4D44-9324-99498ACE7D2F}"/>
    <cellStyle name="Comma 2 4 4 2 2 4 5" xfId="5598" xr:uid="{00000000-0005-0000-0000-0000FD130000}"/>
    <cellStyle name="Comma 2 4 4 2 2 4 5 2" xfId="15205" xr:uid="{00000000-0005-0000-0000-0000FE130000}"/>
    <cellStyle name="Comma 2 4 4 2 2 4 5 2 2" xfId="34419" xr:uid="{7CE7A2D8-29D2-40A4-B16C-5D7B23D9A414}"/>
    <cellStyle name="Comma 2 4 4 2 2 4 5 3" xfId="24812" xr:uid="{DB77C620-0902-49D8-A00E-3E76FB7F6A2D}"/>
    <cellStyle name="Comma 2 4 4 2 2 4 6" xfId="10401" xr:uid="{00000000-0005-0000-0000-0000FF130000}"/>
    <cellStyle name="Comma 2 4 4 2 2 4 6 2" xfId="29615" xr:uid="{F7875FE7-9B9B-4210-B71C-04C5318CAA6F}"/>
    <cellStyle name="Comma 2 4 4 2 2 4 7" xfId="20008" xr:uid="{30D88AED-519D-4556-B35E-4FD7F57364FB}"/>
    <cellStyle name="Comma 2 4 4 2 2 5" xfId="992" xr:uid="{00000000-0005-0000-0000-000000140000}"/>
    <cellStyle name="Comma 2 4 4 2 2 5 2" xfId="3396" xr:uid="{00000000-0005-0000-0000-000001140000}"/>
    <cellStyle name="Comma 2 4 4 2 2 5 2 2" xfId="8199" xr:uid="{00000000-0005-0000-0000-000002140000}"/>
    <cellStyle name="Comma 2 4 4 2 2 5 2 2 2" xfId="17806" xr:uid="{00000000-0005-0000-0000-000003140000}"/>
    <cellStyle name="Comma 2 4 4 2 2 5 2 2 2 2" xfId="37020" xr:uid="{CC441E99-D7E3-4BBA-9275-A146D04671A3}"/>
    <cellStyle name="Comma 2 4 4 2 2 5 2 2 3" xfId="27413" xr:uid="{A87D6EAE-CC35-4F10-A974-AC1BD30F6A60}"/>
    <cellStyle name="Comma 2 4 4 2 2 5 2 3" xfId="13003" xr:uid="{00000000-0005-0000-0000-000004140000}"/>
    <cellStyle name="Comma 2 4 4 2 2 5 2 3 2" xfId="32217" xr:uid="{72004A23-8CDE-44B1-AC92-93B77BB4FE6B}"/>
    <cellStyle name="Comma 2 4 4 2 2 5 2 4" xfId="22610" xr:uid="{7C5C6E99-2035-415C-8F77-FFC6AA112BBE}"/>
    <cellStyle name="Comma 2 4 4 2 2 5 3" xfId="5798" xr:uid="{00000000-0005-0000-0000-000005140000}"/>
    <cellStyle name="Comma 2 4 4 2 2 5 3 2" xfId="15405" xr:uid="{00000000-0005-0000-0000-000006140000}"/>
    <cellStyle name="Comma 2 4 4 2 2 5 3 2 2" xfId="34619" xr:uid="{C64ACCA5-62A1-409C-B73D-B56C93560EE4}"/>
    <cellStyle name="Comma 2 4 4 2 2 5 3 3" xfId="25012" xr:uid="{2E869292-91EB-4056-BDFE-DC77DC39E041}"/>
    <cellStyle name="Comma 2 4 4 2 2 5 4" xfId="10601" xr:uid="{00000000-0005-0000-0000-000007140000}"/>
    <cellStyle name="Comma 2 4 4 2 2 5 4 2" xfId="29815" xr:uid="{FE5A64C0-BEF5-4F08-982D-9BF87FAAACA4}"/>
    <cellStyle name="Comma 2 4 4 2 2 5 5" xfId="20208" xr:uid="{185259AB-3802-4D41-9F11-FAC4B905E952}"/>
    <cellStyle name="Comma 2 4 4 2 2 6" xfId="1792" xr:uid="{00000000-0005-0000-0000-000008140000}"/>
    <cellStyle name="Comma 2 4 4 2 2 6 2" xfId="4196" xr:uid="{00000000-0005-0000-0000-000009140000}"/>
    <cellStyle name="Comma 2 4 4 2 2 6 2 2" xfId="8999" xr:uid="{00000000-0005-0000-0000-00000A140000}"/>
    <cellStyle name="Comma 2 4 4 2 2 6 2 2 2" xfId="18606" xr:uid="{00000000-0005-0000-0000-00000B140000}"/>
    <cellStyle name="Comma 2 4 4 2 2 6 2 2 2 2" xfId="37820" xr:uid="{F0EA021B-7C49-453A-A7FC-9092C6A5F23F}"/>
    <cellStyle name="Comma 2 4 4 2 2 6 2 2 3" xfId="28213" xr:uid="{84DBF5B7-3521-4898-8A92-4C6D33DFD48C}"/>
    <cellStyle name="Comma 2 4 4 2 2 6 2 3" xfId="13803" xr:uid="{00000000-0005-0000-0000-00000C140000}"/>
    <cellStyle name="Comma 2 4 4 2 2 6 2 3 2" xfId="33017" xr:uid="{4C537F2A-3E1E-47A7-95E4-7A7768CFEC2C}"/>
    <cellStyle name="Comma 2 4 4 2 2 6 2 4" xfId="23410" xr:uid="{77C209B6-124B-487E-AEB3-18B9C2110F4F}"/>
    <cellStyle name="Comma 2 4 4 2 2 6 3" xfId="6598" xr:uid="{00000000-0005-0000-0000-00000D140000}"/>
    <cellStyle name="Comma 2 4 4 2 2 6 3 2" xfId="16205" xr:uid="{00000000-0005-0000-0000-00000E140000}"/>
    <cellStyle name="Comma 2 4 4 2 2 6 3 2 2" xfId="35419" xr:uid="{88E850E0-5C1C-4114-AB7C-1A365F9CAE01}"/>
    <cellStyle name="Comma 2 4 4 2 2 6 3 3" xfId="25812" xr:uid="{D0822A81-21C5-4DFE-9E2D-A02FCDF1301F}"/>
    <cellStyle name="Comma 2 4 4 2 2 6 4" xfId="11401" xr:uid="{00000000-0005-0000-0000-00000F140000}"/>
    <cellStyle name="Comma 2 4 4 2 2 6 4 2" xfId="30615" xr:uid="{4A74C0AC-2C9B-4FA2-804A-50AF293C4CC4}"/>
    <cellStyle name="Comma 2 4 4 2 2 6 5" xfId="21008" xr:uid="{67F28AB5-1F18-4983-B4BA-E3C0CF4A7AAC}"/>
    <cellStyle name="Comma 2 4 4 2 2 7" xfId="2596" xr:uid="{00000000-0005-0000-0000-000010140000}"/>
    <cellStyle name="Comma 2 4 4 2 2 7 2" xfId="7399" xr:uid="{00000000-0005-0000-0000-000011140000}"/>
    <cellStyle name="Comma 2 4 4 2 2 7 2 2" xfId="17006" xr:uid="{00000000-0005-0000-0000-000012140000}"/>
    <cellStyle name="Comma 2 4 4 2 2 7 2 2 2" xfId="36220" xr:uid="{15F72C09-9ED4-40E4-A0A4-3568C5B06F08}"/>
    <cellStyle name="Comma 2 4 4 2 2 7 2 3" xfId="26613" xr:uid="{AD1022FE-B8EF-4198-B966-5CB78B68FFEC}"/>
    <cellStyle name="Comma 2 4 4 2 2 7 3" xfId="12203" xr:uid="{00000000-0005-0000-0000-000013140000}"/>
    <cellStyle name="Comma 2 4 4 2 2 7 3 2" xfId="31417" xr:uid="{2F346645-A3BC-4A3B-858E-D88A0683A06E}"/>
    <cellStyle name="Comma 2 4 4 2 2 7 4" xfId="21810" xr:uid="{10BB381A-B75C-444C-A5D3-03B69CC20DDE}"/>
    <cellStyle name="Comma 2 4 4 2 2 8" xfId="4998" xr:uid="{00000000-0005-0000-0000-000014140000}"/>
    <cellStyle name="Comma 2 4 4 2 2 8 2" xfId="14605" xr:uid="{00000000-0005-0000-0000-000015140000}"/>
    <cellStyle name="Comma 2 4 4 2 2 8 2 2" xfId="33819" xr:uid="{4EA568F6-A009-4456-B907-673F943A58B5}"/>
    <cellStyle name="Comma 2 4 4 2 2 8 3" xfId="24212" xr:uid="{5F85F53D-CA5B-4035-A62A-F40F4E4E1748}"/>
    <cellStyle name="Comma 2 4 4 2 2 9" xfId="9801" xr:uid="{00000000-0005-0000-0000-000016140000}"/>
    <cellStyle name="Comma 2 4 4 2 2 9 2" xfId="29015" xr:uid="{F9703E0A-CB8E-4933-8498-BB088347BBC0}"/>
    <cellStyle name="Comma 2 4 4 2 3" xfId="291" xr:uid="{00000000-0005-0000-0000-000017140000}"/>
    <cellStyle name="Comma 2 4 4 2 3 2" xfId="1092" xr:uid="{00000000-0005-0000-0000-000018140000}"/>
    <cellStyle name="Comma 2 4 4 2 3 2 2" xfId="3496" xr:uid="{00000000-0005-0000-0000-000019140000}"/>
    <cellStyle name="Comma 2 4 4 2 3 2 2 2" xfId="8299" xr:uid="{00000000-0005-0000-0000-00001A140000}"/>
    <cellStyle name="Comma 2 4 4 2 3 2 2 2 2" xfId="17906" xr:uid="{00000000-0005-0000-0000-00001B140000}"/>
    <cellStyle name="Comma 2 4 4 2 3 2 2 2 2 2" xfId="37120" xr:uid="{828B2F39-3BC2-4D08-B638-DC902EF86AA7}"/>
    <cellStyle name="Comma 2 4 4 2 3 2 2 2 3" xfId="27513" xr:uid="{2E60F60E-A4A0-4909-A1A5-57F5F6702550}"/>
    <cellStyle name="Comma 2 4 4 2 3 2 2 3" xfId="13103" xr:uid="{00000000-0005-0000-0000-00001C140000}"/>
    <cellStyle name="Comma 2 4 4 2 3 2 2 3 2" xfId="32317" xr:uid="{12CF0E1E-E24E-43A3-9F94-A0CD91E38B59}"/>
    <cellStyle name="Comma 2 4 4 2 3 2 2 4" xfId="22710" xr:uid="{46F48FA2-A951-48D3-BADB-7CDEB1CCCFB5}"/>
    <cellStyle name="Comma 2 4 4 2 3 2 3" xfId="5898" xr:uid="{00000000-0005-0000-0000-00001D140000}"/>
    <cellStyle name="Comma 2 4 4 2 3 2 3 2" xfId="15505" xr:uid="{00000000-0005-0000-0000-00001E140000}"/>
    <cellStyle name="Comma 2 4 4 2 3 2 3 2 2" xfId="34719" xr:uid="{40D0AC5C-78B5-4791-A3A7-29B8170ACA4D}"/>
    <cellStyle name="Comma 2 4 4 2 3 2 3 3" xfId="25112" xr:uid="{C87ADE9A-CD37-4387-8946-9648EB7B44F7}"/>
    <cellStyle name="Comma 2 4 4 2 3 2 4" xfId="10701" xr:uid="{00000000-0005-0000-0000-00001F140000}"/>
    <cellStyle name="Comma 2 4 4 2 3 2 4 2" xfId="29915" xr:uid="{F8D9CCC2-6634-48A2-8693-71CFB1B061EC}"/>
    <cellStyle name="Comma 2 4 4 2 3 2 5" xfId="20308" xr:uid="{EFAC0A57-0748-4FCC-834C-37CD54CB4EAD}"/>
    <cellStyle name="Comma 2 4 4 2 3 3" xfId="1892" xr:uid="{00000000-0005-0000-0000-000020140000}"/>
    <cellStyle name="Comma 2 4 4 2 3 3 2" xfId="4296" xr:uid="{00000000-0005-0000-0000-000021140000}"/>
    <cellStyle name="Comma 2 4 4 2 3 3 2 2" xfId="9099" xr:uid="{00000000-0005-0000-0000-000022140000}"/>
    <cellStyle name="Comma 2 4 4 2 3 3 2 2 2" xfId="18706" xr:uid="{00000000-0005-0000-0000-000023140000}"/>
    <cellStyle name="Comma 2 4 4 2 3 3 2 2 2 2" xfId="37920" xr:uid="{CA0ADC16-5212-441D-895A-40F7B445B1E9}"/>
    <cellStyle name="Comma 2 4 4 2 3 3 2 2 3" xfId="28313" xr:uid="{A5C6F585-974E-4F0D-AE8A-2F349D699136}"/>
    <cellStyle name="Comma 2 4 4 2 3 3 2 3" xfId="13903" xr:uid="{00000000-0005-0000-0000-000024140000}"/>
    <cellStyle name="Comma 2 4 4 2 3 3 2 3 2" xfId="33117" xr:uid="{BF4312A2-A48B-46F6-938E-344E5FB66011}"/>
    <cellStyle name="Comma 2 4 4 2 3 3 2 4" xfId="23510" xr:uid="{B11D6D87-E415-4B04-A16B-A557A95A9057}"/>
    <cellStyle name="Comma 2 4 4 2 3 3 3" xfId="6698" xr:uid="{00000000-0005-0000-0000-000025140000}"/>
    <cellStyle name="Comma 2 4 4 2 3 3 3 2" xfId="16305" xr:uid="{00000000-0005-0000-0000-000026140000}"/>
    <cellStyle name="Comma 2 4 4 2 3 3 3 2 2" xfId="35519" xr:uid="{A3BAC282-0CC6-4F77-8CB3-D8BFDF12258F}"/>
    <cellStyle name="Comma 2 4 4 2 3 3 3 3" xfId="25912" xr:uid="{49A56DE8-6B22-4B0E-A37D-C2AD96188F6C}"/>
    <cellStyle name="Comma 2 4 4 2 3 3 4" xfId="11501" xr:uid="{00000000-0005-0000-0000-000027140000}"/>
    <cellStyle name="Comma 2 4 4 2 3 3 4 2" xfId="30715" xr:uid="{80F6B6F5-7B6F-4FDF-9230-D7BF79D2E0C7}"/>
    <cellStyle name="Comma 2 4 4 2 3 3 5" xfId="21108" xr:uid="{CE506541-14ED-474D-AAC9-512C40A002CE}"/>
    <cellStyle name="Comma 2 4 4 2 3 4" xfId="2696" xr:uid="{00000000-0005-0000-0000-000028140000}"/>
    <cellStyle name="Comma 2 4 4 2 3 4 2" xfId="7499" xr:uid="{00000000-0005-0000-0000-000029140000}"/>
    <cellStyle name="Comma 2 4 4 2 3 4 2 2" xfId="17106" xr:uid="{00000000-0005-0000-0000-00002A140000}"/>
    <cellStyle name="Comma 2 4 4 2 3 4 2 2 2" xfId="36320" xr:uid="{27231B4D-1BBB-4A2F-BF96-D9755F4DD174}"/>
    <cellStyle name="Comma 2 4 4 2 3 4 2 3" xfId="26713" xr:uid="{02FB465B-4DEC-4FB7-B2C7-ACA39DEEBA44}"/>
    <cellStyle name="Comma 2 4 4 2 3 4 3" xfId="12303" xr:uid="{00000000-0005-0000-0000-00002B140000}"/>
    <cellStyle name="Comma 2 4 4 2 3 4 3 2" xfId="31517" xr:uid="{76CC9A8C-6079-4F81-9CAA-FB708488B1B0}"/>
    <cellStyle name="Comma 2 4 4 2 3 4 4" xfId="21910" xr:uid="{548A4BB5-E3EE-41E6-8158-53C5120F7A42}"/>
    <cellStyle name="Comma 2 4 4 2 3 5" xfId="5098" xr:uid="{00000000-0005-0000-0000-00002C140000}"/>
    <cellStyle name="Comma 2 4 4 2 3 5 2" xfId="14705" xr:uid="{00000000-0005-0000-0000-00002D140000}"/>
    <cellStyle name="Comma 2 4 4 2 3 5 2 2" xfId="33919" xr:uid="{E8FC7D17-3A7F-469C-80E7-99BAA173D870}"/>
    <cellStyle name="Comma 2 4 4 2 3 5 3" xfId="24312" xr:uid="{1DD1976A-290C-4E33-BC8A-65935CB8E712}"/>
    <cellStyle name="Comma 2 4 4 2 3 6" xfId="9901" xr:uid="{00000000-0005-0000-0000-00002E140000}"/>
    <cellStyle name="Comma 2 4 4 2 3 6 2" xfId="29115" xr:uid="{5691FD2F-D8C7-4E6A-926C-7BAA937AE35D}"/>
    <cellStyle name="Comma 2 4 4 2 3 7" xfId="19508" xr:uid="{C5B1B9D3-1252-487D-AD9A-7251CFBACD38}"/>
    <cellStyle name="Comma 2 4 4 2 4" xfId="491" xr:uid="{00000000-0005-0000-0000-00002F140000}"/>
    <cellStyle name="Comma 2 4 4 2 4 2" xfId="1292" xr:uid="{00000000-0005-0000-0000-000030140000}"/>
    <cellStyle name="Comma 2 4 4 2 4 2 2" xfId="3696" xr:uid="{00000000-0005-0000-0000-000031140000}"/>
    <cellStyle name="Comma 2 4 4 2 4 2 2 2" xfId="8499" xr:uid="{00000000-0005-0000-0000-000032140000}"/>
    <cellStyle name="Comma 2 4 4 2 4 2 2 2 2" xfId="18106" xr:uid="{00000000-0005-0000-0000-000033140000}"/>
    <cellStyle name="Comma 2 4 4 2 4 2 2 2 2 2" xfId="37320" xr:uid="{723361A9-A47C-4C48-BD99-3162293F33B7}"/>
    <cellStyle name="Comma 2 4 4 2 4 2 2 2 3" xfId="27713" xr:uid="{6E8F51CD-D51C-4184-B24C-62FBABE5C9D6}"/>
    <cellStyle name="Comma 2 4 4 2 4 2 2 3" xfId="13303" xr:uid="{00000000-0005-0000-0000-000034140000}"/>
    <cellStyle name="Comma 2 4 4 2 4 2 2 3 2" xfId="32517" xr:uid="{7E29478E-36B4-49E8-88C8-DF8DE0278FC9}"/>
    <cellStyle name="Comma 2 4 4 2 4 2 2 4" xfId="22910" xr:uid="{01689ED9-6DC9-47F8-A14F-3D3C5788F4C3}"/>
    <cellStyle name="Comma 2 4 4 2 4 2 3" xfId="6098" xr:uid="{00000000-0005-0000-0000-000035140000}"/>
    <cellStyle name="Comma 2 4 4 2 4 2 3 2" xfId="15705" xr:uid="{00000000-0005-0000-0000-000036140000}"/>
    <cellStyle name="Comma 2 4 4 2 4 2 3 2 2" xfId="34919" xr:uid="{314CEA68-6C8F-494F-B8E8-641DB4D58EA7}"/>
    <cellStyle name="Comma 2 4 4 2 4 2 3 3" xfId="25312" xr:uid="{9317F38F-751C-480E-BAB0-84360C5380B4}"/>
    <cellStyle name="Comma 2 4 4 2 4 2 4" xfId="10901" xr:uid="{00000000-0005-0000-0000-000037140000}"/>
    <cellStyle name="Comma 2 4 4 2 4 2 4 2" xfId="30115" xr:uid="{483E7D6C-EAE9-47BC-834E-9D401DCA0DAE}"/>
    <cellStyle name="Comma 2 4 4 2 4 2 5" xfId="20508" xr:uid="{533D22B0-B51E-40B4-B873-18A77C297E26}"/>
    <cellStyle name="Comma 2 4 4 2 4 3" xfId="2092" xr:uid="{00000000-0005-0000-0000-000038140000}"/>
    <cellStyle name="Comma 2 4 4 2 4 3 2" xfId="4496" xr:uid="{00000000-0005-0000-0000-000039140000}"/>
    <cellStyle name="Comma 2 4 4 2 4 3 2 2" xfId="9299" xr:uid="{00000000-0005-0000-0000-00003A140000}"/>
    <cellStyle name="Comma 2 4 4 2 4 3 2 2 2" xfId="18906" xr:uid="{00000000-0005-0000-0000-00003B140000}"/>
    <cellStyle name="Comma 2 4 4 2 4 3 2 2 2 2" xfId="38120" xr:uid="{DD96849A-DBD3-40D7-81A1-126A86B889D4}"/>
    <cellStyle name="Comma 2 4 4 2 4 3 2 2 3" xfId="28513" xr:uid="{BEB72D38-054C-4F89-8609-359254FBEC8F}"/>
    <cellStyle name="Comma 2 4 4 2 4 3 2 3" xfId="14103" xr:uid="{00000000-0005-0000-0000-00003C140000}"/>
    <cellStyle name="Comma 2 4 4 2 4 3 2 3 2" xfId="33317" xr:uid="{2BB23063-9677-4DA8-97F2-E0E935E106C1}"/>
    <cellStyle name="Comma 2 4 4 2 4 3 2 4" xfId="23710" xr:uid="{52DDA054-D09E-4B8F-92A3-7EA93AFA9B41}"/>
    <cellStyle name="Comma 2 4 4 2 4 3 3" xfId="6898" xr:uid="{00000000-0005-0000-0000-00003D140000}"/>
    <cellStyle name="Comma 2 4 4 2 4 3 3 2" xfId="16505" xr:uid="{00000000-0005-0000-0000-00003E140000}"/>
    <cellStyle name="Comma 2 4 4 2 4 3 3 2 2" xfId="35719" xr:uid="{40DDAD41-1CC1-41A6-8FD8-34675F39DCE3}"/>
    <cellStyle name="Comma 2 4 4 2 4 3 3 3" xfId="26112" xr:uid="{862F4AD0-50AE-40E2-8082-E2CEF1DAFF89}"/>
    <cellStyle name="Comma 2 4 4 2 4 3 4" xfId="11701" xr:uid="{00000000-0005-0000-0000-00003F140000}"/>
    <cellStyle name="Comma 2 4 4 2 4 3 4 2" xfId="30915" xr:uid="{341337BE-0701-4821-9192-F1DC04302291}"/>
    <cellStyle name="Comma 2 4 4 2 4 3 5" xfId="21308" xr:uid="{00DFD9EA-D3D1-49EA-BF9F-BF6BAB6FC5F5}"/>
    <cellStyle name="Comma 2 4 4 2 4 4" xfId="2896" xr:uid="{00000000-0005-0000-0000-000040140000}"/>
    <cellStyle name="Comma 2 4 4 2 4 4 2" xfId="7699" xr:uid="{00000000-0005-0000-0000-000041140000}"/>
    <cellStyle name="Comma 2 4 4 2 4 4 2 2" xfId="17306" xr:uid="{00000000-0005-0000-0000-000042140000}"/>
    <cellStyle name="Comma 2 4 4 2 4 4 2 2 2" xfId="36520" xr:uid="{B48E4801-45A3-4A03-A28C-584C1393413B}"/>
    <cellStyle name="Comma 2 4 4 2 4 4 2 3" xfId="26913" xr:uid="{379CAA62-84EB-4779-80CA-724BE1447BED}"/>
    <cellStyle name="Comma 2 4 4 2 4 4 3" xfId="12503" xr:uid="{00000000-0005-0000-0000-000043140000}"/>
    <cellStyle name="Comma 2 4 4 2 4 4 3 2" xfId="31717" xr:uid="{A1E6BCDE-F3AE-477E-ABBF-166D178F9B0B}"/>
    <cellStyle name="Comma 2 4 4 2 4 4 4" xfId="22110" xr:uid="{2717759A-E9C2-4A5A-AB40-FBC3CDF3598C}"/>
    <cellStyle name="Comma 2 4 4 2 4 5" xfId="5298" xr:uid="{00000000-0005-0000-0000-000044140000}"/>
    <cellStyle name="Comma 2 4 4 2 4 5 2" xfId="14905" xr:uid="{00000000-0005-0000-0000-000045140000}"/>
    <cellStyle name="Comma 2 4 4 2 4 5 2 2" xfId="34119" xr:uid="{F1DC264D-C7AF-47B4-91BF-DC337B5E8AAD}"/>
    <cellStyle name="Comma 2 4 4 2 4 5 3" xfId="24512" xr:uid="{9CD8433F-05BC-48B8-AD04-2BDB91368518}"/>
    <cellStyle name="Comma 2 4 4 2 4 6" xfId="10101" xr:uid="{00000000-0005-0000-0000-000046140000}"/>
    <cellStyle name="Comma 2 4 4 2 4 6 2" xfId="29315" xr:uid="{532AC95A-52A3-4AF1-825B-2E8405C6AD75}"/>
    <cellStyle name="Comma 2 4 4 2 4 7" xfId="19708" xr:uid="{3F44DE91-F86B-4AEE-83A4-E5A1F5B47789}"/>
    <cellStyle name="Comma 2 4 4 2 5" xfId="691" xr:uid="{00000000-0005-0000-0000-000047140000}"/>
    <cellStyle name="Comma 2 4 4 2 5 2" xfId="1492" xr:uid="{00000000-0005-0000-0000-000048140000}"/>
    <cellStyle name="Comma 2 4 4 2 5 2 2" xfId="3896" xr:uid="{00000000-0005-0000-0000-000049140000}"/>
    <cellStyle name="Comma 2 4 4 2 5 2 2 2" xfId="8699" xr:uid="{00000000-0005-0000-0000-00004A140000}"/>
    <cellStyle name="Comma 2 4 4 2 5 2 2 2 2" xfId="18306" xr:uid="{00000000-0005-0000-0000-00004B140000}"/>
    <cellStyle name="Comma 2 4 4 2 5 2 2 2 2 2" xfId="37520" xr:uid="{92131F87-99ED-4A5D-98F2-3A804E5A815E}"/>
    <cellStyle name="Comma 2 4 4 2 5 2 2 2 3" xfId="27913" xr:uid="{441D8685-2AE7-499D-B142-4BE2732D9F61}"/>
    <cellStyle name="Comma 2 4 4 2 5 2 2 3" xfId="13503" xr:uid="{00000000-0005-0000-0000-00004C140000}"/>
    <cellStyle name="Comma 2 4 4 2 5 2 2 3 2" xfId="32717" xr:uid="{930B730D-D5C4-452D-803A-23CF25D728EF}"/>
    <cellStyle name="Comma 2 4 4 2 5 2 2 4" xfId="23110" xr:uid="{5956CA21-C602-4054-A3B1-51C05A62B645}"/>
    <cellStyle name="Comma 2 4 4 2 5 2 3" xfId="6298" xr:uid="{00000000-0005-0000-0000-00004D140000}"/>
    <cellStyle name="Comma 2 4 4 2 5 2 3 2" xfId="15905" xr:uid="{00000000-0005-0000-0000-00004E140000}"/>
    <cellStyle name="Comma 2 4 4 2 5 2 3 2 2" xfId="35119" xr:uid="{E57B04B5-A7B0-4089-9397-F1A023F84B9B}"/>
    <cellStyle name="Comma 2 4 4 2 5 2 3 3" xfId="25512" xr:uid="{E1C2CF47-1E4B-4F34-8915-7FC76B695104}"/>
    <cellStyle name="Comma 2 4 4 2 5 2 4" xfId="11101" xr:uid="{00000000-0005-0000-0000-00004F140000}"/>
    <cellStyle name="Comma 2 4 4 2 5 2 4 2" xfId="30315" xr:uid="{9C3C3292-22F0-4DF8-ADB9-34B73359497E}"/>
    <cellStyle name="Comma 2 4 4 2 5 2 5" xfId="20708" xr:uid="{5A6264A3-6C03-4FA2-B7A6-4ED81EFACDC2}"/>
    <cellStyle name="Comma 2 4 4 2 5 3" xfId="2292" xr:uid="{00000000-0005-0000-0000-000050140000}"/>
    <cellStyle name="Comma 2 4 4 2 5 3 2" xfId="4696" xr:uid="{00000000-0005-0000-0000-000051140000}"/>
    <cellStyle name="Comma 2 4 4 2 5 3 2 2" xfId="9499" xr:uid="{00000000-0005-0000-0000-000052140000}"/>
    <cellStyle name="Comma 2 4 4 2 5 3 2 2 2" xfId="19106" xr:uid="{00000000-0005-0000-0000-000053140000}"/>
    <cellStyle name="Comma 2 4 4 2 5 3 2 2 2 2" xfId="38320" xr:uid="{C25C07BC-FAD6-4AD3-9D4A-AF388554516D}"/>
    <cellStyle name="Comma 2 4 4 2 5 3 2 2 3" xfId="28713" xr:uid="{BADD46CE-DA3A-48CE-8864-051DF0A5B844}"/>
    <cellStyle name="Comma 2 4 4 2 5 3 2 3" xfId="14303" xr:uid="{00000000-0005-0000-0000-000054140000}"/>
    <cellStyle name="Comma 2 4 4 2 5 3 2 3 2" xfId="33517" xr:uid="{BE737949-BA1E-48A4-9E77-4A6C222771A2}"/>
    <cellStyle name="Comma 2 4 4 2 5 3 2 4" xfId="23910" xr:uid="{B2C94286-FF4A-4C6C-828C-675F51853774}"/>
    <cellStyle name="Comma 2 4 4 2 5 3 3" xfId="7098" xr:uid="{00000000-0005-0000-0000-000055140000}"/>
    <cellStyle name="Comma 2 4 4 2 5 3 3 2" xfId="16705" xr:uid="{00000000-0005-0000-0000-000056140000}"/>
    <cellStyle name="Comma 2 4 4 2 5 3 3 2 2" xfId="35919" xr:uid="{145722DB-5BD2-421A-BF45-DA67B577DB62}"/>
    <cellStyle name="Comma 2 4 4 2 5 3 3 3" xfId="26312" xr:uid="{0613BD3F-F012-4EF5-B6E5-F39DABFCF0B1}"/>
    <cellStyle name="Comma 2 4 4 2 5 3 4" xfId="11901" xr:uid="{00000000-0005-0000-0000-000057140000}"/>
    <cellStyle name="Comma 2 4 4 2 5 3 4 2" xfId="31115" xr:uid="{32FB1D48-F66D-4259-A85E-02CA22D0684D}"/>
    <cellStyle name="Comma 2 4 4 2 5 3 5" xfId="21508" xr:uid="{1331BB8A-3A64-4ECB-BFA0-CD052C8FA087}"/>
    <cellStyle name="Comma 2 4 4 2 5 4" xfId="3096" xr:uid="{00000000-0005-0000-0000-000058140000}"/>
    <cellStyle name="Comma 2 4 4 2 5 4 2" xfId="7899" xr:uid="{00000000-0005-0000-0000-000059140000}"/>
    <cellStyle name="Comma 2 4 4 2 5 4 2 2" xfId="17506" xr:uid="{00000000-0005-0000-0000-00005A140000}"/>
    <cellStyle name="Comma 2 4 4 2 5 4 2 2 2" xfId="36720" xr:uid="{5E7FFA60-B76B-44EB-B1ED-D5A6152D5FD5}"/>
    <cellStyle name="Comma 2 4 4 2 5 4 2 3" xfId="27113" xr:uid="{41171D0B-4B07-4CA3-9E67-80F6817D09E2}"/>
    <cellStyle name="Comma 2 4 4 2 5 4 3" xfId="12703" xr:uid="{00000000-0005-0000-0000-00005B140000}"/>
    <cellStyle name="Comma 2 4 4 2 5 4 3 2" xfId="31917" xr:uid="{1EB1E983-42E4-4992-9CEA-FE97C3D9FB51}"/>
    <cellStyle name="Comma 2 4 4 2 5 4 4" xfId="22310" xr:uid="{06D00BD2-EA68-4A18-BE74-110537456040}"/>
    <cellStyle name="Comma 2 4 4 2 5 5" xfId="5498" xr:uid="{00000000-0005-0000-0000-00005C140000}"/>
    <cellStyle name="Comma 2 4 4 2 5 5 2" xfId="15105" xr:uid="{00000000-0005-0000-0000-00005D140000}"/>
    <cellStyle name="Comma 2 4 4 2 5 5 2 2" xfId="34319" xr:uid="{C56ECEE4-1BDF-49B0-8722-218B1DC629AD}"/>
    <cellStyle name="Comma 2 4 4 2 5 5 3" xfId="24712" xr:uid="{AA273176-4040-41B0-A548-19990B2A6D69}"/>
    <cellStyle name="Comma 2 4 4 2 5 6" xfId="10301" xr:uid="{00000000-0005-0000-0000-00005E140000}"/>
    <cellStyle name="Comma 2 4 4 2 5 6 2" xfId="29515" xr:uid="{51CECCAC-C7ED-45B8-9E3E-2FCE7961AE81}"/>
    <cellStyle name="Comma 2 4 4 2 5 7" xfId="19908" xr:uid="{95855653-D391-41B7-8087-68486E4C5C4B}"/>
    <cellStyle name="Comma 2 4 4 2 6" xfId="892" xr:uid="{00000000-0005-0000-0000-00005F140000}"/>
    <cellStyle name="Comma 2 4 4 2 6 2" xfId="3296" xr:uid="{00000000-0005-0000-0000-000060140000}"/>
    <cellStyle name="Comma 2 4 4 2 6 2 2" xfId="8099" xr:uid="{00000000-0005-0000-0000-000061140000}"/>
    <cellStyle name="Comma 2 4 4 2 6 2 2 2" xfId="17706" xr:uid="{00000000-0005-0000-0000-000062140000}"/>
    <cellStyle name="Comma 2 4 4 2 6 2 2 2 2" xfId="36920" xr:uid="{CF36A31E-A0A6-45D8-9E75-60C72797EBF2}"/>
    <cellStyle name="Comma 2 4 4 2 6 2 2 3" xfId="27313" xr:uid="{0B3FDA9E-CE5B-479C-80BD-1FB7E5CB59C0}"/>
    <cellStyle name="Comma 2 4 4 2 6 2 3" xfId="12903" xr:uid="{00000000-0005-0000-0000-000063140000}"/>
    <cellStyle name="Comma 2 4 4 2 6 2 3 2" xfId="32117" xr:uid="{B7329CE6-1070-4F4A-B02E-BCFB8D76DACF}"/>
    <cellStyle name="Comma 2 4 4 2 6 2 4" xfId="22510" xr:uid="{34F11007-0104-4EDE-A654-0AD5EF2307E7}"/>
    <cellStyle name="Comma 2 4 4 2 6 3" xfId="5698" xr:uid="{00000000-0005-0000-0000-000064140000}"/>
    <cellStyle name="Comma 2 4 4 2 6 3 2" xfId="15305" xr:uid="{00000000-0005-0000-0000-000065140000}"/>
    <cellStyle name="Comma 2 4 4 2 6 3 2 2" xfId="34519" xr:uid="{A544F138-5AEA-481D-AAF8-258C38D0BCD6}"/>
    <cellStyle name="Comma 2 4 4 2 6 3 3" xfId="24912" xr:uid="{3C41C290-419C-49F8-9E1C-A961FF6BBC01}"/>
    <cellStyle name="Comma 2 4 4 2 6 4" xfId="10501" xr:uid="{00000000-0005-0000-0000-000066140000}"/>
    <cellStyle name="Comma 2 4 4 2 6 4 2" xfId="29715" xr:uid="{90CC24F7-251D-4579-8B7D-5424C5EA1C1F}"/>
    <cellStyle name="Comma 2 4 4 2 6 5" xfId="20108" xr:uid="{008C7492-BDCC-4C23-A664-1B2E6E5D011C}"/>
    <cellStyle name="Comma 2 4 4 2 7" xfId="1692" xr:uid="{00000000-0005-0000-0000-000067140000}"/>
    <cellStyle name="Comma 2 4 4 2 7 2" xfId="4096" xr:uid="{00000000-0005-0000-0000-000068140000}"/>
    <cellStyle name="Comma 2 4 4 2 7 2 2" xfId="8899" xr:uid="{00000000-0005-0000-0000-000069140000}"/>
    <cellStyle name="Comma 2 4 4 2 7 2 2 2" xfId="18506" xr:uid="{00000000-0005-0000-0000-00006A140000}"/>
    <cellStyle name="Comma 2 4 4 2 7 2 2 2 2" xfId="37720" xr:uid="{E726B07F-696C-4E0E-BACC-57B6CD6314A0}"/>
    <cellStyle name="Comma 2 4 4 2 7 2 2 3" xfId="28113" xr:uid="{217CA084-FFA2-41B0-A8A9-A0092C663068}"/>
    <cellStyle name="Comma 2 4 4 2 7 2 3" xfId="13703" xr:uid="{00000000-0005-0000-0000-00006B140000}"/>
    <cellStyle name="Comma 2 4 4 2 7 2 3 2" xfId="32917" xr:uid="{F9ABC5A6-26DA-4D50-A29B-30206D5CCE41}"/>
    <cellStyle name="Comma 2 4 4 2 7 2 4" xfId="23310" xr:uid="{7383DD90-568E-4457-9DAF-98A3C8C3B992}"/>
    <cellStyle name="Comma 2 4 4 2 7 3" xfId="6498" xr:uid="{00000000-0005-0000-0000-00006C140000}"/>
    <cellStyle name="Comma 2 4 4 2 7 3 2" xfId="16105" xr:uid="{00000000-0005-0000-0000-00006D140000}"/>
    <cellStyle name="Comma 2 4 4 2 7 3 2 2" xfId="35319" xr:uid="{68ABA9CB-AA94-4A28-8085-9B6FB262988B}"/>
    <cellStyle name="Comma 2 4 4 2 7 3 3" xfId="25712" xr:uid="{D08DA991-E870-403D-9C6D-6948D812086E}"/>
    <cellStyle name="Comma 2 4 4 2 7 4" xfId="11301" xr:uid="{00000000-0005-0000-0000-00006E140000}"/>
    <cellStyle name="Comma 2 4 4 2 7 4 2" xfId="30515" xr:uid="{10B6650C-1941-4833-B7A3-2E708C39463F}"/>
    <cellStyle name="Comma 2 4 4 2 7 5" xfId="20908" xr:uid="{6854FB1D-2393-4FDC-BD57-E396D4D31B78}"/>
    <cellStyle name="Comma 2 4 4 2 8" xfId="2496" xr:uid="{00000000-0005-0000-0000-00006F140000}"/>
    <cellStyle name="Comma 2 4 4 2 8 2" xfId="7299" xr:uid="{00000000-0005-0000-0000-000070140000}"/>
    <cellStyle name="Comma 2 4 4 2 8 2 2" xfId="16906" xr:uid="{00000000-0005-0000-0000-000071140000}"/>
    <cellStyle name="Comma 2 4 4 2 8 2 2 2" xfId="36120" xr:uid="{36D1B554-B536-47F1-AF28-801A03EC714C}"/>
    <cellStyle name="Comma 2 4 4 2 8 2 3" xfId="26513" xr:uid="{3ECDE7F7-E10F-45CA-883D-89534F02676A}"/>
    <cellStyle name="Comma 2 4 4 2 8 3" xfId="12103" xr:uid="{00000000-0005-0000-0000-000072140000}"/>
    <cellStyle name="Comma 2 4 4 2 8 3 2" xfId="31317" xr:uid="{018A10D3-044E-4FBC-A096-D9684A0B0DB1}"/>
    <cellStyle name="Comma 2 4 4 2 8 4" xfId="21710" xr:uid="{FE06C917-E9F0-4A3B-8C5C-E0255B3C9041}"/>
    <cellStyle name="Comma 2 4 4 2 9" xfId="4898" xr:uid="{00000000-0005-0000-0000-000073140000}"/>
    <cellStyle name="Comma 2 4 4 2 9 2" xfId="14505" xr:uid="{00000000-0005-0000-0000-000074140000}"/>
    <cellStyle name="Comma 2 4 4 2 9 2 2" xfId="33719" xr:uid="{A6ED4C8F-5571-4510-A02E-3480CA47E663}"/>
    <cellStyle name="Comma 2 4 4 2 9 3" xfId="24112" xr:uid="{44D85B06-1406-4A2E-979F-91902297CBA0}"/>
    <cellStyle name="Comma 2 4 4 3" xfId="141" xr:uid="{00000000-0005-0000-0000-000075140000}"/>
    <cellStyle name="Comma 2 4 4 3 10" xfId="19358" xr:uid="{F5980C63-4F3A-47F0-B1FF-9E3CFC2C1813}"/>
    <cellStyle name="Comma 2 4 4 3 2" xfId="341" xr:uid="{00000000-0005-0000-0000-000076140000}"/>
    <cellStyle name="Comma 2 4 4 3 2 2" xfId="1142" xr:uid="{00000000-0005-0000-0000-000077140000}"/>
    <cellStyle name="Comma 2 4 4 3 2 2 2" xfId="3546" xr:uid="{00000000-0005-0000-0000-000078140000}"/>
    <cellStyle name="Comma 2 4 4 3 2 2 2 2" xfId="8349" xr:uid="{00000000-0005-0000-0000-000079140000}"/>
    <cellStyle name="Comma 2 4 4 3 2 2 2 2 2" xfId="17956" xr:uid="{00000000-0005-0000-0000-00007A140000}"/>
    <cellStyle name="Comma 2 4 4 3 2 2 2 2 2 2" xfId="37170" xr:uid="{7B3F5731-58D8-43AD-A40E-B8B8A1756824}"/>
    <cellStyle name="Comma 2 4 4 3 2 2 2 2 3" xfId="27563" xr:uid="{2FFB96FB-AE95-4F48-B928-B27707E263C2}"/>
    <cellStyle name="Comma 2 4 4 3 2 2 2 3" xfId="13153" xr:uid="{00000000-0005-0000-0000-00007B140000}"/>
    <cellStyle name="Comma 2 4 4 3 2 2 2 3 2" xfId="32367" xr:uid="{163A5128-3437-4EF5-A339-4CCDE916FEB6}"/>
    <cellStyle name="Comma 2 4 4 3 2 2 2 4" xfId="22760" xr:uid="{CAD299AA-A16E-46BE-9EC0-42F5E084746C}"/>
    <cellStyle name="Comma 2 4 4 3 2 2 3" xfId="5948" xr:uid="{00000000-0005-0000-0000-00007C140000}"/>
    <cellStyle name="Comma 2 4 4 3 2 2 3 2" xfId="15555" xr:uid="{00000000-0005-0000-0000-00007D140000}"/>
    <cellStyle name="Comma 2 4 4 3 2 2 3 2 2" xfId="34769" xr:uid="{CD01BB7A-8D40-4C1E-99AE-994F50EDA9B4}"/>
    <cellStyle name="Comma 2 4 4 3 2 2 3 3" xfId="25162" xr:uid="{AC69BEC0-2324-470F-A290-756EDAB534D2}"/>
    <cellStyle name="Comma 2 4 4 3 2 2 4" xfId="10751" xr:uid="{00000000-0005-0000-0000-00007E140000}"/>
    <cellStyle name="Comma 2 4 4 3 2 2 4 2" xfId="29965" xr:uid="{31E48CA5-E489-4C63-89EC-E27858F27BD8}"/>
    <cellStyle name="Comma 2 4 4 3 2 2 5" xfId="20358" xr:uid="{3AD1E382-4D02-4727-9C5D-D72610114FD9}"/>
    <cellStyle name="Comma 2 4 4 3 2 3" xfId="1942" xr:uid="{00000000-0005-0000-0000-00007F140000}"/>
    <cellStyle name="Comma 2 4 4 3 2 3 2" xfId="4346" xr:uid="{00000000-0005-0000-0000-000080140000}"/>
    <cellStyle name="Comma 2 4 4 3 2 3 2 2" xfId="9149" xr:uid="{00000000-0005-0000-0000-000081140000}"/>
    <cellStyle name="Comma 2 4 4 3 2 3 2 2 2" xfId="18756" xr:uid="{00000000-0005-0000-0000-000082140000}"/>
    <cellStyle name="Comma 2 4 4 3 2 3 2 2 2 2" xfId="37970" xr:uid="{795D2848-28E9-4450-AA31-52F8A988B7E3}"/>
    <cellStyle name="Comma 2 4 4 3 2 3 2 2 3" xfId="28363" xr:uid="{BD6FCD1D-1AE1-49B0-9EE8-0025E1EA066E}"/>
    <cellStyle name="Comma 2 4 4 3 2 3 2 3" xfId="13953" xr:uid="{00000000-0005-0000-0000-000083140000}"/>
    <cellStyle name="Comma 2 4 4 3 2 3 2 3 2" xfId="33167" xr:uid="{3787EB1D-2306-46AF-B398-0E8C47051646}"/>
    <cellStyle name="Comma 2 4 4 3 2 3 2 4" xfId="23560" xr:uid="{8A28FC34-27A9-42A0-955B-28B6930482A2}"/>
    <cellStyle name="Comma 2 4 4 3 2 3 3" xfId="6748" xr:uid="{00000000-0005-0000-0000-000084140000}"/>
    <cellStyle name="Comma 2 4 4 3 2 3 3 2" xfId="16355" xr:uid="{00000000-0005-0000-0000-000085140000}"/>
    <cellStyle name="Comma 2 4 4 3 2 3 3 2 2" xfId="35569" xr:uid="{D966F795-A83B-4C92-80C4-CFBF32E2005F}"/>
    <cellStyle name="Comma 2 4 4 3 2 3 3 3" xfId="25962" xr:uid="{84A9C27F-CBFE-4B47-ADC1-CDF2A84B8C84}"/>
    <cellStyle name="Comma 2 4 4 3 2 3 4" xfId="11551" xr:uid="{00000000-0005-0000-0000-000086140000}"/>
    <cellStyle name="Comma 2 4 4 3 2 3 4 2" xfId="30765" xr:uid="{297AA94B-3C4B-41E4-A5BB-EA7D408564C1}"/>
    <cellStyle name="Comma 2 4 4 3 2 3 5" xfId="21158" xr:uid="{E8A1480C-A4EB-4D4D-9D99-7DC0BEFE8876}"/>
    <cellStyle name="Comma 2 4 4 3 2 4" xfId="2746" xr:uid="{00000000-0005-0000-0000-000087140000}"/>
    <cellStyle name="Comma 2 4 4 3 2 4 2" xfId="7549" xr:uid="{00000000-0005-0000-0000-000088140000}"/>
    <cellStyle name="Comma 2 4 4 3 2 4 2 2" xfId="17156" xr:uid="{00000000-0005-0000-0000-000089140000}"/>
    <cellStyle name="Comma 2 4 4 3 2 4 2 2 2" xfId="36370" xr:uid="{DE2ED8AD-9BE4-4D82-822F-B392152424AA}"/>
    <cellStyle name="Comma 2 4 4 3 2 4 2 3" xfId="26763" xr:uid="{881F8C7E-AEAF-4005-9AA3-266239ACF9B2}"/>
    <cellStyle name="Comma 2 4 4 3 2 4 3" xfId="12353" xr:uid="{00000000-0005-0000-0000-00008A140000}"/>
    <cellStyle name="Comma 2 4 4 3 2 4 3 2" xfId="31567" xr:uid="{6DC2616E-12C9-460D-AE4A-E6EDF21EE3EB}"/>
    <cellStyle name="Comma 2 4 4 3 2 4 4" xfId="21960" xr:uid="{575738E0-FD9E-4AAA-BA29-451CEAA159C6}"/>
    <cellStyle name="Comma 2 4 4 3 2 5" xfId="5148" xr:uid="{00000000-0005-0000-0000-00008B140000}"/>
    <cellStyle name="Comma 2 4 4 3 2 5 2" xfId="14755" xr:uid="{00000000-0005-0000-0000-00008C140000}"/>
    <cellStyle name="Comma 2 4 4 3 2 5 2 2" xfId="33969" xr:uid="{F8EE426D-12A4-4960-B4D7-D52A6A0CCEFA}"/>
    <cellStyle name="Comma 2 4 4 3 2 5 3" xfId="24362" xr:uid="{609091DF-0842-4BAA-AFA8-FAA94F10502D}"/>
    <cellStyle name="Comma 2 4 4 3 2 6" xfId="9951" xr:uid="{00000000-0005-0000-0000-00008D140000}"/>
    <cellStyle name="Comma 2 4 4 3 2 6 2" xfId="29165" xr:uid="{927BBD4B-3444-44DA-BCA0-3B903067D9C0}"/>
    <cellStyle name="Comma 2 4 4 3 2 7" xfId="19558" xr:uid="{49EAFB39-DF45-4665-8A03-262355FD1958}"/>
    <cellStyle name="Comma 2 4 4 3 3" xfId="541" xr:uid="{00000000-0005-0000-0000-00008E140000}"/>
    <cellStyle name="Comma 2 4 4 3 3 2" xfId="1342" xr:uid="{00000000-0005-0000-0000-00008F140000}"/>
    <cellStyle name="Comma 2 4 4 3 3 2 2" xfId="3746" xr:uid="{00000000-0005-0000-0000-000090140000}"/>
    <cellStyle name="Comma 2 4 4 3 3 2 2 2" xfId="8549" xr:uid="{00000000-0005-0000-0000-000091140000}"/>
    <cellStyle name="Comma 2 4 4 3 3 2 2 2 2" xfId="18156" xr:uid="{00000000-0005-0000-0000-000092140000}"/>
    <cellStyle name="Comma 2 4 4 3 3 2 2 2 2 2" xfId="37370" xr:uid="{FE61BAC4-D3F6-4CA4-8AC4-EB5CD6E72747}"/>
    <cellStyle name="Comma 2 4 4 3 3 2 2 2 3" xfId="27763" xr:uid="{E5E62100-DC38-48FB-B386-6865172C5914}"/>
    <cellStyle name="Comma 2 4 4 3 3 2 2 3" xfId="13353" xr:uid="{00000000-0005-0000-0000-000093140000}"/>
    <cellStyle name="Comma 2 4 4 3 3 2 2 3 2" xfId="32567" xr:uid="{3B84003A-D700-46C9-B2F4-68867CF9DD30}"/>
    <cellStyle name="Comma 2 4 4 3 3 2 2 4" xfId="22960" xr:uid="{BDD085C1-A6ED-45DC-B835-A9A314908CEA}"/>
    <cellStyle name="Comma 2 4 4 3 3 2 3" xfId="6148" xr:uid="{00000000-0005-0000-0000-000094140000}"/>
    <cellStyle name="Comma 2 4 4 3 3 2 3 2" xfId="15755" xr:uid="{00000000-0005-0000-0000-000095140000}"/>
    <cellStyle name="Comma 2 4 4 3 3 2 3 2 2" xfId="34969" xr:uid="{257B2CFC-3944-4C35-B363-3143A3B2A258}"/>
    <cellStyle name="Comma 2 4 4 3 3 2 3 3" xfId="25362" xr:uid="{AA3A2E50-F8EC-4A11-B045-9DA14315DD91}"/>
    <cellStyle name="Comma 2 4 4 3 3 2 4" xfId="10951" xr:uid="{00000000-0005-0000-0000-000096140000}"/>
    <cellStyle name="Comma 2 4 4 3 3 2 4 2" xfId="30165" xr:uid="{C167486C-F5B8-4D30-BE36-2D220088446F}"/>
    <cellStyle name="Comma 2 4 4 3 3 2 5" xfId="20558" xr:uid="{D45EDAB4-81BA-43BF-841D-A921A1E9FF57}"/>
    <cellStyle name="Comma 2 4 4 3 3 3" xfId="2142" xr:uid="{00000000-0005-0000-0000-000097140000}"/>
    <cellStyle name="Comma 2 4 4 3 3 3 2" xfId="4546" xr:uid="{00000000-0005-0000-0000-000098140000}"/>
    <cellStyle name="Comma 2 4 4 3 3 3 2 2" xfId="9349" xr:uid="{00000000-0005-0000-0000-000099140000}"/>
    <cellStyle name="Comma 2 4 4 3 3 3 2 2 2" xfId="18956" xr:uid="{00000000-0005-0000-0000-00009A140000}"/>
    <cellStyle name="Comma 2 4 4 3 3 3 2 2 2 2" xfId="38170" xr:uid="{13011DD6-05DC-4FCD-8C6B-80584C690CA8}"/>
    <cellStyle name="Comma 2 4 4 3 3 3 2 2 3" xfId="28563" xr:uid="{8B4AF047-FCF5-42D4-8B55-C187966F5E9E}"/>
    <cellStyle name="Comma 2 4 4 3 3 3 2 3" xfId="14153" xr:uid="{00000000-0005-0000-0000-00009B140000}"/>
    <cellStyle name="Comma 2 4 4 3 3 3 2 3 2" xfId="33367" xr:uid="{77D2B1E3-F024-4FCC-811B-41ADFE1ADDBC}"/>
    <cellStyle name="Comma 2 4 4 3 3 3 2 4" xfId="23760" xr:uid="{C3931CF8-18A5-4C3F-8AC6-DF8D1AB9001D}"/>
    <cellStyle name="Comma 2 4 4 3 3 3 3" xfId="6948" xr:uid="{00000000-0005-0000-0000-00009C140000}"/>
    <cellStyle name="Comma 2 4 4 3 3 3 3 2" xfId="16555" xr:uid="{00000000-0005-0000-0000-00009D140000}"/>
    <cellStyle name="Comma 2 4 4 3 3 3 3 2 2" xfId="35769" xr:uid="{FC3AB1C7-680A-4536-8B1D-77AD6726FE31}"/>
    <cellStyle name="Comma 2 4 4 3 3 3 3 3" xfId="26162" xr:uid="{C9B45851-BC4B-4617-A55F-5B51BC2EDAE7}"/>
    <cellStyle name="Comma 2 4 4 3 3 3 4" xfId="11751" xr:uid="{00000000-0005-0000-0000-00009E140000}"/>
    <cellStyle name="Comma 2 4 4 3 3 3 4 2" xfId="30965" xr:uid="{9C28BFB7-3FD6-4292-B6D6-75A2028D2D8E}"/>
    <cellStyle name="Comma 2 4 4 3 3 3 5" xfId="21358" xr:uid="{811C749C-6305-47DE-A8B0-7ACB8FE64373}"/>
    <cellStyle name="Comma 2 4 4 3 3 4" xfId="2946" xr:uid="{00000000-0005-0000-0000-00009F140000}"/>
    <cellStyle name="Comma 2 4 4 3 3 4 2" xfId="7749" xr:uid="{00000000-0005-0000-0000-0000A0140000}"/>
    <cellStyle name="Comma 2 4 4 3 3 4 2 2" xfId="17356" xr:uid="{00000000-0005-0000-0000-0000A1140000}"/>
    <cellStyle name="Comma 2 4 4 3 3 4 2 2 2" xfId="36570" xr:uid="{DE7394DB-8442-43D1-810D-61358DA6A907}"/>
    <cellStyle name="Comma 2 4 4 3 3 4 2 3" xfId="26963" xr:uid="{DF1D279A-1D7F-4F53-A1F7-2CA13D185EC3}"/>
    <cellStyle name="Comma 2 4 4 3 3 4 3" xfId="12553" xr:uid="{00000000-0005-0000-0000-0000A2140000}"/>
    <cellStyle name="Comma 2 4 4 3 3 4 3 2" xfId="31767" xr:uid="{F6CD3923-6123-4191-B109-6523876AF1BF}"/>
    <cellStyle name="Comma 2 4 4 3 3 4 4" xfId="22160" xr:uid="{5757345E-525F-4522-AFFE-459906DC6529}"/>
    <cellStyle name="Comma 2 4 4 3 3 5" xfId="5348" xr:uid="{00000000-0005-0000-0000-0000A3140000}"/>
    <cellStyle name="Comma 2 4 4 3 3 5 2" xfId="14955" xr:uid="{00000000-0005-0000-0000-0000A4140000}"/>
    <cellStyle name="Comma 2 4 4 3 3 5 2 2" xfId="34169" xr:uid="{681C2952-1FA5-4F4F-983D-D74837FA3B1E}"/>
    <cellStyle name="Comma 2 4 4 3 3 5 3" xfId="24562" xr:uid="{706D38B2-67B5-454B-B8E6-B48D046B3091}"/>
    <cellStyle name="Comma 2 4 4 3 3 6" xfId="10151" xr:uid="{00000000-0005-0000-0000-0000A5140000}"/>
    <cellStyle name="Comma 2 4 4 3 3 6 2" xfId="29365" xr:uid="{39F59015-2548-4D94-BE98-B7EEC52DD6C6}"/>
    <cellStyle name="Comma 2 4 4 3 3 7" xfId="19758" xr:uid="{4FC1D28E-4A40-4E66-AA3A-34B14D80FFBE}"/>
    <cellStyle name="Comma 2 4 4 3 4" xfId="741" xr:uid="{00000000-0005-0000-0000-0000A6140000}"/>
    <cellStyle name="Comma 2 4 4 3 4 2" xfId="1542" xr:uid="{00000000-0005-0000-0000-0000A7140000}"/>
    <cellStyle name="Comma 2 4 4 3 4 2 2" xfId="3946" xr:uid="{00000000-0005-0000-0000-0000A8140000}"/>
    <cellStyle name="Comma 2 4 4 3 4 2 2 2" xfId="8749" xr:uid="{00000000-0005-0000-0000-0000A9140000}"/>
    <cellStyle name="Comma 2 4 4 3 4 2 2 2 2" xfId="18356" xr:uid="{00000000-0005-0000-0000-0000AA140000}"/>
    <cellStyle name="Comma 2 4 4 3 4 2 2 2 2 2" xfId="37570" xr:uid="{04611F16-87FA-4BBD-9107-B458C0CB776B}"/>
    <cellStyle name="Comma 2 4 4 3 4 2 2 2 3" xfId="27963" xr:uid="{689B3E08-1FDF-4A54-BA08-9CA1BB37BDD5}"/>
    <cellStyle name="Comma 2 4 4 3 4 2 2 3" xfId="13553" xr:uid="{00000000-0005-0000-0000-0000AB140000}"/>
    <cellStyle name="Comma 2 4 4 3 4 2 2 3 2" xfId="32767" xr:uid="{0B00322F-348C-467F-A4DC-E0CDF479C8CB}"/>
    <cellStyle name="Comma 2 4 4 3 4 2 2 4" xfId="23160" xr:uid="{02A7F675-3FE8-48C2-8DEB-8746218643A5}"/>
    <cellStyle name="Comma 2 4 4 3 4 2 3" xfId="6348" xr:uid="{00000000-0005-0000-0000-0000AC140000}"/>
    <cellStyle name="Comma 2 4 4 3 4 2 3 2" xfId="15955" xr:uid="{00000000-0005-0000-0000-0000AD140000}"/>
    <cellStyle name="Comma 2 4 4 3 4 2 3 2 2" xfId="35169" xr:uid="{69D40FC1-0D73-45CF-BAF6-C02DE112044D}"/>
    <cellStyle name="Comma 2 4 4 3 4 2 3 3" xfId="25562" xr:uid="{DB7D3676-C7A0-4FE2-8ABC-BF7E5EA3FE16}"/>
    <cellStyle name="Comma 2 4 4 3 4 2 4" xfId="11151" xr:uid="{00000000-0005-0000-0000-0000AE140000}"/>
    <cellStyle name="Comma 2 4 4 3 4 2 4 2" xfId="30365" xr:uid="{42E31E73-78B8-4917-94FF-A16773A1A6D8}"/>
    <cellStyle name="Comma 2 4 4 3 4 2 5" xfId="20758" xr:uid="{35EAFC90-D921-4327-A2D7-DE8ED16AD91E}"/>
    <cellStyle name="Comma 2 4 4 3 4 3" xfId="2342" xr:uid="{00000000-0005-0000-0000-0000AF140000}"/>
    <cellStyle name="Comma 2 4 4 3 4 3 2" xfId="4746" xr:uid="{00000000-0005-0000-0000-0000B0140000}"/>
    <cellStyle name="Comma 2 4 4 3 4 3 2 2" xfId="9549" xr:uid="{00000000-0005-0000-0000-0000B1140000}"/>
    <cellStyle name="Comma 2 4 4 3 4 3 2 2 2" xfId="19156" xr:uid="{00000000-0005-0000-0000-0000B2140000}"/>
    <cellStyle name="Comma 2 4 4 3 4 3 2 2 2 2" xfId="38370" xr:uid="{DC4E7363-AE37-4BFF-AD89-7D0A1D560BDC}"/>
    <cellStyle name="Comma 2 4 4 3 4 3 2 2 3" xfId="28763" xr:uid="{AC6977EE-7BDB-4AC8-93A8-CC614BB2286F}"/>
    <cellStyle name="Comma 2 4 4 3 4 3 2 3" xfId="14353" xr:uid="{00000000-0005-0000-0000-0000B3140000}"/>
    <cellStyle name="Comma 2 4 4 3 4 3 2 3 2" xfId="33567" xr:uid="{8F207EC7-1C30-4520-B174-3267A3C00749}"/>
    <cellStyle name="Comma 2 4 4 3 4 3 2 4" xfId="23960" xr:uid="{57752B4D-349E-4395-9844-48CD34A7E9FA}"/>
    <cellStyle name="Comma 2 4 4 3 4 3 3" xfId="7148" xr:uid="{00000000-0005-0000-0000-0000B4140000}"/>
    <cellStyle name="Comma 2 4 4 3 4 3 3 2" xfId="16755" xr:uid="{00000000-0005-0000-0000-0000B5140000}"/>
    <cellStyle name="Comma 2 4 4 3 4 3 3 2 2" xfId="35969" xr:uid="{B46E178E-9BFB-4A63-BD6F-3D70F8A7CD0A}"/>
    <cellStyle name="Comma 2 4 4 3 4 3 3 3" xfId="26362" xr:uid="{1079B2F0-2C73-4117-85EC-FC8EBD521B1D}"/>
    <cellStyle name="Comma 2 4 4 3 4 3 4" xfId="11951" xr:uid="{00000000-0005-0000-0000-0000B6140000}"/>
    <cellStyle name="Comma 2 4 4 3 4 3 4 2" xfId="31165" xr:uid="{BDB3AAAB-1B9A-4C44-946D-734DD6096C19}"/>
    <cellStyle name="Comma 2 4 4 3 4 3 5" xfId="21558" xr:uid="{30FC3DB2-2AA8-486A-B7C9-338810E9B7A0}"/>
    <cellStyle name="Comma 2 4 4 3 4 4" xfId="3146" xr:uid="{00000000-0005-0000-0000-0000B7140000}"/>
    <cellStyle name="Comma 2 4 4 3 4 4 2" xfId="7949" xr:uid="{00000000-0005-0000-0000-0000B8140000}"/>
    <cellStyle name="Comma 2 4 4 3 4 4 2 2" xfId="17556" xr:uid="{00000000-0005-0000-0000-0000B9140000}"/>
    <cellStyle name="Comma 2 4 4 3 4 4 2 2 2" xfId="36770" xr:uid="{A327E783-6FFA-4AA0-BF90-92321AA41258}"/>
    <cellStyle name="Comma 2 4 4 3 4 4 2 3" xfId="27163" xr:uid="{2FA35695-6709-420C-A573-7CAE69702041}"/>
    <cellStyle name="Comma 2 4 4 3 4 4 3" xfId="12753" xr:uid="{00000000-0005-0000-0000-0000BA140000}"/>
    <cellStyle name="Comma 2 4 4 3 4 4 3 2" xfId="31967" xr:uid="{5196C584-DEAF-4D81-8F7B-17B87EEB0665}"/>
    <cellStyle name="Comma 2 4 4 3 4 4 4" xfId="22360" xr:uid="{D0B649E2-1CF9-4F4C-8C02-52E4884D05CD}"/>
    <cellStyle name="Comma 2 4 4 3 4 5" xfId="5548" xr:uid="{00000000-0005-0000-0000-0000BB140000}"/>
    <cellStyle name="Comma 2 4 4 3 4 5 2" xfId="15155" xr:uid="{00000000-0005-0000-0000-0000BC140000}"/>
    <cellStyle name="Comma 2 4 4 3 4 5 2 2" xfId="34369" xr:uid="{E5542CBE-FD82-4BB6-B6C5-120F2EC48FCD}"/>
    <cellStyle name="Comma 2 4 4 3 4 5 3" xfId="24762" xr:uid="{33E5C5E7-95AC-4ABE-8C26-E8D6FD773965}"/>
    <cellStyle name="Comma 2 4 4 3 4 6" xfId="10351" xr:uid="{00000000-0005-0000-0000-0000BD140000}"/>
    <cellStyle name="Comma 2 4 4 3 4 6 2" xfId="29565" xr:uid="{575497D2-1630-4001-AE53-E4475CDA4730}"/>
    <cellStyle name="Comma 2 4 4 3 4 7" xfId="19958" xr:uid="{D2C0C165-3966-41A8-A5C0-29D21EAF6C2A}"/>
    <cellStyle name="Comma 2 4 4 3 5" xfId="942" xr:uid="{00000000-0005-0000-0000-0000BE140000}"/>
    <cellStyle name="Comma 2 4 4 3 5 2" xfId="3346" xr:uid="{00000000-0005-0000-0000-0000BF140000}"/>
    <cellStyle name="Comma 2 4 4 3 5 2 2" xfId="8149" xr:uid="{00000000-0005-0000-0000-0000C0140000}"/>
    <cellStyle name="Comma 2 4 4 3 5 2 2 2" xfId="17756" xr:uid="{00000000-0005-0000-0000-0000C1140000}"/>
    <cellStyle name="Comma 2 4 4 3 5 2 2 2 2" xfId="36970" xr:uid="{BCB7156B-A56C-4E1E-B877-75A93EC332EB}"/>
    <cellStyle name="Comma 2 4 4 3 5 2 2 3" xfId="27363" xr:uid="{E9581603-8CBC-4A1E-9283-E8CB243284DF}"/>
    <cellStyle name="Comma 2 4 4 3 5 2 3" xfId="12953" xr:uid="{00000000-0005-0000-0000-0000C2140000}"/>
    <cellStyle name="Comma 2 4 4 3 5 2 3 2" xfId="32167" xr:uid="{54A94282-7C2F-4D08-9770-DB74589B6E66}"/>
    <cellStyle name="Comma 2 4 4 3 5 2 4" xfId="22560" xr:uid="{0D571DBE-9BD5-458B-8A11-B1A927D4AEA0}"/>
    <cellStyle name="Comma 2 4 4 3 5 3" xfId="5748" xr:uid="{00000000-0005-0000-0000-0000C3140000}"/>
    <cellStyle name="Comma 2 4 4 3 5 3 2" xfId="15355" xr:uid="{00000000-0005-0000-0000-0000C4140000}"/>
    <cellStyle name="Comma 2 4 4 3 5 3 2 2" xfId="34569" xr:uid="{8B33CCD8-364A-4BF6-965F-71A111511B3A}"/>
    <cellStyle name="Comma 2 4 4 3 5 3 3" xfId="24962" xr:uid="{65DEE0CD-9D63-4937-929C-42B54E55358E}"/>
    <cellStyle name="Comma 2 4 4 3 5 4" xfId="10551" xr:uid="{00000000-0005-0000-0000-0000C5140000}"/>
    <cellStyle name="Comma 2 4 4 3 5 4 2" xfId="29765" xr:uid="{24A2CAEC-F2FB-46CA-A4D2-E0BF14ED626A}"/>
    <cellStyle name="Comma 2 4 4 3 5 5" xfId="20158" xr:uid="{DA1785A2-F02D-4A5D-82C5-883409943FD0}"/>
    <cellStyle name="Comma 2 4 4 3 6" xfId="1742" xr:uid="{00000000-0005-0000-0000-0000C6140000}"/>
    <cellStyle name="Comma 2 4 4 3 6 2" xfId="4146" xr:uid="{00000000-0005-0000-0000-0000C7140000}"/>
    <cellStyle name="Comma 2 4 4 3 6 2 2" xfId="8949" xr:uid="{00000000-0005-0000-0000-0000C8140000}"/>
    <cellStyle name="Comma 2 4 4 3 6 2 2 2" xfId="18556" xr:uid="{00000000-0005-0000-0000-0000C9140000}"/>
    <cellStyle name="Comma 2 4 4 3 6 2 2 2 2" xfId="37770" xr:uid="{2526BB58-CC2B-467B-B754-81EC5547EABB}"/>
    <cellStyle name="Comma 2 4 4 3 6 2 2 3" xfId="28163" xr:uid="{F7FB1A76-625E-4E02-8387-3147ABDB40DE}"/>
    <cellStyle name="Comma 2 4 4 3 6 2 3" xfId="13753" xr:uid="{00000000-0005-0000-0000-0000CA140000}"/>
    <cellStyle name="Comma 2 4 4 3 6 2 3 2" xfId="32967" xr:uid="{D1F08379-78B2-4598-B4C3-29404FE3C0DB}"/>
    <cellStyle name="Comma 2 4 4 3 6 2 4" xfId="23360" xr:uid="{2C4F4EBD-33CA-4A14-BDC1-559CD38E7C05}"/>
    <cellStyle name="Comma 2 4 4 3 6 3" xfId="6548" xr:uid="{00000000-0005-0000-0000-0000CB140000}"/>
    <cellStyle name="Comma 2 4 4 3 6 3 2" xfId="16155" xr:uid="{00000000-0005-0000-0000-0000CC140000}"/>
    <cellStyle name="Comma 2 4 4 3 6 3 2 2" xfId="35369" xr:uid="{93796CCC-4235-48CA-BA46-A2E9AF48443F}"/>
    <cellStyle name="Comma 2 4 4 3 6 3 3" xfId="25762" xr:uid="{FBC2858A-8FC5-472E-A8EF-9CE4E7911184}"/>
    <cellStyle name="Comma 2 4 4 3 6 4" xfId="11351" xr:uid="{00000000-0005-0000-0000-0000CD140000}"/>
    <cellStyle name="Comma 2 4 4 3 6 4 2" xfId="30565" xr:uid="{AC27EE5D-04D8-409D-BF9A-4CFE0EEEC0CB}"/>
    <cellStyle name="Comma 2 4 4 3 6 5" xfId="20958" xr:uid="{1F038966-FFA1-412D-9529-1AD7CC5916B7}"/>
    <cellStyle name="Comma 2 4 4 3 7" xfId="2546" xr:uid="{00000000-0005-0000-0000-0000CE140000}"/>
    <cellStyle name="Comma 2 4 4 3 7 2" xfId="7349" xr:uid="{00000000-0005-0000-0000-0000CF140000}"/>
    <cellStyle name="Comma 2 4 4 3 7 2 2" xfId="16956" xr:uid="{00000000-0005-0000-0000-0000D0140000}"/>
    <cellStyle name="Comma 2 4 4 3 7 2 2 2" xfId="36170" xr:uid="{FBC2C563-87E6-4379-866B-E5A385533CC8}"/>
    <cellStyle name="Comma 2 4 4 3 7 2 3" xfId="26563" xr:uid="{3F8E6B0C-6D20-4C94-A847-1C341F7F89D7}"/>
    <cellStyle name="Comma 2 4 4 3 7 3" xfId="12153" xr:uid="{00000000-0005-0000-0000-0000D1140000}"/>
    <cellStyle name="Comma 2 4 4 3 7 3 2" xfId="31367" xr:uid="{8F646489-4417-446D-A10B-9DAE2326D0B7}"/>
    <cellStyle name="Comma 2 4 4 3 7 4" xfId="21760" xr:uid="{EEA1ED40-3202-4F20-AFA5-FEC218A82EA7}"/>
    <cellStyle name="Comma 2 4 4 3 8" xfId="4948" xr:uid="{00000000-0005-0000-0000-0000D2140000}"/>
    <cellStyle name="Comma 2 4 4 3 8 2" xfId="14555" xr:uid="{00000000-0005-0000-0000-0000D3140000}"/>
    <cellStyle name="Comma 2 4 4 3 8 2 2" xfId="33769" xr:uid="{328665AD-3978-4C46-9774-1D3C3014DBD8}"/>
    <cellStyle name="Comma 2 4 4 3 8 3" xfId="24162" xr:uid="{BF6ACD03-2900-4523-97FE-F904A4AED529}"/>
    <cellStyle name="Comma 2 4 4 3 9" xfId="9751" xr:uid="{00000000-0005-0000-0000-0000D4140000}"/>
    <cellStyle name="Comma 2 4 4 3 9 2" xfId="28965" xr:uid="{B524C04A-6C77-4E53-81B9-F6FC0B9A17E0}"/>
    <cellStyle name="Comma 2 4 4 4" xfId="241" xr:uid="{00000000-0005-0000-0000-0000D5140000}"/>
    <cellStyle name="Comma 2 4 4 4 2" xfId="1042" xr:uid="{00000000-0005-0000-0000-0000D6140000}"/>
    <cellStyle name="Comma 2 4 4 4 2 2" xfId="3446" xr:uid="{00000000-0005-0000-0000-0000D7140000}"/>
    <cellStyle name="Comma 2 4 4 4 2 2 2" xfId="8249" xr:uid="{00000000-0005-0000-0000-0000D8140000}"/>
    <cellStyle name="Comma 2 4 4 4 2 2 2 2" xfId="17856" xr:uid="{00000000-0005-0000-0000-0000D9140000}"/>
    <cellStyle name="Comma 2 4 4 4 2 2 2 2 2" xfId="37070" xr:uid="{FA855386-8F47-4246-9F1E-0CAE82EC2C2E}"/>
    <cellStyle name="Comma 2 4 4 4 2 2 2 3" xfId="27463" xr:uid="{9346E7E1-9FEA-4D92-9C42-52128D81B80A}"/>
    <cellStyle name="Comma 2 4 4 4 2 2 3" xfId="13053" xr:uid="{00000000-0005-0000-0000-0000DA140000}"/>
    <cellStyle name="Comma 2 4 4 4 2 2 3 2" xfId="32267" xr:uid="{9226D3DD-8C7B-4177-9636-3B226197846E}"/>
    <cellStyle name="Comma 2 4 4 4 2 2 4" xfId="22660" xr:uid="{AE8A937C-3A47-415F-BDAC-C05C4348F40D}"/>
    <cellStyle name="Comma 2 4 4 4 2 3" xfId="5848" xr:uid="{00000000-0005-0000-0000-0000DB140000}"/>
    <cellStyle name="Comma 2 4 4 4 2 3 2" xfId="15455" xr:uid="{00000000-0005-0000-0000-0000DC140000}"/>
    <cellStyle name="Comma 2 4 4 4 2 3 2 2" xfId="34669" xr:uid="{5DBE604D-C185-4B0D-80ED-3843F5679CA7}"/>
    <cellStyle name="Comma 2 4 4 4 2 3 3" xfId="25062" xr:uid="{9C773851-9BAE-4D89-87D6-8A61C67BB974}"/>
    <cellStyle name="Comma 2 4 4 4 2 4" xfId="10651" xr:uid="{00000000-0005-0000-0000-0000DD140000}"/>
    <cellStyle name="Comma 2 4 4 4 2 4 2" xfId="29865" xr:uid="{169EDE3F-309B-4865-A95C-B66D5413BD4D}"/>
    <cellStyle name="Comma 2 4 4 4 2 5" xfId="20258" xr:uid="{5F8A88DF-1195-4F3D-AAE8-128A11C5B59E}"/>
    <cellStyle name="Comma 2 4 4 4 3" xfId="1842" xr:uid="{00000000-0005-0000-0000-0000DE140000}"/>
    <cellStyle name="Comma 2 4 4 4 3 2" xfId="4246" xr:uid="{00000000-0005-0000-0000-0000DF140000}"/>
    <cellStyle name="Comma 2 4 4 4 3 2 2" xfId="9049" xr:uid="{00000000-0005-0000-0000-0000E0140000}"/>
    <cellStyle name="Comma 2 4 4 4 3 2 2 2" xfId="18656" xr:uid="{00000000-0005-0000-0000-0000E1140000}"/>
    <cellStyle name="Comma 2 4 4 4 3 2 2 2 2" xfId="37870" xr:uid="{42346BB8-00F0-47E5-B3CD-7CC0ACD071D8}"/>
    <cellStyle name="Comma 2 4 4 4 3 2 2 3" xfId="28263" xr:uid="{232E5E39-D2EF-4660-AFDB-64731B843AFB}"/>
    <cellStyle name="Comma 2 4 4 4 3 2 3" xfId="13853" xr:uid="{00000000-0005-0000-0000-0000E2140000}"/>
    <cellStyle name="Comma 2 4 4 4 3 2 3 2" xfId="33067" xr:uid="{2A576313-DD87-494E-A197-760104E27627}"/>
    <cellStyle name="Comma 2 4 4 4 3 2 4" xfId="23460" xr:uid="{36890EEB-EDB3-4C7D-BF76-B9FF17572231}"/>
    <cellStyle name="Comma 2 4 4 4 3 3" xfId="6648" xr:uid="{00000000-0005-0000-0000-0000E3140000}"/>
    <cellStyle name="Comma 2 4 4 4 3 3 2" xfId="16255" xr:uid="{00000000-0005-0000-0000-0000E4140000}"/>
    <cellStyle name="Comma 2 4 4 4 3 3 2 2" xfId="35469" xr:uid="{9594EC5B-F6AD-4288-AE9E-8230B9D1E0A0}"/>
    <cellStyle name="Comma 2 4 4 4 3 3 3" xfId="25862" xr:uid="{5165DB6F-1BBD-4AD1-9F63-0C0C642AB6F4}"/>
    <cellStyle name="Comma 2 4 4 4 3 4" xfId="11451" xr:uid="{00000000-0005-0000-0000-0000E5140000}"/>
    <cellStyle name="Comma 2 4 4 4 3 4 2" xfId="30665" xr:uid="{6DDF8C87-4EB9-4411-82EE-228103B9A812}"/>
    <cellStyle name="Comma 2 4 4 4 3 5" xfId="21058" xr:uid="{26E7883C-412E-4594-9AD5-EF1D04F3354A}"/>
    <cellStyle name="Comma 2 4 4 4 4" xfId="2646" xr:uid="{00000000-0005-0000-0000-0000E6140000}"/>
    <cellStyle name="Comma 2 4 4 4 4 2" xfId="7449" xr:uid="{00000000-0005-0000-0000-0000E7140000}"/>
    <cellStyle name="Comma 2 4 4 4 4 2 2" xfId="17056" xr:uid="{00000000-0005-0000-0000-0000E8140000}"/>
    <cellStyle name="Comma 2 4 4 4 4 2 2 2" xfId="36270" xr:uid="{DC49B2C0-FE82-4251-AF79-CF7B4382C0B1}"/>
    <cellStyle name="Comma 2 4 4 4 4 2 3" xfId="26663" xr:uid="{B457F276-48C3-4B42-B309-C0E817DD0E01}"/>
    <cellStyle name="Comma 2 4 4 4 4 3" xfId="12253" xr:uid="{00000000-0005-0000-0000-0000E9140000}"/>
    <cellStyle name="Comma 2 4 4 4 4 3 2" xfId="31467" xr:uid="{313C73A9-2A87-4509-818D-02419C5CEB23}"/>
    <cellStyle name="Comma 2 4 4 4 4 4" xfId="21860" xr:uid="{12CD5143-07F0-4698-863D-767E9E2092EA}"/>
    <cellStyle name="Comma 2 4 4 4 5" xfId="5048" xr:uid="{00000000-0005-0000-0000-0000EA140000}"/>
    <cellStyle name="Comma 2 4 4 4 5 2" xfId="14655" xr:uid="{00000000-0005-0000-0000-0000EB140000}"/>
    <cellStyle name="Comma 2 4 4 4 5 2 2" xfId="33869" xr:uid="{42C77C7E-D5F1-4694-9305-9EB4B82B0260}"/>
    <cellStyle name="Comma 2 4 4 4 5 3" xfId="24262" xr:uid="{56F63E30-36FF-4437-9ABE-00ADD4F10B05}"/>
    <cellStyle name="Comma 2 4 4 4 6" xfId="9851" xr:uid="{00000000-0005-0000-0000-0000EC140000}"/>
    <cellStyle name="Comma 2 4 4 4 6 2" xfId="29065" xr:uid="{4807CC48-1F16-46B1-904B-2D33CB3E9810}"/>
    <cellStyle name="Comma 2 4 4 4 7" xfId="19458" xr:uid="{EE90B4A4-71CD-405C-A867-AA231ABFF835}"/>
    <cellStyle name="Comma 2 4 4 5" xfId="441" xr:uid="{00000000-0005-0000-0000-0000ED140000}"/>
    <cellStyle name="Comma 2 4 4 5 2" xfId="1242" xr:uid="{00000000-0005-0000-0000-0000EE140000}"/>
    <cellStyle name="Comma 2 4 4 5 2 2" xfId="3646" xr:uid="{00000000-0005-0000-0000-0000EF140000}"/>
    <cellStyle name="Comma 2 4 4 5 2 2 2" xfId="8449" xr:uid="{00000000-0005-0000-0000-0000F0140000}"/>
    <cellStyle name="Comma 2 4 4 5 2 2 2 2" xfId="18056" xr:uid="{00000000-0005-0000-0000-0000F1140000}"/>
    <cellStyle name="Comma 2 4 4 5 2 2 2 2 2" xfId="37270" xr:uid="{B9657E6C-6EB4-4FB2-81AD-7DADEAB83C8F}"/>
    <cellStyle name="Comma 2 4 4 5 2 2 2 3" xfId="27663" xr:uid="{BAD72A2D-2B6A-4E63-963E-40FE2FFEFB26}"/>
    <cellStyle name="Comma 2 4 4 5 2 2 3" xfId="13253" xr:uid="{00000000-0005-0000-0000-0000F2140000}"/>
    <cellStyle name="Comma 2 4 4 5 2 2 3 2" xfId="32467" xr:uid="{6CE7B9AD-BE02-45D8-867D-3DA88D8749F6}"/>
    <cellStyle name="Comma 2 4 4 5 2 2 4" xfId="22860" xr:uid="{28D04332-060C-4DE3-A74E-DF9F4FCDE8F9}"/>
    <cellStyle name="Comma 2 4 4 5 2 3" xfId="6048" xr:uid="{00000000-0005-0000-0000-0000F3140000}"/>
    <cellStyle name="Comma 2 4 4 5 2 3 2" xfId="15655" xr:uid="{00000000-0005-0000-0000-0000F4140000}"/>
    <cellStyle name="Comma 2 4 4 5 2 3 2 2" xfId="34869" xr:uid="{A9570AB6-B850-4DCE-8048-8BD513B70316}"/>
    <cellStyle name="Comma 2 4 4 5 2 3 3" xfId="25262" xr:uid="{98D3FD75-CA3E-4B59-8B9C-7D1F8E466F55}"/>
    <cellStyle name="Comma 2 4 4 5 2 4" xfId="10851" xr:uid="{00000000-0005-0000-0000-0000F5140000}"/>
    <cellStyle name="Comma 2 4 4 5 2 4 2" xfId="30065" xr:uid="{807FAD92-20E0-433B-B54E-47A5943C6C9E}"/>
    <cellStyle name="Comma 2 4 4 5 2 5" xfId="20458" xr:uid="{12537F3F-6342-4D5C-98B7-7E51C85D8EFD}"/>
    <cellStyle name="Comma 2 4 4 5 3" xfId="2042" xr:uid="{00000000-0005-0000-0000-0000F6140000}"/>
    <cellStyle name="Comma 2 4 4 5 3 2" xfId="4446" xr:uid="{00000000-0005-0000-0000-0000F7140000}"/>
    <cellStyle name="Comma 2 4 4 5 3 2 2" xfId="9249" xr:uid="{00000000-0005-0000-0000-0000F8140000}"/>
    <cellStyle name="Comma 2 4 4 5 3 2 2 2" xfId="18856" xr:uid="{00000000-0005-0000-0000-0000F9140000}"/>
    <cellStyle name="Comma 2 4 4 5 3 2 2 2 2" xfId="38070" xr:uid="{2045B143-7E8E-4978-9337-EB9116A8587D}"/>
    <cellStyle name="Comma 2 4 4 5 3 2 2 3" xfId="28463" xr:uid="{87A28F11-0E29-4B56-86AD-DE6CCAF569B3}"/>
    <cellStyle name="Comma 2 4 4 5 3 2 3" xfId="14053" xr:uid="{00000000-0005-0000-0000-0000FA140000}"/>
    <cellStyle name="Comma 2 4 4 5 3 2 3 2" xfId="33267" xr:uid="{40384DA9-E654-4549-A6C9-A5229FC77A9D}"/>
    <cellStyle name="Comma 2 4 4 5 3 2 4" xfId="23660" xr:uid="{7D269DB9-960C-4FBB-8786-80F0463AABC2}"/>
    <cellStyle name="Comma 2 4 4 5 3 3" xfId="6848" xr:uid="{00000000-0005-0000-0000-0000FB140000}"/>
    <cellStyle name="Comma 2 4 4 5 3 3 2" xfId="16455" xr:uid="{00000000-0005-0000-0000-0000FC140000}"/>
    <cellStyle name="Comma 2 4 4 5 3 3 2 2" xfId="35669" xr:uid="{9822F84C-021E-435A-B790-FA4ABA4F5F2E}"/>
    <cellStyle name="Comma 2 4 4 5 3 3 3" xfId="26062" xr:uid="{95B703CC-4BC9-4873-884E-183088EC9462}"/>
    <cellStyle name="Comma 2 4 4 5 3 4" xfId="11651" xr:uid="{00000000-0005-0000-0000-0000FD140000}"/>
    <cellStyle name="Comma 2 4 4 5 3 4 2" xfId="30865" xr:uid="{46802A83-A1D9-452D-BE58-91F0E9DD952A}"/>
    <cellStyle name="Comma 2 4 4 5 3 5" xfId="21258" xr:uid="{EC008F65-A5C9-4C7E-A974-E4687465D484}"/>
    <cellStyle name="Comma 2 4 4 5 4" xfId="2846" xr:uid="{00000000-0005-0000-0000-0000FE140000}"/>
    <cellStyle name="Comma 2 4 4 5 4 2" xfId="7649" xr:uid="{00000000-0005-0000-0000-0000FF140000}"/>
    <cellStyle name="Comma 2 4 4 5 4 2 2" xfId="17256" xr:uid="{00000000-0005-0000-0000-000000150000}"/>
    <cellStyle name="Comma 2 4 4 5 4 2 2 2" xfId="36470" xr:uid="{C553AFE4-5465-4551-9237-ACB4975C3896}"/>
    <cellStyle name="Comma 2 4 4 5 4 2 3" xfId="26863" xr:uid="{4768BBD9-439C-4AC0-A710-2778A0A78BFD}"/>
    <cellStyle name="Comma 2 4 4 5 4 3" xfId="12453" xr:uid="{00000000-0005-0000-0000-000001150000}"/>
    <cellStyle name="Comma 2 4 4 5 4 3 2" xfId="31667" xr:uid="{7D680897-3730-40E4-8963-4FE635DDD804}"/>
    <cellStyle name="Comma 2 4 4 5 4 4" xfId="22060" xr:uid="{CA67D0AD-8F2B-447E-AACC-DB5F0AB335BE}"/>
    <cellStyle name="Comma 2 4 4 5 5" xfId="5248" xr:uid="{00000000-0005-0000-0000-000002150000}"/>
    <cellStyle name="Comma 2 4 4 5 5 2" xfId="14855" xr:uid="{00000000-0005-0000-0000-000003150000}"/>
    <cellStyle name="Comma 2 4 4 5 5 2 2" xfId="34069" xr:uid="{C34A98FD-00A5-4BC4-8D49-417184F8391F}"/>
    <cellStyle name="Comma 2 4 4 5 5 3" xfId="24462" xr:uid="{06B83C3B-5B93-4FEA-9B8F-C4663A379754}"/>
    <cellStyle name="Comma 2 4 4 5 6" xfId="10051" xr:uid="{00000000-0005-0000-0000-000004150000}"/>
    <cellStyle name="Comma 2 4 4 5 6 2" xfId="29265" xr:uid="{FCCADBA6-4E54-4BAE-9220-EAADA6E1499D}"/>
    <cellStyle name="Comma 2 4 4 5 7" xfId="19658" xr:uid="{47013842-6646-4D93-9CAE-30A6095057A9}"/>
    <cellStyle name="Comma 2 4 4 6" xfId="641" xr:uid="{00000000-0005-0000-0000-000005150000}"/>
    <cellStyle name="Comma 2 4 4 6 2" xfId="1442" xr:uid="{00000000-0005-0000-0000-000006150000}"/>
    <cellStyle name="Comma 2 4 4 6 2 2" xfId="3846" xr:uid="{00000000-0005-0000-0000-000007150000}"/>
    <cellStyle name="Comma 2 4 4 6 2 2 2" xfId="8649" xr:uid="{00000000-0005-0000-0000-000008150000}"/>
    <cellStyle name="Comma 2 4 4 6 2 2 2 2" xfId="18256" xr:uid="{00000000-0005-0000-0000-000009150000}"/>
    <cellStyle name="Comma 2 4 4 6 2 2 2 2 2" xfId="37470" xr:uid="{3BC9A484-F969-4E73-ADCE-91515979C241}"/>
    <cellStyle name="Comma 2 4 4 6 2 2 2 3" xfId="27863" xr:uid="{A245B0C4-3693-4403-97E3-48B6285E9343}"/>
    <cellStyle name="Comma 2 4 4 6 2 2 3" xfId="13453" xr:uid="{00000000-0005-0000-0000-00000A150000}"/>
    <cellStyle name="Comma 2 4 4 6 2 2 3 2" xfId="32667" xr:uid="{32E3708E-D564-47B0-A6C4-854253D916CD}"/>
    <cellStyle name="Comma 2 4 4 6 2 2 4" xfId="23060" xr:uid="{8025AAEB-EFB2-4F34-908A-EE5F8DBB71AB}"/>
    <cellStyle name="Comma 2 4 4 6 2 3" xfId="6248" xr:uid="{00000000-0005-0000-0000-00000B150000}"/>
    <cellStyle name="Comma 2 4 4 6 2 3 2" xfId="15855" xr:uid="{00000000-0005-0000-0000-00000C150000}"/>
    <cellStyle name="Comma 2 4 4 6 2 3 2 2" xfId="35069" xr:uid="{6DF20384-37B9-428E-A15F-E2F78CE54674}"/>
    <cellStyle name="Comma 2 4 4 6 2 3 3" xfId="25462" xr:uid="{919F035F-D453-4E64-B73A-562AB79136A3}"/>
    <cellStyle name="Comma 2 4 4 6 2 4" xfId="11051" xr:uid="{00000000-0005-0000-0000-00000D150000}"/>
    <cellStyle name="Comma 2 4 4 6 2 4 2" xfId="30265" xr:uid="{372BE854-D84E-4E80-8726-1ACB0FE1CA95}"/>
    <cellStyle name="Comma 2 4 4 6 2 5" xfId="20658" xr:uid="{F255EF56-BF6A-4671-9BAB-3389C3F0064A}"/>
    <cellStyle name="Comma 2 4 4 6 3" xfId="2242" xr:uid="{00000000-0005-0000-0000-00000E150000}"/>
    <cellStyle name="Comma 2 4 4 6 3 2" xfId="4646" xr:uid="{00000000-0005-0000-0000-00000F150000}"/>
    <cellStyle name="Comma 2 4 4 6 3 2 2" xfId="9449" xr:uid="{00000000-0005-0000-0000-000010150000}"/>
    <cellStyle name="Comma 2 4 4 6 3 2 2 2" xfId="19056" xr:uid="{00000000-0005-0000-0000-000011150000}"/>
    <cellStyle name="Comma 2 4 4 6 3 2 2 2 2" xfId="38270" xr:uid="{D90125E2-E95E-474C-819F-D7725DB3E490}"/>
    <cellStyle name="Comma 2 4 4 6 3 2 2 3" xfId="28663" xr:uid="{54CC4D57-3018-42B8-AF52-9A348C605B9B}"/>
    <cellStyle name="Comma 2 4 4 6 3 2 3" xfId="14253" xr:uid="{00000000-0005-0000-0000-000012150000}"/>
    <cellStyle name="Comma 2 4 4 6 3 2 3 2" xfId="33467" xr:uid="{A3D6CF51-FB2C-41A8-9D95-18CBECCB109E}"/>
    <cellStyle name="Comma 2 4 4 6 3 2 4" xfId="23860" xr:uid="{34A393F8-9C0B-412D-9CF4-8D36FAC842BD}"/>
    <cellStyle name="Comma 2 4 4 6 3 3" xfId="7048" xr:uid="{00000000-0005-0000-0000-000013150000}"/>
    <cellStyle name="Comma 2 4 4 6 3 3 2" xfId="16655" xr:uid="{00000000-0005-0000-0000-000014150000}"/>
    <cellStyle name="Comma 2 4 4 6 3 3 2 2" xfId="35869" xr:uid="{F6D1AEF6-5681-43D6-B42D-D3E68964E5E5}"/>
    <cellStyle name="Comma 2 4 4 6 3 3 3" xfId="26262" xr:uid="{57CD037A-B38A-49BA-B2DA-A29C99D70F17}"/>
    <cellStyle name="Comma 2 4 4 6 3 4" xfId="11851" xr:uid="{00000000-0005-0000-0000-000015150000}"/>
    <cellStyle name="Comma 2 4 4 6 3 4 2" xfId="31065" xr:uid="{6A50082E-4BC6-43F0-83DE-15592E93BDB6}"/>
    <cellStyle name="Comma 2 4 4 6 3 5" xfId="21458" xr:uid="{43E4EE80-406C-4C1F-8293-600B45D7D7E4}"/>
    <cellStyle name="Comma 2 4 4 6 4" xfId="3046" xr:uid="{00000000-0005-0000-0000-000016150000}"/>
    <cellStyle name="Comma 2 4 4 6 4 2" xfId="7849" xr:uid="{00000000-0005-0000-0000-000017150000}"/>
    <cellStyle name="Comma 2 4 4 6 4 2 2" xfId="17456" xr:uid="{00000000-0005-0000-0000-000018150000}"/>
    <cellStyle name="Comma 2 4 4 6 4 2 2 2" xfId="36670" xr:uid="{64F9ABE2-2492-4D9E-8D1D-0B4614989A13}"/>
    <cellStyle name="Comma 2 4 4 6 4 2 3" xfId="27063" xr:uid="{1333EBF0-CE14-4803-8C25-577D21864861}"/>
    <cellStyle name="Comma 2 4 4 6 4 3" xfId="12653" xr:uid="{00000000-0005-0000-0000-000019150000}"/>
    <cellStyle name="Comma 2 4 4 6 4 3 2" xfId="31867" xr:uid="{9DCD07D8-3572-4AC2-865F-ACED4B7F2117}"/>
    <cellStyle name="Comma 2 4 4 6 4 4" xfId="22260" xr:uid="{68359D2B-416D-4657-8508-FAFB2407B6E3}"/>
    <cellStyle name="Comma 2 4 4 6 5" xfId="5448" xr:uid="{00000000-0005-0000-0000-00001A150000}"/>
    <cellStyle name="Comma 2 4 4 6 5 2" xfId="15055" xr:uid="{00000000-0005-0000-0000-00001B150000}"/>
    <cellStyle name="Comma 2 4 4 6 5 2 2" xfId="34269" xr:uid="{2950B355-C2D9-45C0-8700-B0C4B3220E0D}"/>
    <cellStyle name="Comma 2 4 4 6 5 3" xfId="24662" xr:uid="{797CAB14-F07F-41A9-AC0A-ECDF4C7AEB77}"/>
    <cellStyle name="Comma 2 4 4 6 6" xfId="10251" xr:uid="{00000000-0005-0000-0000-00001C150000}"/>
    <cellStyle name="Comma 2 4 4 6 6 2" xfId="29465" xr:uid="{15496D88-917D-4C58-B645-033E0B6B3536}"/>
    <cellStyle name="Comma 2 4 4 6 7" xfId="19858" xr:uid="{F173F96C-F184-4B4F-96A7-A0B8A7FB3866}"/>
    <cellStyle name="Comma 2 4 4 7" xfId="842" xr:uid="{00000000-0005-0000-0000-00001D150000}"/>
    <cellStyle name="Comma 2 4 4 7 2" xfId="3246" xr:uid="{00000000-0005-0000-0000-00001E150000}"/>
    <cellStyle name="Comma 2 4 4 7 2 2" xfId="8049" xr:uid="{00000000-0005-0000-0000-00001F150000}"/>
    <cellStyle name="Comma 2 4 4 7 2 2 2" xfId="17656" xr:uid="{00000000-0005-0000-0000-000020150000}"/>
    <cellStyle name="Comma 2 4 4 7 2 2 2 2" xfId="36870" xr:uid="{21A2E177-1E3A-4CB7-AD2E-D9B1EF5E24D3}"/>
    <cellStyle name="Comma 2 4 4 7 2 2 3" xfId="27263" xr:uid="{79C95C5D-0511-47BF-923E-08EEC493205E}"/>
    <cellStyle name="Comma 2 4 4 7 2 3" xfId="12853" xr:uid="{00000000-0005-0000-0000-000021150000}"/>
    <cellStyle name="Comma 2 4 4 7 2 3 2" xfId="32067" xr:uid="{E0F70327-B00E-4526-9D44-4C41E221B517}"/>
    <cellStyle name="Comma 2 4 4 7 2 4" xfId="22460" xr:uid="{3057036C-B3D0-413D-BC61-BF4A21756A43}"/>
    <cellStyle name="Comma 2 4 4 7 3" xfId="5648" xr:uid="{00000000-0005-0000-0000-000022150000}"/>
    <cellStyle name="Comma 2 4 4 7 3 2" xfId="15255" xr:uid="{00000000-0005-0000-0000-000023150000}"/>
    <cellStyle name="Comma 2 4 4 7 3 2 2" xfId="34469" xr:uid="{A3AEEDED-3B8A-4329-922B-7B264D10B3F5}"/>
    <cellStyle name="Comma 2 4 4 7 3 3" xfId="24862" xr:uid="{05957112-6984-401A-8403-277819C343D2}"/>
    <cellStyle name="Comma 2 4 4 7 4" xfId="10451" xr:uid="{00000000-0005-0000-0000-000024150000}"/>
    <cellStyle name="Comma 2 4 4 7 4 2" xfId="29665" xr:uid="{3EC735C6-7F6D-4D26-AB84-D4AFA3EF6E6D}"/>
    <cellStyle name="Comma 2 4 4 7 5" xfId="20058" xr:uid="{66BE69DC-5A09-4B3D-8310-E77D1DC4BB83}"/>
    <cellStyle name="Comma 2 4 4 8" xfId="1642" xr:uid="{00000000-0005-0000-0000-000025150000}"/>
    <cellStyle name="Comma 2 4 4 8 2" xfId="4046" xr:uid="{00000000-0005-0000-0000-000026150000}"/>
    <cellStyle name="Comma 2 4 4 8 2 2" xfId="8849" xr:uid="{00000000-0005-0000-0000-000027150000}"/>
    <cellStyle name="Comma 2 4 4 8 2 2 2" xfId="18456" xr:uid="{00000000-0005-0000-0000-000028150000}"/>
    <cellStyle name="Comma 2 4 4 8 2 2 2 2" xfId="37670" xr:uid="{5A536948-B73B-4771-8105-E726D0BF5C31}"/>
    <cellStyle name="Comma 2 4 4 8 2 2 3" xfId="28063" xr:uid="{4DE43B23-D5A0-490B-A0AF-00EFF3F905C7}"/>
    <cellStyle name="Comma 2 4 4 8 2 3" xfId="13653" xr:uid="{00000000-0005-0000-0000-000029150000}"/>
    <cellStyle name="Comma 2 4 4 8 2 3 2" xfId="32867" xr:uid="{71011F6E-9B0B-4BD1-B5B6-35717D604FDC}"/>
    <cellStyle name="Comma 2 4 4 8 2 4" xfId="23260" xr:uid="{E1D19539-D1AC-4EDF-96ED-B0044AFC9492}"/>
    <cellStyle name="Comma 2 4 4 8 3" xfId="6448" xr:uid="{00000000-0005-0000-0000-00002A150000}"/>
    <cellStyle name="Comma 2 4 4 8 3 2" xfId="16055" xr:uid="{00000000-0005-0000-0000-00002B150000}"/>
    <cellStyle name="Comma 2 4 4 8 3 2 2" xfId="35269" xr:uid="{15D8AEB9-2D90-4D4A-8807-D31478C3A46E}"/>
    <cellStyle name="Comma 2 4 4 8 3 3" xfId="25662" xr:uid="{F3A20E20-332A-4F2E-AC7D-2C76D5E28904}"/>
    <cellStyle name="Comma 2 4 4 8 4" xfId="11251" xr:uid="{00000000-0005-0000-0000-00002C150000}"/>
    <cellStyle name="Comma 2 4 4 8 4 2" xfId="30465" xr:uid="{0EB6659A-8D5C-4B89-97EC-28FA8EA7CE81}"/>
    <cellStyle name="Comma 2 4 4 8 5" xfId="20858" xr:uid="{6F3EEC77-8C4C-47C6-93C0-60967D152933}"/>
    <cellStyle name="Comma 2 4 4 9" xfId="2446" xr:uid="{00000000-0005-0000-0000-00002D150000}"/>
    <cellStyle name="Comma 2 4 4 9 2" xfId="7249" xr:uid="{00000000-0005-0000-0000-00002E150000}"/>
    <cellStyle name="Comma 2 4 4 9 2 2" xfId="16856" xr:uid="{00000000-0005-0000-0000-00002F150000}"/>
    <cellStyle name="Comma 2 4 4 9 2 2 2" xfId="36070" xr:uid="{D195BA89-C116-4FD7-9424-61CD37493DE2}"/>
    <cellStyle name="Comma 2 4 4 9 2 3" xfId="26463" xr:uid="{6104D8BA-6B60-4187-8834-ACCE732FE2D5}"/>
    <cellStyle name="Comma 2 4 4 9 3" xfId="12053" xr:uid="{00000000-0005-0000-0000-000030150000}"/>
    <cellStyle name="Comma 2 4 4 9 3 2" xfId="31267" xr:uid="{ADBC225F-7D72-4515-AE48-8492CB8DB5B7}"/>
    <cellStyle name="Comma 2 4 4 9 4" xfId="21660" xr:uid="{7DE64104-36E4-4F2C-A4C2-A87934E4A826}"/>
    <cellStyle name="Comma 2 4 5" xfId="51" xr:uid="{00000000-0005-0000-0000-000031150000}"/>
    <cellStyle name="Comma 2 4 5 10" xfId="4858" xr:uid="{00000000-0005-0000-0000-000032150000}"/>
    <cellStyle name="Comma 2 4 5 10 2" xfId="14465" xr:uid="{00000000-0005-0000-0000-000033150000}"/>
    <cellStyle name="Comma 2 4 5 10 2 2" xfId="33679" xr:uid="{9D196D9B-C59D-41EB-B29A-B9B37D0D007A}"/>
    <cellStyle name="Comma 2 4 5 10 3" xfId="24072" xr:uid="{433ECB54-43B4-4A19-AE44-2C1F88036F29}"/>
    <cellStyle name="Comma 2 4 5 11" xfId="9661" xr:uid="{00000000-0005-0000-0000-000034150000}"/>
    <cellStyle name="Comma 2 4 5 11 2" xfId="28875" xr:uid="{2F28F440-94B5-4840-BE28-DB0B3D3D1907}"/>
    <cellStyle name="Comma 2 4 5 12" xfId="19268" xr:uid="{A4714E71-B138-4877-BF44-4329E844ADC8}"/>
    <cellStyle name="Comma 2 4 5 2" xfId="101" xr:uid="{00000000-0005-0000-0000-000035150000}"/>
    <cellStyle name="Comma 2 4 5 2 10" xfId="9711" xr:uid="{00000000-0005-0000-0000-000036150000}"/>
    <cellStyle name="Comma 2 4 5 2 10 2" xfId="28925" xr:uid="{5DBF6BCB-B20B-4DC8-B55C-6A8D44F82F84}"/>
    <cellStyle name="Comma 2 4 5 2 11" xfId="19318" xr:uid="{B988FFE4-103B-4268-89E8-B943AED7DE21}"/>
    <cellStyle name="Comma 2 4 5 2 2" xfId="201" xr:uid="{00000000-0005-0000-0000-000037150000}"/>
    <cellStyle name="Comma 2 4 5 2 2 10" xfId="19418" xr:uid="{BBE54CF5-7737-43D1-9E14-CBFEA292423E}"/>
    <cellStyle name="Comma 2 4 5 2 2 2" xfId="401" xr:uid="{00000000-0005-0000-0000-000038150000}"/>
    <cellStyle name="Comma 2 4 5 2 2 2 2" xfId="1202" xr:uid="{00000000-0005-0000-0000-000039150000}"/>
    <cellStyle name="Comma 2 4 5 2 2 2 2 2" xfId="3606" xr:uid="{00000000-0005-0000-0000-00003A150000}"/>
    <cellStyle name="Comma 2 4 5 2 2 2 2 2 2" xfId="8409" xr:uid="{00000000-0005-0000-0000-00003B150000}"/>
    <cellStyle name="Comma 2 4 5 2 2 2 2 2 2 2" xfId="18016" xr:uid="{00000000-0005-0000-0000-00003C150000}"/>
    <cellStyle name="Comma 2 4 5 2 2 2 2 2 2 2 2" xfId="37230" xr:uid="{11773376-2D46-4D2D-AC0E-AA62780F0177}"/>
    <cellStyle name="Comma 2 4 5 2 2 2 2 2 2 3" xfId="27623" xr:uid="{28947C44-EE81-4454-AB42-9EEB3A132021}"/>
    <cellStyle name="Comma 2 4 5 2 2 2 2 2 3" xfId="13213" xr:uid="{00000000-0005-0000-0000-00003D150000}"/>
    <cellStyle name="Comma 2 4 5 2 2 2 2 2 3 2" xfId="32427" xr:uid="{AE84DB55-DEF9-47A4-B097-0F8020492208}"/>
    <cellStyle name="Comma 2 4 5 2 2 2 2 2 4" xfId="22820" xr:uid="{D9E99F36-C2B5-4DAB-A39B-9BC24154A4DC}"/>
    <cellStyle name="Comma 2 4 5 2 2 2 2 3" xfId="6008" xr:uid="{00000000-0005-0000-0000-00003E150000}"/>
    <cellStyle name="Comma 2 4 5 2 2 2 2 3 2" xfId="15615" xr:uid="{00000000-0005-0000-0000-00003F150000}"/>
    <cellStyle name="Comma 2 4 5 2 2 2 2 3 2 2" xfId="34829" xr:uid="{CBC7FED0-E4DF-4BDC-9867-7DAFDC2BE7CB}"/>
    <cellStyle name="Comma 2 4 5 2 2 2 2 3 3" xfId="25222" xr:uid="{36699CFC-ED9B-4DAD-8C3A-8A741F5EE18B}"/>
    <cellStyle name="Comma 2 4 5 2 2 2 2 4" xfId="10811" xr:uid="{00000000-0005-0000-0000-000040150000}"/>
    <cellStyle name="Comma 2 4 5 2 2 2 2 4 2" xfId="30025" xr:uid="{8C38EB65-5486-4BFE-B40C-4DDB4D461C4D}"/>
    <cellStyle name="Comma 2 4 5 2 2 2 2 5" xfId="20418" xr:uid="{6DA26FE2-57C5-478A-B477-3ACA4107C2D4}"/>
    <cellStyle name="Comma 2 4 5 2 2 2 3" xfId="2002" xr:uid="{00000000-0005-0000-0000-000041150000}"/>
    <cellStyle name="Comma 2 4 5 2 2 2 3 2" xfId="4406" xr:uid="{00000000-0005-0000-0000-000042150000}"/>
    <cellStyle name="Comma 2 4 5 2 2 2 3 2 2" xfId="9209" xr:uid="{00000000-0005-0000-0000-000043150000}"/>
    <cellStyle name="Comma 2 4 5 2 2 2 3 2 2 2" xfId="18816" xr:uid="{00000000-0005-0000-0000-000044150000}"/>
    <cellStyle name="Comma 2 4 5 2 2 2 3 2 2 2 2" xfId="38030" xr:uid="{E6A9AC8A-E4C6-4645-AE1E-EE9A6C23E33A}"/>
    <cellStyle name="Comma 2 4 5 2 2 2 3 2 2 3" xfId="28423" xr:uid="{4E6E4CED-2995-4397-9A61-2372E1E04079}"/>
    <cellStyle name="Comma 2 4 5 2 2 2 3 2 3" xfId="14013" xr:uid="{00000000-0005-0000-0000-000045150000}"/>
    <cellStyle name="Comma 2 4 5 2 2 2 3 2 3 2" xfId="33227" xr:uid="{ED8A19DA-4737-47EB-95A1-F2A8512A0A8B}"/>
    <cellStyle name="Comma 2 4 5 2 2 2 3 2 4" xfId="23620" xr:uid="{27E65A2D-B65D-4064-A991-01F3B6E151BB}"/>
    <cellStyle name="Comma 2 4 5 2 2 2 3 3" xfId="6808" xr:uid="{00000000-0005-0000-0000-000046150000}"/>
    <cellStyle name="Comma 2 4 5 2 2 2 3 3 2" xfId="16415" xr:uid="{00000000-0005-0000-0000-000047150000}"/>
    <cellStyle name="Comma 2 4 5 2 2 2 3 3 2 2" xfId="35629" xr:uid="{2012082E-3EA4-4F23-BBD3-AD4C27576A20}"/>
    <cellStyle name="Comma 2 4 5 2 2 2 3 3 3" xfId="26022" xr:uid="{80DC055C-8D14-4ABB-8F13-BC2434040B65}"/>
    <cellStyle name="Comma 2 4 5 2 2 2 3 4" xfId="11611" xr:uid="{00000000-0005-0000-0000-000048150000}"/>
    <cellStyle name="Comma 2 4 5 2 2 2 3 4 2" xfId="30825" xr:uid="{EE6157ED-1877-4AB5-845A-0D986E5D46BC}"/>
    <cellStyle name="Comma 2 4 5 2 2 2 3 5" xfId="21218" xr:uid="{DB5DB699-5E9C-4885-BB6F-73046787103F}"/>
    <cellStyle name="Comma 2 4 5 2 2 2 4" xfId="2806" xr:uid="{00000000-0005-0000-0000-000049150000}"/>
    <cellStyle name="Comma 2 4 5 2 2 2 4 2" xfId="7609" xr:uid="{00000000-0005-0000-0000-00004A150000}"/>
    <cellStyle name="Comma 2 4 5 2 2 2 4 2 2" xfId="17216" xr:uid="{00000000-0005-0000-0000-00004B150000}"/>
    <cellStyle name="Comma 2 4 5 2 2 2 4 2 2 2" xfId="36430" xr:uid="{9DF3F80A-5DF2-4A89-8B90-CAAA7143727F}"/>
    <cellStyle name="Comma 2 4 5 2 2 2 4 2 3" xfId="26823" xr:uid="{8B01AF47-66FE-4FEB-99B6-733D5653F63C}"/>
    <cellStyle name="Comma 2 4 5 2 2 2 4 3" xfId="12413" xr:uid="{00000000-0005-0000-0000-00004C150000}"/>
    <cellStyle name="Comma 2 4 5 2 2 2 4 3 2" xfId="31627" xr:uid="{334321C3-5096-460D-8EC8-8D646AF40926}"/>
    <cellStyle name="Comma 2 4 5 2 2 2 4 4" xfId="22020" xr:uid="{05F643C0-57D4-4463-8E97-3B2EB64E09BB}"/>
    <cellStyle name="Comma 2 4 5 2 2 2 5" xfId="5208" xr:uid="{00000000-0005-0000-0000-00004D150000}"/>
    <cellStyle name="Comma 2 4 5 2 2 2 5 2" xfId="14815" xr:uid="{00000000-0005-0000-0000-00004E150000}"/>
    <cellStyle name="Comma 2 4 5 2 2 2 5 2 2" xfId="34029" xr:uid="{E80F79A5-2421-4AD9-AFFF-1F6F7570432E}"/>
    <cellStyle name="Comma 2 4 5 2 2 2 5 3" xfId="24422" xr:uid="{908FD8C7-A955-4AAA-B850-FE192CA66DE8}"/>
    <cellStyle name="Comma 2 4 5 2 2 2 6" xfId="10011" xr:uid="{00000000-0005-0000-0000-00004F150000}"/>
    <cellStyle name="Comma 2 4 5 2 2 2 6 2" xfId="29225" xr:uid="{3782A99A-1404-4575-9BCB-D89239E96C13}"/>
    <cellStyle name="Comma 2 4 5 2 2 2 7" xfId="19618" xr:uid="{76D24FC8-AF83-4DE0-94CE-4FA296AB0487}"/>
    <cellStyle name="Comma 2 4 5 2 2 3" xfId="601" xr:uid="{00000000-0005-0000-0000-000050150000}"/>
    <cellStyle name="Comma 2 4 5 2 2 3 2" xfId="1402" xr:uid="{00000000-0005-0000-0000-000051150000}"/>
    <cellStyle name="Comma 2 4 5 2 2 3 2 2" xfId="3806" xr:uid="{00000000-0005-0000-0000-000052150000}"/>
    <cellStyle name="Comma 2 4 5 2 2 3 2 2 2" xfId="8609" xr:uid="{00000000-0005-0000-0000-000053150000}"/>
    <cellStyle name="Comma 2 4 5 2 2 3 2 2 2 2" xfId="18216" xr:uid="{00000000-0005-0000-0000-000054150000}"/>
    <cellStyle name="Comma 2 4 5 2 2 3 2 2 2 2 2" xfId="37430" xr:uid="{91124B11-AB18-4416-A95E-4B776CD8FACA}"/>
    <cellStyle name="Comma 2 4 5 2 2 3 2 2 2 3" xfId="27823" xr:uid="{F59DCD12-990C-415F-AD15-E2C0FA1E6C62}"/>
    <cellStyle name="Comma 2 4 5 2 2 3 2 2 3" xfId="13413" xr:uid="{00000000-0005-0000-0000-000055150000}"/>
    <cellStyle name="Comma 2 4 5 2 2 3 2 2 3 2" xfId="32627" xr:uid="{6363F43F-BF7C-40D6-BD74-AB797F4E2A37}"/>
    <cellStyle name="Comma 2 4 5 2 2 3 2 2 4" xfId="23020" xr:uid="{B1764811-532D-4A16-AE9A-507276426C8F}"/>
    <cellStyle name="Comma 2 4 5 2 2 3 2 3" xfId="6208" xr:uid="{00000000-0005-0000-0000-000056150000}"/>
    <cellStyle name="Comma 2 4 5 2 2 3 2 3 2" xfId="15815" xr:uid="{00000000-0005-0000-0000-000057150000}"/>
    <cellStyle name="Comma 2 4 5 2 2 3 2 3 2 2" xfId="35029" xr:uid="{E3CCD9B0-D051-4115-9DAC-41281026701E}"/>
    <cellStyle name="Comma 2 4 5 2 2 3 2 3 3" xfId="25422" xr:uid="{1066DC15-6E74-4287-8BF2-31C2065C08B2}"/>
    <cellStyle name="Comma 2 4 5 2 2 3 2 4" xfId="11011" xr:uid="{00000000-0005-0000-0000-000058150000}"/>
    <cellStyle name="Comma 2 4 5 2 2 3 2 4 2" xfId="30225" xr:uid="{10443141-CA38-43D2-AF79-52FA47654090}"/>
    <cellStyle name="Comma 2 4 5 2 2 3 2 5" xfId="20618" xr:uid="{E7CD12B7-2818-4307-8D5B-404002421618}"/>
    <cellStyle name="Comma 2 4 5 2 2 3 3" xfId="2202" xr:uid="{00000000-0005-0000-0000-000059150000}"/>
    <cellStyle name="Comma 2 4 5 2 2 3 3 2" xfId="4606" xr:uid="{00000000-0005-0000-0000-00005A150000}"/>
    <cellStyle name="Comma 2 4 5 2 2 3 3 2 2" xfId="9409" xr:uid="{00000000-0005-0000-0000-00005B150000}"/>
    <cellStyle name="Comma 2 4 5 2 2 3 3 2 2 2" xfId="19016" xr:uid="{00000000-0005-0000-0000-00005C150000}"/>
    <cellStyle name="Comma 2 4 5 2 2 3 3 2 2 2 2" xfId="38230" xr:uid="{848B2F6E-2832-411A-944A-105BB76F7C4B}"/>
    <cellStyle name="Comma 2 4 5 2 2 3 3 2 2 3" xfId="28623" xr:uid="{95A94C9F-4853-4FC6-80C1-8214B1AE7803}"/>
    <cellStyle name="Comma 2 4 5 2 2 3 3 2 3" xfId="14213" xr:uid="{00000000-0005-0000-0000-00005D150000}"/>
    <cellStyle name="Comma 2 4 5 2 2 3 3 2 3 2" xfId="33427" xr:uid="{E03C143F-F61C-4E5F-974F-DEF79A6C8540}"/>
    <cellStyle name="Comma 2 4 5 2 2 3 3 2 4" xfId="23820" xr:uid="{3ACA1274-35B6-43FA-A4EC-B6E4A8FA2789}"/>
    <cellStyle name="Comma 2 4 5 2 2 3 3 3" xfId="7008" xr:uid="{00000000-0005-0000-0000-00005E150000}"/>
    <cellStyle name="Comma 2 4 5 2 2 3 3 3 2" xfId="16615" xr:uid="{00000000-0005-0000-0000-00005F150000}"/>
    <cellStyle name="Comma 2 4 5 2 2 3 3 3 2 2" xfId="35829" xr:uid="{59333BED-6887-4AF1-9E08-4EF331684A31}"/>
    <cellStyle name="Comma 2 4 5 2 2 3 3 3 3" xfId="26222" xr:uid="{DF37D5F2-9AD1-44A8-AEFA-11497F34A49F}"/>
    <cellStyle name="Comma 2 4 5 2 2 3 3 4" xfId="11811" xr:uid="{00000000-0005-0000-0000-000060150000}"/>
    <cellStyle name="Comma 2 4 5 2 2 3 3 4 2" xfId="31025" xr:uid="{28A10631-7E8C-47A7-8B26-3DA5C3194460}"/>
    <cellStyle name="Comma 2 4 5 2 2 3 3 5" xfId="21418" xr:uid="{72757CED-DFD2-4E41-8457-BEC5832F286B}"/>
    <cellStyle name="Comma 2 4 5 2 2 3 4" xfId="3006" xr:uid="{00000000-0005-0000-0000-000061150000}"/>
    <cellStyle name="Comma 2 4 5 2 2 3 4 2" xfId="7809" xr:uid="{00000000-0005-0000-0000-000062150000}"/>
    <cellStyle name="Comma 2 4 5 2 2 3 4 2 2" xfId="17416" xr:uid="{00000000-0005-0000-0000-000063150000}"/>
    <cellStyle name="Comma 2 4 5 2 2 3 4 2 2 2" xfId="36630" xr:uid="{3A21FDD2-67DE-4D54-8632-48A9A1CA0322}"/>
    <cellStyle name="Comma 2 4 5 2 2 3 4 2 3" xfId="27023" xr:uid="{3980F43E-DD40-4B18-B86B-E2BA27B09F29}"/>
    <cellStyle name="Comma 2 4 5 2 2 3 4 3" xfId="12613" xr:uid="{00000000-0005-0000-0000-000064150000}"/>
    <cellStyle name="Comma 2 4 5 2 2 3 4 3 2" xfId="31827" xr:uid="{08C1CD41-45A5-455B-86C0-EC5E59B157CA}"/>
    <cellStyle name="Comma 2 4 5 2 2 3 4 4" xfId="22220" xr:uid="{66C1822F-1481-41E7-A3D5-3964B7F0DFE2}"/>
    <cellStyle name="Comma 2 4 5 2 2 3 5" xfId="5408" xr:uid="{00000000-0005-0000-0000-000065150000}"/>
    <cellStyle name="Comma 2 4 5 2 2 3 5 2" xfId="15015" xr:uid="{00000000-0005-0000-0000-000066150000}"/>
    <cellStyle name="Comma 2 4 5 2 2 3 5 2 2" xfId="34229" xr:uid="{4BA0AF29-12B8-4475-BEF7-8EAB1FD58296}"/>
    <cellStyle name="Comma 2 4 5 2 2 3 5 3" xfId="24622" xr:uid="{C737C2B4-62D6-4AC9-A66F-9653784269BE}"/>
    <cellStyle name="Comma 2 4 5 2 2 3 6" xfId="10211" xr:uid="{00000000-0005-0000-0000-000067150000}"/>
    <cellStyle name="Comma 2 4 5 2 2 3 6 2" xfId="29425" xr:uid="{4D74FFF3-6C0E-41C2-B7C0-7882BAE3D4E5}"/>
    <cellStyle name="Comma 2 4 5 2 2 3 7" xfId="19818" xr:uid="{53085D3D-9C50-4797-9CAF-433EA67B6261}"/>
    <cellStyle name="Comma 2 4 5 2 2 4" xfId="801" xr:uid="{00000000-0005-0000-0000-000068150000}"/>
    <cellStyle name="Comma 2 4 5 2 2 4 2" xfId="1602" xr:uid="{00000000-0005-0000-0000-000069150000}"/>
    <cellStyle name="Comma 2 4 5 2 2 4 2 2" xfId="4006" xr:uid="{00000000-0005-0000-0000-00006A150000}"/>
    <cellStyle name="Comma 2 4 5 2 2 4 2 2 2" xfId="8809" xr:uid="{00000000-0005-0000-0000-00006B150000}"/>
    <cellStyle name="Comma 2 4 5 2 2 4 2 2 2 2" xfId="18416" xr:uid="{00000000-0005-0000-0000-00006C150000}"/>
    <cellStyle name="Comma 2 4 5 2 2 4 2 2 2 2 2" xfId="37630" xr:uid="{8E854238-F696-4537-93BC-D0D4000A7C55}"/>
    <cellStyle name="Comma 2 4 5 2 2 4 2 2 2 3" xfId="28023" xr:uid="{F4E7F4B4-60D9-4B3F-BCC3-85B4F3AB467A}"/>
    <cellStyle name="Comma 2 4 5 2 2 4 2 2 3" xfId="13613" xr:uid="{00000000-0005-0000-0000-00006D150000}"/>
    <cellStyle name="Comma 2 4 5 2 2 4 2 2 3 2" xfId="32827" xr:uid="{D6737AF0-8949-463F-84C1-85FCD3A97632}"/>
    <cellStyle name="Comma 2 4 5 2 2 4 2 2 4" xfId="23220" xr:uid="{03626E2D-2045-4368-A3C5-2F340A8C2005}"/>
    <cellStyle name="Comma 2 4 5 2 2 4 2 3" xfId="6408" xr:uid="{00000000-0005-0000-0000-00006E150000}"/>
    <cellStyle name="Comma 2 4 5 2 2 4 2 3 2" xfId="16015" xr:uid="{00000000-0005-0000-0000-00006F150000}"/>
    <cellStyle name="Comma 2 4 5 2 2 4 2 3 2 2" xfId="35229" xr:uid="{75D8875B-D909-442D-B6A9-B1EA443AC4AD}"/>
    <cellStyle name="Comma 2 4 5 2 2 4 2 3 3" xfId="25622" xr:uid="{E5F81DBE-FAFB-46CA-B85C-3608531937AA}"/>
    <cellStyle name="Comma 2 4 5 2 2 4 2 4" xfId="11211" xr:uid="{00000000-0005-0000-0000-000070150000}"/>
    <cellStyle name="Comma 2 4 5 2 2 4 2 4 2" xfId="30425" xr:uid="{5D981C89-91EB-40D5-A522-7329B2D16265}"/>
    <cellStyle name="Comma 2 4 5 2 2 4 2 5" xfId="20818" xr:uid="{42D5B1A4-F302-41A0-9E35-4D8EE6429D5A}"/>
    <cellStyle name="Comma 2 4 5 2 2 4 3" xfId="2402" xr:uid="{00000000-0005-0000-0000-000071150000}"/>
    <cellStyle name="Comma 2 4 5 2 2 4 3 2" xfId="4806" xr:uid="{00000000-0005-0000-0000-000072150000}"/>
    <cellStyle name="Comma 2 4 5 2 2 4 3 2 2" xfId="9609" xr:uid="{00000000-0005-0000-0000-000073150000}"/>
    <cellStyle name="Comma 2 4 5 2 2 4 3 2 2 2" xfId="19216" xr:uid="{00000000-0005-0000-0000-000074150000}"/>
    <cellStyle name="Comma 2 4 5 2 2 4 3 2 2 2 2" xfId="38430" xr:uid="{486D3504-29DC-49F7-BAD1-0979F7E602F6}"/>
    <cellStyle name="Comma 2 4 5 2 2 4 3 2 2 3" xfId="28823" xr:uid="{B83FFE33-81E2-4898-A23A-EF26B3B15611}"/>
    <cellStyle name="Comma 2 4 5 2 2 4 3 2 3" xfId="14413" xr:uid="{00000000-0005-0000-0000-000075150000}"/>
    <cellStyle name="Comma 2 4 5 2 2 4 3 2 3 2" xfId="33627" xr:uid="{7372BA8D-93DD-418F-830A-E473C45AD23A}"/>
    <cellStyle name="Comma 2 4 5 2 2 4 3 2 4" xfId="24020" xr:uid="{4B9A695B-E93A-422E-B335-FA088AEE3DF1}"/>
    <cellStyle name="Comma 2 4 5 2 2 4 3 3" xfId="7208" xr:uid="{00000000-0005-0000-0000-000076150000}"/>
    <cellStyle name="Comma 2 4 5 2 2 4 3 3 2" xfId="16815" xr:uid="{00000000-0005-0000-0000-000077150000}"/>
    <cellStyle name="Comma 2 4 5 2 2 4 3 3 2 2" xfId="36029" xr:uid="{CD900F2A-01D5-43FE-8CE4-57BD69A636D0}"/>
    <cellStyle name="Comma 2 4 5 2 2 4 3 3 3" xfId="26422" xr:uid="{0313B580-A76D-41C5-90B9-E39887612559}"/>
    <cellStyle name="Comma 2 4 5 2 2 4 3 4" xfId="12011" xr:uid="{00000000-0005-0000-0000-000078150000}"/>
    <cellStyle name="Comma 2 4 5 2 2 4 3 4 2" xfId="31225" xr:uid="{B81866D2-2C56-4623-A555-2E633BC62C48}"/>
    <cellStyle name="Comma 2 4 5 2 2 4 3 5" xfId="21618" xr:uid="{BF1776E6-A894-4687-8BB4-8A0EBA466C33}"/>
    <cellStyle name="Comma 2 4 5 2 2 4 4" xfId="3206" xr:uid="{00000000-0005-0000-0000-000079150000}"/>
    <cellStyle name="Comma 2 4 5 2 2 4 4 2" xfId="8009" xr:uid="{00000000-0005-0000-0000-00007A150000}"/>
    <cellStyle name="Comma 2 4 5 2 2 4 4 2 2" xfId="17616" xr:uid="{00000000-0005-0000-0000-00007B150000}"/>
    <cellStyle name="Comma 2 4 5 2 2 4 4 2 2 2" xfId="36830" xr:uid="{66333842-A3E4-426F-B168-42C57C78D0F2}"/>
    <cellStyle name="Comma 2 4 5 2 2 4 4 2 3" xfId="27223" xr:uid="{F1E1A1DE-D4AB-414D-9F6F-890780450889}"/>
    <cellStyle name="Comma 2 4 5 2 2 4 4 3" xfId="12813" xr:uid="{00000000-0005-0000-0000-00007C150000}"/>
    <cellStyle name="Comma 2 4 5 2 2 4 4 3 2" xfId="32027" xr:uid="{266946D0-384F-4836-8396-9780686009CB}"/>
    <cellStyle name="Comma 2 4 5 2 2 4 4 4" xfId="22420" xr:uid="{873257EB-B959-4043-9211-A980E3C83F9B}"/>
    <cellStyle name="Comma 2 4 5 2 2 4 5" xfId="5608" xr:uid="{00000000-0005-0000-0000-00007D150000}"/>
    <cellStyle name="Comma 2 4 5 2 2 4 5 2" xfId="15215" xr:uid="{00000000-0005-0000-0000-00007E150000}"/>
    <cellStyle name="Comma 2 4 5 2 2 4 5 2 2" xfId="34429" xr:uid="{44803121-F9AA-41E8-8A4E-6FF7612AD5A7}"/>
    <cellStyle name="Comma 2 4 5 2 2 4 5 3" xfId="24822" xr:uid="{16A5AF85-440B-445E-AD76-83A28C0C1D4E}"/>
    <cellStyle name="Comma 2 4 5 2 2 4 6" xfId="10411" xr:uid="{00000000-0005-0000-0000-00007F150000}"/>
    <cellStyle name="Comma 2 4 5 2 2 4 6 2" xfId="29625" xr:uid="{5BF31F77-0E8F-454B-9FFD-5635D2F65E1A}"/>
    <cellStyle name="Comma 2 4 5 2 2 4 7" xfId="20018" xr:uid="{9442F447-F080-4577-A138-1B2FFA22B1C4}"/>
    <cellStyle name="Comma 2 4 5 2 2 5" xfId="1002" xr:uid="{00000000-0005-0000-0000-000080150000}"/>
    <cellStyle name="Comma 2 4 5 2 2 5 2" xfId="3406" xr:uid="{00000000-0005-0000-0000-000081150000}"/>
    <cellStyle name="Comma 2 4 5 2 2 5 2 2" xfId="8209" xr:uid="{00000000-0005-0000-0000-000082150000}"/>
    <cellStyle name="Comma 2 4 5 2 2 5 2 2 2" xfId="17816" xr:uid="{00000000-0005-0000-0000-000083150000}"/>
    <cellStyle name="Comma 2 4 5 2 2 5 2 2 2 2" xfId="37030" xr:uid="{3728E76E-49A1-40DE-A973-0B8580A8F0EE}"/>
    <cellStyle name="Comma 2 4 5 2 2 5 2 2 3" xfId="27423" xr:uid="{5A127FFA-58D8-42E5-9E18-F2F58DE3F854}"/>
    <cellStyle name="Comma 2 4 5 2 2 5 2 3" xfId="13013" xr:uid="{00000000-0005-0000-0000-000084150000}"/>
    <cellStyle name="Comma 2 4 5 2 2 5 2 3 2" xfId="32227" xr:uid="{33F07D60-D7DA-49C2-BE3A-C957CC210BE7}"/>
    <cellStyle name="Comma 2 4 5 2 2 5 2 4" xfId="22620" xr:uid="{1A8CACEF-4278-40DC-9D63-28262CEFD4F5}"/>
    <cellStyle name="Comma 2 4 5 2 2 5 3" xfId="5808" xr:uid="{00000000-0005-0000-0000-000085150000}"/>
    <cellStyle name="Comma 2 4 5 2 2 5 3 2" xfId="15415" xr:uid="{00000000-0005-0000-0000-000086150000}"/>
    <cellStyle name="Comma 2 4 5 2 2 5 3 2 2" xfId="34629" xr:uid="{A8AB6F72-ACD3-4F5D-A41C-8C7F75108F12}"/>
    <cellStyle name="Comma 2 4 5 2 2 5 3 3" xfId="25022" xr:uid="{11695EB2-5D7E-49DC-AEF8-D4955327B324}"/>
    <cellStyle name="Comma 2 4 5 2 2 5 4" xfId="10611" xr:uid="{00000000-0005-0000-0000-000087150000}"/>
    <cellStyle name="Comma 2 4 5 2 2 5 4 2" xfId="29825" xr:uid="{BADBCFED-5B0C-49D1-8A12-2E271000838C}"/>
    <cellStyle name="Comma 2 4 5 2 2 5 5" xfId="20218" xr:uid="{75999DBD-3445-4819-A524-5AC7121D2329}"/>
    <cellStyle name="Comma 2 4 5 2 2 6" xfId="1802" xr:uid="{00000000-0005-0000-0000-000088150000}"/>
    <cellStyle name="Comma 2 4 5 2 2 6 2" xfId="4206" xr:uid="{00000000-0005-0000-0000-000089150000}"/>
    <cellStyle name="Comma 2 4 5 2 2 6 2 2" xfId="9009" xr:uid="{00000000-0005-0000-0000-00008A150000}"/>
    <cellStyle name="Comma 2 4 5 2 2 6 2 2 2" xfId="18616" xr:uid="{00000000-0005-0000-0000-00008B150000}"/>
    <cellStyle name="Comma 2 4 5 2 2 6 2 2 2 2" xfId="37830" xr:uid="{56CBB608-E1E0-44F7-AB34-25108B4A9E6B}"/>
    <cellStyle name="Comma 2 4 5 2 2 6 2 2 3" xfId="28223" xr:uid="{5E332FD7-9AA4-458A-849D-F5B7E70F7E1D}"/>
    <cellStyle name="Comma 2 4 5 2 2 6 2 3" xfId="13813" xr:uid="{00000000-0005-0000-0000-00008C150000}"/>
    <cellStyle name="Comma 2 4 5 2 2 6 2 3 2" xfId="33027" xr:uid="{0CB8140B-93B3-422F-A6DC-97D8EB70B5BA}"/>
    <cellStyle name="Comma 2 4 5 2 2 6 2 4" xfId="23420" xr:uid="{CA9DD022-D536-4B91-BD8C-3448CD70BF2A}"/>
    <cellStyle name="Comma 2 4 5 2 2 6 3" xfId="6608" xr:uid="{00000000-0005-0000-0000-00008D150000}"/>
    <cellStyle name="Comma 2 4 5 2 2 6 3 2" xfId="16215" xr:uid="{00000000-0005-0000-0000-00008E150000}"/>
    <cellStyle name="Comma 2 4 5 2 2 6 3 2 2" xfId="35429" xr:uid="{830F860A-5C2E-4771-8B8D-86C3B4756A1A}"/>
    <cellStyle name="Comma 2 4 5 2 2 6 3 3" xfId="25822" xr:uid="{4590E640-8E1C-4CB7-B13A-57BAEE206D44}"/>
    <cellStyle name="Comma 2 4 5 2 2 6 4" xfId="11411" xr:uid="{00000000-0005-0000-0000-00008F150000}"/>
    <cellStyle name="Comma 2 4 5 2 2 6 4 2" xfId="30625" xr:uid="{C5A6804B-0559-43C7-9D4F-B78A08FC7A13}"/>
    <cellStyle name="Comma 2 4 5 2 2 6 5" xfId="21018" xr:uid="{112A90B3-171D-4BB4-B44A-A72E6F38C66C}"/>
    <cellStyle name="Comma 2 4 5 2 2 7" xfId="2606" xr:uid="{00000000-0005-0000-0000-000090150000}"/>
    <cellStyle name="Comma 2 4 5 2 2 7 2" xfId="7409" xr:uid="{00000000-0005-0000-0000-000091150000}"/>
    <cellStyle name="Comma 2 4 5 2 2 7 2 2" xfId="17016" xr:uid="{00000000-0005-0000-0000-000092150000}"/>
    <cellStyle name="Comma 2 4 5 2 2 7 2 2 2" xfId="36230" xr:uid="{D2DC865F-06C8-4A34-B729-AE5F5E8C498A}"/>
    <cellStyle name="Comma 2 4 5 2 2 7 2 3" xfId="26623" xr:uid="{8BE100AD-BA13-4B2C-AC1D-A4B5DD9CFABA}"/>
    <cellStyle name="Comma 2 4 5 2 2 7 3" xfId="12213" xr:uid="{00000000-0005-0000-0000-000093150000}"/>
    <cellStyle name="Comma 2 4 5 2 2 7 3 2" xfId="31427" xr:uid="{97935161-A8E6-42CB-B0E6-484D6F6F364C}"/>
    <cellStyle name="Comma 2 4 5 2 2 7 4" xfId="21820" xr:uid="{EBB05459-9691-476B-8543-E9D0F2F42914}"/>
    <cellStyle name="Comma 2 4 5 2 2 8" xfId="5008" xr:uid="{00000000-0005-0000-0000-000094150000}"/>
    <cellStyle name="Comma 2 4 5 2 2 8 2" xfId="14615" xr:uid="{00000000-0005-0000-0000-000095150000}"/>
    <cellStyle name="Comma 2 4 5 2 2 8 2 2" xfId="33829" xr:uid="{77EB4C42-EE50-4289-A43E-02ED21D9422B}"/>
    <cellStyle name="Comma 2 4 5 2 2 8 3" xfId="24222" xr:uid="{0A79F811-89E6-4937-9BB0-A17053D27F80}"/>
    <cellStyle name="Comma 2 4 5 2 2 9" xfId="9811" xr:uid="{00000000-0005-0000-0000-000096150000}"/>
    <cellStyle name="Comma 2 4 5 2 2 9 2" xfId="29025" xr:uid="{926DFEDC-D971-4D50-A827-0033D5E12490}"/>
    <cellStyle name="Comma 2 4 5 2 3" xfId="301" xr:uid="{00000000-0005-0000-0000-000097150000}"/>
    <cellStyle name="Comma 2 4 5 2 3 2" xfId="1102" xr:uid="{00000000-0005-0000-0000-000098150000}"/>
    <cellStyle name="Comma 2 4 5 2 3 2 2" xfId="3506" xr:uid="{00000000-0005-0000-0000-000099150000}"/>
    <cellStyle name="Comma 2 4 5 2 3 2 2 2" xfId="8309" xr:uid="{00000000-0005-0000-0000-00009A150000}"/>
    <cellStyle name="Comma 2 4 5 2 3 2 2 2 2" xfId="17916" xr:uid="{00000000-0005-0000-0000-00009B150000}"/>
    <cellStyle name="Comma 2 4 5 2 3 2 2 2 2 2" xfId="37130" xr:uid="{40D903C1-A615-4042-B23D-4681F4F4F8F1}"/>
    <cellStyle name="Comma 2 4 5 2 3 2 2 2 3" xfId="27523" xr:uid="{DF93A97D-AFAE-43AF-8A2F-26CEBEB4C4AF}"/>
    <cellStyle name="Comma 2 4 5 2 3 2 2 3" xfId="13113" xr:uid="{00000000-0005-0000-0000-00009C150000}"/>
    <cellStyle name="Comma 2 4 5 2 3 2 2 3 2" xfId="32327" xr:uid="{5616238B-200A-43DA-8C4A-543A4E2AD512}"/>
    <cellStyle name="Comma 2 4 5 2 3 2 2 4" xfId="22720" xr:uid="{E58866F4-2FD4-44AD-8402-0DC2B6A33D1B}"/>
    <cellStyle name="Comma 2 4 5 2 3 2 3" xfId="5908" xr:uid="{00000000-0005-0000-0000-00009D150000}"/>
    <cellStyle name="Comma 2 4 5 2 3 2 3 2" xfId="15515" xr:uid="{00000000-0005-0000-0000-00009E150000}"/>
    <cellStyle name="Comma 2 4 5 2 3 2 3 2 2" xfId="34729" xr:uid="{C733ECEA-6CF0-4CF1-9AA3-E0AF29226392}"/>
    <cellStyle name="Comma 2 4 5 2 3 2 3 3" xfId="25122" xr:uid="{7FFFB53E-AA38-41F0-871D-47786A04CA10}"/>
    <cellStyle name="Comma 2 4 5 2 3 2 4" xfId="10711" xr:uid="{00000000-0005-0000-0000-00009F150000}"/>
    <cellStyle name="Comma 2 4 5 2 3 2 4 2" xfId="29925" xr:uid="{4ECE02E0-AE7D-416C-9A03-CCFA11BB617D}"/>
    <cellStyle name="Comma 2 4 5 2 3 2 5" xfId="20318" xr:uid="{E3CA65CD-6EF6-4E66-BEC5-CEE92B11E8B8}"/>
    <cellStyle name="Comma 2 4 5 2 3 3" xfId="1902" xr:uid="{00000000-0005-0000-0000-0000A0150000}"/>
    <cellStyle name="Comma 2 4 5 2 3 3 2" xfId="4306" xr:uid="{00000000-0005-0000-0000-0000A1150000}"/>
    <cellStyle name="Comma 2 4 5 2 3 3 2 2" xfId="9109" xr:uid="{00000000-0005-0000-0000-0000A2150000}"/>
    <cellStyle name="Comma 2 4 5 2 3 3 2 2 2" xfId="18716" xr:uid="{00000000-0005-0000-0000-0000A3150000}"/>
    <cellStyle name="Comma 2 4 5 2 3 3 2 2 2 2" xfId="37930" xr:uid="{B4A3BBEA-A03B-4B3C-AA86-2C41CAAFE067}"/>
    <cellStyle name="Comma 2 4 5 2 3 3 2 2 3" xfId="28323" xr:uid="{82087926-9BD2-46A7-8F79-9496225E5D3C}"/>
    <cellStyle name="Comma 2 4 5 2 3 3 2 3" xfId="13913" xr:uid="{00000000-0005-0000-0000-0000A4150000}"/>
    <cellStyle name="Comma 2 4 5 2 3 3 2 3 2" xfId="33127" xr:uid="{873C13EE-EA72-4E96-845D-CACD1794A389}"/>
    <cellStyle name="Comma 2 4 5 2 3 3 2 4" xfId="23520" xr:uid="{F8525C57-889B-43BB-A7B9-8BAF029142C5}"/>
    <cellStyle name="Comma 2 4 5 2 3 3 3" xfId="6708" xr:uid="{00000000-0005-0000-0000-0000A5150000}"/>
    <cellStyle name="Comma 2 4 5 2 3 3 3 2" xfId="16315" xr:uid="{00000000-0005-0000-0000-0000A6150000}"/>
    <cellStyle name="Comma 2 4 5 2 3 3 3 2 2" xfId="35529" xr:uid="{858E078F-67AE-458E-BB04-06F283192A2C}"/>
    <cellStyle name="Comma 2 4 5 2 3 3 3 3" xfId="25922" xr:uid="{4998CB54-0053-45BD-9EBA-448DAD5AFA1C}"/>
    <cellStyle name="Comma 2 4 5 2 3 3 4" xfId="11511" xr:uid="{00000000-0005-0000-0000-0000A7150000}"/>
    <cellStyle name="Comma 2 4 5 2 3 3 4 2" xfId="30725" xr:uid="{9FD17918-68BE-4B26-8CED-B99FCD2155E8}"/>
    <cellStyle name="Comma 2 4 5 2 3 3 5" xfId="21118" xr:uid="{F5460E7D-386E-4664-A469-36A1F88CAA67}"/>
    <cellStyle name="Comma 2 4 5 2 3 4" xfId="2706" xr:uid="{00000000-0005-0000-0000-0000A8150000}"/>
    <cellStyle name="Comma 2 4 5 2 3 4 2" xfId="7509" xr:uid="{00000000-0005-0000-0000-0000A9150000}"/>
    <cellStyle name="Comma 2 4 5 2 3 4 2 2" xfId="17116" xr:uid="{00000000-0005-0000-0000-0000AA150000}"/>
    <cellStyle name="Comma 2 4 5 2 3 4 2 2 2" xfId="36330" xr:uid="{A3A9EB03-2B61-4D30-8073-DC6F000BA83D}"/>
    <cellStyle name="Comma 2 4 5 2 3 4 2 3" xfId="26723" xr:uid="{B7B2198A-F446-4D15-804B-65103C611E4D}"/>
    <cellStyle name="Comma 2 4 5 2 3 4 3" xfId="12313" xr:uid="{00000000-0005-0000-0000-0000AB150000}"/>
    <cellStyle name="Comma 2 4 5 2 3 4 3 2" xfId="31527" xr:uid="{627516D4-80DD-4C34-B9AA-6ECB251A013C}"/>
    <cellStyle name="Comma 2 4 5 2 3 4 4" xfId="21920" xr:uid="{F6B7284D-7625-4436-AA1C-7B72DD36BBAB}"/>
    <cellStyle name="Comma 2 4 5 2 3 5" xfId="5108" xr:uid="{00000000-0005-0000-0000-0000AC150000}"/>
    <cellStyle name="Comma 2 4 5 2 3 5 2" xfId="14715" xr:uid="{00000000-0005-0000-0000-0000AD150000}"/>
    <cellStyle name="Comma 2 4 5 2 3 5 2 2" xfId="33929" xr:uid="{ACBE8F98-C464-4329-9CF2-B94B9826E6F7}"/>
    <cellStyle name="Comma 2 4 5 2 3 5 3" xfId="24322" xr:uid="{C64E39F6-553E-4BA4-9F55-0C8760063C9D}"/>
    <cellStyle name="Comma 2 4 5 2 3 6" xfId="9911" xr:uid="{00000000-0005-0000-0000-0000AE150000}"/>
    <cellStyle name="Comma 2 4 5 2 3 6 2" xfId="29125" xr:uid="{F730EFDA-CFB5-489E-A710-CB1A32623F70}"/>
    <cellStyle name="Comma 2 4 5 2 3 7" xfId="19518" xr:uid="{29F58216-A559-4FDC-ACBB-4E86D6310742}"/>
    <cellStyle name="Comma 2 4 5 2 4" xfId="501" xr:uid="{00000000-0005-0000-0000-0000AF150000}"/>
    <cellStyle name="Comma 2 4 5 2 4 2" xfId="1302" xr:uid="{00000000-0005-0000-0000-0000B0150000}"/>
    <cellStyle name="Comma 2 4 5 2 4 2 2" xfId="3706" xr:uid="{00000000-0005-0000-0000-0000B1150000}"/>
    <cellStyle name="Comma 2 4 5 2 4 2 2 2" xfId="8509" xr:uid="{00000000-0005-0000-0000-0000B2150000}"/>
    <cellStyle name="Comma 2 4 5 2 4 2 2 2 2" xfId="18116" xr:uid="{00000000-0005-0000-0000-0000B3150000}"/>
    <cellStyle name="Comma 2 4 5 2 4 2 2 2 2 2" xfId="37330" xr:uid="{5775F0BF-F64A-473F-9D05-A3FE84293202}"/>
    <cellStyle name="Comma 2 4 5 2 4 2 2 2 3" xfId="27723" xr:uid="{F6FF5D97-3729-457E-A95F-E94B0642B49C}"/>
    <cellStyle name="Comma 2 4 5 2 4 2 2 3" xfId="13313" xr:uid="{00000000-0005-0000-0000-0000B4150000}"/>
    <cellStyle name="Comma 2 4 5 2 4 2 2 3 2" xfId="32527" xr:uid="{E619B6D8-4AE9-46D7-A0C5-05DDD2AE6CB5}"/>
    <cellStyle name="Comma 2 4 5 2 4 2 2 4" xfId="22920" xr:uid="{12A41D15-6514-41DA-A39A-B04D2F9C4643}"/>
    <cellStyle name="Comma 2 4 5 2 4 2 3" xfId="6108" xr:uid="{00000000-0005-0000-0000-0000B5150000}"/>
    <cellStyle name="Comma 2 4 5 2 4 2 3 2" xfId="15715" xr:uid="{00000000-0005-0000-0000-0000B6150000}"/>
    <cellStyle name="Comma 2 4 5 2 4 2 3 2 2" xfId="34929" xr:uid="{6DB9322E-534E-4B09-87CE-0A666B82E66B}"/>
    <cellStyle name="Comma 2 4 5 2 4 2 3 3" xfId="25322" xr:uid="{94C87A96-3B91-4970-98A8-CEE60139A221}"/>
    <cellStyle name="Comma 2 4 5 2 4 2 4" xfId="10911" xr:uid="{00000000-0005-0000-0000-0000B7150000}"/>
    <cellStyle name="Comma 2 4 5 2 4 2 4 2" xfId="30125" xr:uid="{6D8147E1-3082-43EF-BE7E-25BA19F649D6}"/>
    <cellStyle name="Comma 2 4 5 2 4 2 5" xfId="20518" xr:uid="{D21A0754-AFF3-4D79-BD42-A9D7013FDDAD}"/>
    <cellStyle name="Comma 2 4 5 2 4 3" xfId="2102" xr:uid="{00000000-0005-0000-0000-0000B8150000}"/>
    <cellStyle name="Comma 2 4 5 2 4 3 2" xfId="4506" xr:uid="{00000000-0005-0000-0000-0000B9150000}"/>
    <cellStyle name="Comma 2 4 5 2 4 3 2 2" xfId="9309" xr:uid="{00000000-0005-0000-0000-0000BA150000}"/>
    <cellStyle name="Comma 2 4 5 2 4 3 2 2 2" xfId="18916" xr:uid="{00000000-0005-0000-0000-0000BB150000}"/>
    <cellStyle name="Comma 2 4 5 2 4 3 2 2 2 2" xfId="38130" xr:uid="{9B25AF6F-AC60-495D-A3DE-B8ED51CFE178}"/>
    <cellStyle name="Comma 2 4 5 2 4 3 2 2 3" xfId="28523" xr:uid="{27F48050-1EC8-4A95-8D26-711EE91782BE}"/>
    <cellStyle name="Comma 2 4 5 2 4 3 2 3" xfId="14113" xr:uid="{00000000-0005-0000-0000-0000BC150000}"/>
    <cellStyle name="Comma 2 4 5 2 4 3 2 3 2" xfId="33327" xr:uid="{7B5C4A61-8FDE-4905-BF2A-7C2960F86B96}"/>
    <cellStyle name="Comma 2 4 5 2 4 3 2 4" xfId="23720" xr:uid="{404F8A24-1457-4156-8CF7-A0443251B075}"/>
    <cellStyle name="Comma 2 4 5 2 4 3 3" xfId="6908" xr:uid="{00000000-0005-0000-0000-0000BD150000}"/>
    <cellStyle name="Comma 2 4 5 2 4 3 3 2" xfId="16515" xr:uid="{00000000-0005-0000-0000-0000BE150000}"/>
    <cellStyle name="Comma 2 4 5 2 4 3 3 2 2" xfId="35729" xr:uid="{B93D952E-D395-49F7-9ADD-79219D3047E2}"/>
    <cellStyle name="Comma 2 4 5 2 4 3 3 3" xfId="26122" xr:uid="{1EA0EADC-D689-4C6D-B03C-8C1F1FF041BA}"/>
    <cellStyle name="Comma 2 4 5 2 4 3 4" xfId="11711" xr:uid="{00000000-0005-0000-0000-0000BF150000}"/>
    <cellStyle name="Comma 2 4 5 2 4 3 4 2" xfId="30925" xr:uid="{BAB74E84-7844-4903-966C-69246A256263}"/>
    <cellStyle name="Comma 2 4 5 2 4 3 5" xfId="21318" xr:uid="{748C2A68-F64A-49DA-817F-0F3A62804050}"/>
    <cellStyle name="Comma 2 4 5 2 4 4" xfId="2906" xr:uid="{00000000-0005-0000-0000-0000C0150000}"/>
    <cellStyle name="Comma 2 4 5 2 4 4 2" xfId="7709" xr:uid="{00000000-0005-0000-0000-0000C1150000}"/>
    <cellStyle name="Comma 2 4 5 2 4 4 2 2" xfId="17316" xr:uid="{00000000-0005-0000-0000-0000C2150000}"/>
    <cellStyle name="Comma 2 4 5 2 4 4 2 2 2" xfId="36530" xr:uid="{6007E6F5-E011-4395-87A2-62FDC4876CB0}"/>
    <cellStyle name="Comma 2 4 5 2 4 4 2 3" xfId="26923" xr:uid="{25A7DC34-86F9-48E5-83F5-5A9B38A72632}"/>
    <cellStyle name="Comma 2 4 5 2 4 4 3" xfId="12513" xr:uid="{00000000-0005-0000-0000-0000C3150000}"/>
    <cellStyle name="Comma 2 4 5 2 4 4 3 2" xfId="31727" xr:uid="{3FC2CD77-D268-4E12-A786-AC00833CCE00}"/>
    <cellStyle name="Comma 2 4 5 2 4 4 4" xfId="22120" xr:uid="{68EDE51F-BEAC-4D61-AD4C-62B18D671486}"/>
    <cellStyle name="Comma 2 4 5 2 4 5" xfId="5308" xr:uid="{00000000-0005-0000-0000-0000C4150000}"/>
    <cellStyle name="Comma 2 4 5 2 4 5 2" xfId="14915" xr:uid="{00000000-0005-0000-0000-0000C5150000}"/>
    <cellStyle name="Comma 2 4 5 2 4 5 2 2" xfId="34129" xr:uid="{FAFCAF50-821C-4C6B-B26D-B13BB7C90038}"/>
    <cellStyle name="Comma 2 4 5 2 4 5 3" xfId="24522" xr:uid="{A54059F9-3B11-4550-BEC5-942E8901A1CC}"/>
    <cellStyle name="Comma 2 4 5 2 4 6" xfId="10111" xr:uid="{00000000-0005-0000-0000-0000C6150000}"/>
    <cellStyle name="Comma 2 4 5 2 4 6 2" xfId="29325" xr:uid="{EE37FEE2-4464-4FF0-889A-14EB400AEF5B}"/>
    <cellStyle name="Comma 2 4 5 2 4 7" xfId="19718" xr:uid="{132593F4-21AC-4F30-BC26-3C9AE7B0530A}"/>
    <cellStyle name="Comma 2 4 5 2 5" xfId="701" xr:uid="{00000000-0005-0000-0000-0000C7150000}"/>
    <cellStyle name="Comma 2 4 5 2 5 2" xfId="1502" xr:uid="{00000000-0005-0000-0000-0000C8150000}"/>
    <cellStyle name="Comma 2 4 5 2 5 2 2" xfId="3906" xr:uid="{00000000-0005-0000-0000-0000C9150000}"/>
    <cellStyle name="Comma 2 4 5 2 5 2 2 2" xfId="8709" xr:uid="{00000000-0005-0000-0000-0000CA150000}"/>
    <cellStyle name="Comma 2 4 5 2 5 2 2 2 2" xfId="18316" xr:uid="{00000000-0005-0000-0000-0000CB150000}"/>
    <cellStyle name="Comma 2 4 5 2 5 2 2 2 2 2" xfId="37530" xr:uid="{DA68F9E0-1302-4FEF-A8F0-97EA20AAE218}"/>
    <cellStyle name="Comma 2 4 5 2 5 2 2 2 3" xfId="27923" xr:uid="{0BB74708-E0CC-46C2-B05A-ABD6B8E70023}"/>
    <cellStyle name="Comma 2 4 5 2 5 2 2 3" xfId="13513" xr:uid="{00000000-0005-0000-0000-0000CC150000}"/>
    <cellStyle name="Comma 2 4 5 2 5 2 2 3 2" xfId="32727" xr:uid="{5FF7C75F-305F-4D0D-8E38-99A8F2AF3615}"/>
    <cellStyle name="Comma 2 4 5 2 5 2 2 4" xfId="23120" xr:uid="{3F6C2539-190D-41F1-A7E7-062BF9E8A3EF}"/>
    <cellStyle name="Comma 2 4 5 2 5 2 3" xfId="6308" xr:uid="{00000000-0005-0000-0000-0000CD150000}"/>
    <cellStyle name="Comma 2 4 5 2 5 2 3 2" xfId="15915" xr:uid="{00000000-0005-0000-0000-0000CE150000}"/>
    <cellStyle name="Comma 2 4 5 2 5 2 3 2 2" xfId="35129" xr:uid="{13498553-0D10-4008-B68F-DC6800FF1DD4}"/>
    <cellStyle name="Comma 2 4 5 2 5 2 3 3" xfId="25522" xr:uid="{8F5E02B5-4775-4E17-B0B7-46D8BB161E64}"/>
    <cellStyle name="Comma 2 4 5 2 5 2 4" xfId="11111" xr:uid="{00000000-0005-0000-0000-0000CF150000}"/>
    <cellStyle name="Comma 2 4 5 2 5 2 4 2" xfId="30325" xr:uid="{AFF8F47D-F607-4712-9871-B763E0DB9E05}"/>
    <cellStyle name="Comma 2 4 5 2 5 2 5" xfId="20718" xr:uid="{CF73260B-F441-4FAC-BC0F-B2903028E534}"/>
    <cellStyle name="Comma 2 4 5 2 5 3" xfId="2302" xr:uid="{00000000-0005-0000-0000-0000D0150000}"/>
    <cellStyle name="Comma 2 4 5 2 5 3 2" xfId="4706" xr:uid="{00000000-0005-0000-0000-0000D1150000}"/>
    <cellStyle name="Comma 2 4 5 2 5 3 2 2" xfId="9509" xr:uid="{00000000-0005-0000-0000-0000D2150000}"/>
    <cellStyle name="Comma 2 4 5 2 5 3 2 2 2" xfId="19116" xr:uid="{00000000-0005-0000-0000-0000D3150000}"/>
    <cellStyle name="Comma 2 4 5 2 5 3 2 2 2 2" xfId="38330" xr:uid="{089DF641-59BD-4BBE-956B-40613E89B1F9}"/>
    <cellStyle name="Comma 2 4 5 2 5 3 2 2 3" xfId="28723" xr:uid="{37CC6920-5DCC-430A-B885-A8D20B97448A}"/>
    <cellStyle name="Comma 2 4 5 2 5 3 2 3" xfId="14313" xr:uid="{00000000-0005-0000-0000-0000D4150000}"/>
    <cellStyle name="Comma 2 4 5 2 5 3 2 3 2" xfId="33527" xr:uid="{E2E8F811-508E-4511-A859-46AE1165F598}"/>
    <cellStyle name="Comma 2 4 5 2 5 3 2 4" xfId="23920" xr:uid="{FC795034-4947-4B66-994F-7273DCB04ACD}"/>
    <cellStyle name="Comma 2 4 5 2 5 3 3" xfId="7108" xr:uid="{00000000-0005-0000-0000-0000D5150000}"/>
    <cellStyle name="Comma 2 4 5 2 5 3 3 2" xfId="16715" xr:uid="{00000000-0005-0000-0000-0000D6150000}"/>
    <cellStyle name="Comma 2 4 5 2 5 3 3 2 2" xfId="35929" xr:uid="{3E4C3043-313D-4777-8867-1235B9A22C5C}"/>
    <cellStyle name="Comma 2 4 5 2 5 3 3 3" xfId="26322" xr:uid="{59AEB51F-692A-4334-BF74-D97EDFE02ACC}"/>
    <cellStyle name="Comma 2 4 5 2 5 3 4" xfId="11911" xr:uid="{00000000-0005-0000-0000-0000D7150000}"/>
    <cellStyle name="Comma 2 4 5 2 5 3 4 2" xfId="31125" xr:uid="{039E138D-4DCD-46D6-80F5-7E3586AB8D01}"/>
    <cellStyle name="Comma 2 4 5 2 5 3 5" xfId="21518" xr:uid="{24889147-2FF0-4190-A7B6-4742A20E08E8}"/>
    <cellStyle name="Comma 2 4 5 2 5 4" xfId="3106" xr:uid="{00000000-0005-0000-0000-0000D8150000}"/>
    <cellStyle name="Comma 2 4 5 2 5 4 2" xfId="7909" xr:uid="{00000000-0005-0000-0000-0000D9150000}"/>
    <cellStyle name="Comma 2 4 5 2 5 4 2 2" xfId="17516" xr:uid="{00000000-0005-0000-0000-0000DA150000}"/>
    <cellStyle name="Comma 2 4 5 2 5 4 2 2 2" xfId="36730" xr:uid="{743071C4-2833-46B4-A18D-7C0A5AE8332A}"/>
    <cellStyle name="Comma 2 4 5 2 5 4 2 3" xfId="27123" xr:uid="{DD2F307F-6B13-4F94-8141-2FD95FB03EA2}"/>
    <cellStyle name="Comma 2 4 5 2 5 4 3" xfId="12713" xr:uid="{00000000-0005-0000-0000-0000DB150000}"/>
    <cellStyle name="Comma 2 4 5 2 5 4 3 2" xfId="31927" xr:uid="{A59EF61F-A04D-4738-9ABD-71B2DA9DFF05}"/>
    <cellStyle name="Comma 2 4 5 2 5 4 4" xfId="22320" xr:uid="{75F0FCA6-2F55-4396-8F5D-8CADCF585936}"/>
    <cellStyle name="Comma 2 4 5 2 5 5" xfId="5508" xr:uid="{00000000-0005-0000-0000-0000DC150000}"/>
    <cellStyle name="Comma 2 4 5 2 5 5 2" xfId="15115" xr:uid="{00000000-0005-0000-0000-0000DD150000}"/>
    <cellStyle name="Comma 2 4 5 2 5 5 2 2" xfId="34329" xr:uid="{E4D91A01-A6A4-48C1-AB35-E97CDDCC5A31}"/>
    <cellStyle name="Comma 2 4 5 2 5 5 3" xfId="24722" xr:uid="{0FF0746F-5FFE-4276-B25E-AAD0F68E5BE9}"/>
    <cellStyle name="Comma 2 4 5 2 5 6" xfId="10311" xr:uid="{00000000-0005-0000-0000-0000DE150000}"/>
    <cellStyle name="Comma 2 4 5 2 5 6 2" xfId="29525" xr:uid="{519C9274-00AC-4787-8082-6A5034F50002}"/>
    <cellStyle name="Comma 2 4 5 2 5 7" xfId="19918" xr:uid="{A61553BB-601D-44B0-9EB3-219F504C03CC}"/>
    <cellStyle name="Comma 2 4 5 2 6" xfId="902" xr:uid="{00000000-0005-0000-0000-0000DF150000}"/>
    <cellStyle name="Comma 2 4 5 2 6 2" xfId="3306" xr:uid="{00000000-0005-0000-0000-0000E0150000}"/>
    <cellStyle name="Comma 2 4 5 2 6 2 2" xfId="8109" xr:uid="{00000000-0005-0000-0000-0000E1150000}"/>
    <cellStyle name="Comma 2 4 5 2 6 2 2 2" xfId="17716" xr:uid="{00000000-0005-0000-0000-0000E2150000}"/>
    <cellStyle name="Comma 2 4 5 2 6 2 2 2 2" xfId="36930" xr:uid="{CB2859D1-A58E-4428-94C2-80E3F808A1A1}"/>
    <cellStyle name="Comma 2 4 5 2 6 2 2 3" xfId="27323" xr:uid="{4D92AAF5-9D81-4DE8-A183-E10334C610F1}"/>
    <cellStyle name="Comma 2 4 5 2 6 2 3" xfId="12913" xr:uid="{00000000-0005-0000-0000-0000E3150000}"/>
    <cellStyle name="Comma 2 4 5 2 6 2 3 2" xfId="32127" xr:uid="{8D11D4FB-BF98-4FA2-9191-590839A87D36}"/>
    <cellStyle name="Comma 2 4 5 2 6 2 4" xfId="22520" xr:uid="{AF93D060-4975-4FAE-84AC-66BC7A58C935}"/>
    <cellStyle name="Comma 2 4 5 2 6 3" xfId="5708" xr:uid="{00000000-0005-0000-0000-0000E4150000}"/>
    <cellStyle name="Comma 2 4 5 2 6 3 2" xfId="15315" xr:uid="{00000000-0005-0000-0000-0000E5150000}"/>
    <cellStyle name="Comma 2 4 5 2 6 3 2 2" xfId="34529" xr:uid="{5ED67845-9106-49F9-8757-CD4CD40B2A67}"/>
    <cellStyle name="Comma 2 4 5 2 6 3 3" xfId="24922" xr:uid="{8C2817F3-1B0A-464C-A539-B89FCF0FDD10}"/>
    <cellStyle name="Comma 2 4 5 2 6 4" xfId="10511" xr:uid="{00000000-0005-0000-0000-0000E6150000}"/>
    <cellStyle name="Comma 2 4 5 2 6 4 2" xfId="29725" xr:uid="{8EB0E27D-ABD1-4133-A133-456CC36EFF27}"/>
    <cellStyle name="Comma 2 4 5 2 6 5" xfId="20118" xr:uid="{DB9EBFDB-D999-4929-B506-333C4C6A7558}"/>
    <cellStyle name="Comma 2 4 5 2 7" xfId="1702" xr:uid="{00000000-0005-0000-0000-0000E7150000}"/>
    <cellStyle name="Comma 2 4 5 2 7 2" xfId="4106" xr:uid="{00000000-0005-0000-0000-0000E8150000}"/>
    <cellStyle name="Comma 2 4 5 2 7 2 2" xfId="8909" xr:uid="{00000000-0005-0000-0000-0000E9150000}"/>
    <cellStyle name="Comma 2 4 5 2 7 2 2 2" xfId="18516" xr:uid="{00000000-0005-0000-0000-0000EA150000}"/>
    <cellStyle name="Comma 2 4 5 2 7 2 2 2 2" xfId="37730" xr:uid="{3540796B-E287-4919-8DE5-C0FCBEA72C2B}"/>
    <cellStyle name="Comma 2 4 5 2 7 2 2 3" xfId="28123" xr:uid="{FFB204CC-7145-492E-A3AD-111D9C5113D8}"/>
    <cellStyle name="Comma 2 4 5 2 7 2 3" xfId="13713" xr:uid="{00000000-0005-0000-0000-0000EB150000}"/>
    <cellStyle name="Comma 2 4 5 2 7 2 3 2" xfId="32927" xr:uid="{FCDFB5E4-9ED7-4FB5-B0B2-27D6C248CAF6}"/>
    <cellStyle name="Comma 2 4 5 2 7 2 4" xfId="23320" xr:uid="{167BB7C7-31DC-48F2-98F5-8922895A722E}"/>
    <cellStyle name="Comma 2 4 5 2 7 3" xfId="6508" xr:uid="{00000000-0005-0000-0000-0000EC150000}"/>
    <cellStyle name="Comma 2 4 5 2 7 3 2" xfId="16115" xr:uid="{00000000-0005-0000-0000-0000ED150000}"/>
    <cellStyle name="Comma 2 4 5 2 7 3 2 2" xfId="35329" xr:uid="{CE3B4C56-E723-4439-AB4F-558FB29CBAB9}"/>
    <cellStyle name="Comma 2 4 5 2 7 3 3" xfId="25722" xr:uid="{D2020681-2C0E-4175-AB52-B58AEE82440F}"/>
    <cellStyle name="Comma 2 4 5 2 7 4" xfId="11311" xr:uid="{00000000-0005-0000-0000-0000EE150000}"/>
    <cellStyle name="Comma 2 4 5 2 7 4 2" xfId="30525" xr:uid="{94EC022F-A57E-476C-9B8F-6D46069D09AC}"/>
    <cellStyle name="Comma 2 4 5 2 7 5" xfId="20918" xr:uid="{A0BED65D-A9C4-4910-B602-F57E3F061BC5}"/>
    <cellStyle name="Comma 2 4 5 2 8" xfId="2506" xr:uid="{00000000-0005-0000-0000-0000EF150000}"/>
    <cellStyle name="Comma 2 4 5 2 8 2" xfId="7309" xr:uid="{00000000-0005-0000-0000-0000F0150000}"/>
    <cellStyle name="Comma 2 4 5 2 8 2 2" xfId="16916" xr:uid="{00000000-0005-0000-0000-0000F1150000}"/>
    <cellStyle name="Comma 2 4 5 2 8 2 2 2" xfId="36130" xr:uid="{0FD9669A-078E-4A7A-942F-1021303BA825}"/>
    <cellStyle name="Comma 2 4 5 2 8 2 3" xfId="26523" xr:uid="{331FCF43-B738-4FBB-BFD5-D9C427EABCF1}"/>
    <cellStyle name="Comma 2 4 5 2 8 3" xfId="12113" xr:uid="{00000000-0005-0000-0000-0000F2150000}"/>
    <cellStyle name="Comma 2 4 5 2 8 3 2" xfId="31327" xr:uid="{7633F09E-B318-4EC2-8704-988BDE5BAE42}"/>
    <cellStyle name="Comma 2 4 5 2 8 4" xfId="21720" xr:uid="{157376C0-CE68-4093-92FE-C73BDAFD0C8B}"/>
    <cellStyle name="Comma 2 4 5 2 9" xfId="4908" xr:uid="{00000000-0005-0000-0000-0000F3150000}"/>
    <cellStyle name="Comma 2 4 5 2 9 2" xfId="14515" xr:uid="{00000000-0005-0000-0000-0000F4150000}"/>
    <cellStyle name="Comma 2 4 5 2 9 2 2" xfId="33729" xr:uid="{0CD6353D-4B21-4CB3-A59D-6530A30AC354}"/>
    <cellStyle name="Comma 2 4 5 2 9 3" xfId="24122" xr:uid="{13BB37D0-D983-487A-AF47-54C10D2DB756}"/>
    <cellStyle name="Comma 2 4 5 3" xfId="151" xr:uid="{00000000-0005-0000-0000-0000F5150000}"/>
    <cellStyle name="Comma 2 4 5 3 10" xfId="19368" xr:uid="{996742AF-2204-4F28-BB58-F823FE3F4FBE}"/>
    <cellStyle name="Comma 2 4 5 3 2" xfId="351" xr:uid="{00000000-0005-0000-0000-0000F6150000}"/>
    <cellStyle name="Comma 2 4 5 3 2 2" xfId="1152" xr:uid="{00000000-0005-0000-0000-0000F7150000}"/>
    <cellStyle name="Comma 2 4 5 3 2 2 2" xfId="3556" xr:uid="{00000000-0005-0000-0000-0000F8150000}"/>
    <cellStyle name="Comma 2 4 5 3 2 2 2 2" xfId="8359" xr:uid="{00000000-0005-0000-0000-0000F9150000}"/>
    <cellStyle name="Comma 2 4 5 3 2 2 2 2 2" xfId="17966" xr:uid="{00000000-0005-0000-0000-0000FA150000}"/>
    <cellStyle name="Comma 2 4 5 3 2 2 2 2 2 2" xfId="37180" xr:uid="{CB8BFB47-AAB6-4EB0-A307-5A5C20D62ABB}"/>
    <cellStyle name="Comma 2 4 5 3 2 2 2 2 3" xfId="27573" xr:uid="{042F57E3-EEC3-4090-967B-D82261829A55}"/>
    <cellStyle name="Comma 2 4 5 3 2 2 2 3" xfId="13163" xr:uid="{00000000-0005-0000-0000-0000FB150000}"/>
    <cellStyle name="Comma 2 4 5 3 2 2 2 3 2" xfId="32377" xr:uid="{FBF0F366-FAB3-4B01-95B1-17CA0661F132}"/>
    <cellStyle name="Comma 2 4 5 3 2 2 2 4" xfId="22770" xr:uid="{07A57509-4F04-4054-914A-0C92420AB269}"/>
    <cellStyle name="Comma 2 4 5 3 2 2 3" xfId="5958" xr:uid="{00000000-0005-0000-0000-0000FC150000}"/>
    <cellStyle name="Comma 2 4 5 3 2 2 3 2" xfId="15565" xr:uid="{00000000-0005-0000-0000-0000FD150000}"/>
    <cellStyle name="Comma 2 4 5 3 2 2 3 2 2" xfId="34779" xr:uid="{DABCBE13-CC75-4080-9DA1-6C937339FA73}"/>
    <cellStyle name="Comma 2 4 5 3 2 2 3 3" xfId="25172" xr:uid="{FD540312-171E-45CE-9FD0-E85B2D76706E}"/>
    <cellStyle name="Comma 2 4 5 3 2 2 4" xfId="10761" xr:uid="{00000000-0005-0000-0000-0000FE150000}"/>
    <cellStyle name="Comma 2 4 5 3 2 2 4 2" xfId="29975" xr:uid="{23916F00-024F-4DE2-9B52-9C79CE192A18}"/>
    <cellStyle name="Comma 2 4 5 3 2 2 5" xfId="20368" xr:uid="{35548B1F-88AC-4FAC-9AC6-B40FEE01C18A}"/>
    <cellStyle name="Comma 2 4 5 3 2 3" xfId="1952" xr:uid="{00000000-0005-0000-0000-0000FF150000}"/>
    <cellStyle name="Comma 2 4 5 3 2 3 2" xfId="4356" xr:uid="{00000000-0005-0000-0000-000000160000}"/>
    <cellStyle name="Comma 2 4 5 3 2 3 2 2" xfId="9159" xr:uid="{00000000-0005-0000-0000-000001160000}"/>
    <cellStyle name="Comma 2 4 5 3 2 3 2 2 2" xfId="18766" xr:uid="{00000000-0005-0000-0000-000002160000}"/>
    <cellStyle name="Comma 2 4 5 3 2 3 2 2 2 2" xfId="37980" xr:uid="{5162823F-C96B-4C3F-8180-49C0183D5749}"/>
    <cellStyle name="Comma 2 4 5 3 2 3 2 2 3" xfId="28373" xr:uid="{9A069558-7486-4057-B8CA-AA25BD10B5B0}"/>
    <cellStyle name="Comma 2 4 5 3 2 3 2 3" xfId="13963" xr:uid="{00000000-0005-0000-0000-000003160000}"/>
    <cellStyle name="Comma 2 4 5 3 2 3 2 3 2" xfId="33177" xr:uid="{52B99131-5FD4-4765-AC5E-A3665E315C49}"/>
    <cellStyle name="Comma 2 4 5 3 2 3 2 4" xfId="23570" xr:uid="{D8959A40-4B0A-4BD5-B36E-391810F875DD}"/>
    <cellStyle name="Comma 2 4 5 3 2 3 3" xfId="6758" xr:uid="{00000000-0005-0000-0000-000004160000}"/>
    <cellStyle name="Comma 2 4 5 3 2 3 3 2" xfId="16365" xr:uid="{00000000-0005-0000-0000-000005160000}"/>
    <cellStyle name="Comma 2 4 5 3 2 3 3 2 2" xfId="35579" xr:uid="{64369C75-3D65-4739-A315-1809BEC32AA0}"/>
    <cellStyle name="Comma 2 4 5 3 2 3 3 3" xfId="25972" xr:uid="{32DA76FE-3F55-454A-8E7B-47C7D3D65917}"/>
    <cellStyle name="Comma 2 4 5 3 2 3 4" xfId="11561" xr:uid="{00000000-0005-0000-0000-000006160000}"/>
    <cellStyle name="Comma 2 4 5 3 2 3 4 2" xfId="30775" xr:uid="{4D4EAAF7-FFDE-4F78-8EDC-3E69606AA707}"/>
    <cellStyle name="Comma 2 4 5 3 2 3 5" xfId="21168" xr:uid="{E3B9ED1C-DA8F-4BF9-8FDE-C498D6DEEC44}"/>
    <cellStyle name="Comma 2 4 5 3 2 4" xfId="2756" xr:uid="{00000000-0005-0000-0000-000007160000}"/>
    <cellStyle name="Comma 2 4 5 3 2 4 2" xfId="7559" xr:uid="{00000000-0005-0000-0000-000008160000}"/>
    <cellStyle name="Comma 2 4 5 3 2 4 2 2" xfId="17166" xr:uid="{00000000-0005-0000-0000-000009160000}"/>
    <cellStyle name="Comma 2 4 5 3 2 4 2 2 2" xfId="36380" xr:uid="{A73C8A13-A99F-43E1-B952-B47039D8D1B5}"/>
    <cellStyle name="Comma 2 4 5 3 2 4 2 3" xfId="26773" xr:uid="{E99985A4-07AD-49D1-B06B-5FD49CE91A81}"/>
    <cellStyle name="Comma 2 4 5 3 2 4 3" xfId="12363" xr:uid="{00000000-0005-0000-0000-00000A160000}"/>
    <cellStyle name="Comma 2 4 5 3 2 4 3 2" xfId="31577" xr:uid="{39B541DA-98FE-4816-9119-5407A4140122}"/>
    <cellStyle name="Comma 2 4 5 3 2 4 4" xfId="21970" xr:uid="{F82E6681-D14F-40C1-B678-A305576935E6}"/>
    <cellStyle name="Comma 2 4 5 3 2 5" xfId="5158" xr:uid="{00000000-0005-0000-0000-00000B160000}"/>
    <cellStyle name="Comma 2 4 5 3 2 5 2" xfId="14765" xr:uid="{00000000-0005-0000-0000-00000C160000}"/>
    <cellStyle name="Comma 2 4 5 3 2 5 2 2" xfId="33979" xr:uid="{B8D1B037-9C4D-4F24-90F4-A8A87593308B}"/>
    <cellStyle name="Comma 2 4 5 3 2 5 3" xfId="24372" xr:uid="{FCA05693-1522-4EC9-A921-43108FD492D6}"/>
    <cellStyle name="Comma 2 4 5 3 2 6" xfId="9961" xr:uid="{00000000-0005-0000-0000-00000D160000}"/>
    <cellStyle name="Comma 2 4 5 3 2 6 2" xfId="29175" xr:uid="{12425ABC-4681-419B-BEC0-E56F66FF6814}"/>
    <cellStyle name="Comma 2 4 5 3 2 7" xfId="19568" xr:uid="{01E0362C-F0A3-4AF1-94A9-C6E4D89A1B46}"/>
    <cellStyle name="Comma 2 4 5 3 3" xfId="551" xr:uid="{00000000-0005-0000-0000-00000E160000}"/>
    <cellStyle name="Comma 2 4 5 3 3 2" xfId="1352" xr:uid="{00000000-0005-0000-0000-00000F160000}"/>
    <cellStyle name="Comma 2 4 5 3 3 2 2" xfId="3756" xr:uid="{00000000-0005-0000-0000-000010160000}"/>
    <cellStyle name="Comma 2 4 5 3 3 2 2 2" xfId="8559" xr:uid="{00000000-0005-0000-0000-000011160000}"/>
    <cellStyle name="Comma 2 4 5 3 3 2 2 2 2" xfId="18166" xr:uid="{00000000-0005-0000-0000-000012160000}"/>
    <cellStyle name="Comma 2 4 5 3 3 2 2 2 2 2" xfId="37380" xr:uid="{72BE2456-E12C-4A9F-8CF4-C1041438B9EF}"/>
    <cellStyle name="Comma 2 4 5 3 3 2 2 2 3" xfId="27773" xr:uid="{53959209-D124-44CC-9CB9-84DA46177872}"/>
    <cellStyle name="Comma 2 4 5 3 3 2 2 3" xfId="13363" xr:uid="{00000000-0005-0000-0000-000013160000}"/>
    <cellStyle name="Comma 2 4 5 3 3 2 2 3 2" xfId="32577" xr:uid="{2734E047-006C-432C-9406-E6403CC6C3CE}"/>
    <cellStyle name="Comma 2 4 5 3 3 2 2 4" xfId="22970" xr:uid="{2142CD84-983E-4FE8-B2B2-167CA389CD53}"/>
    <cellStyle name="Comma 2 4 5 3 3 2 3" xfId="6158" xr:uid="{00000000-0005-0000-0000-000014160000}"/>
    <cellStyle name="Comma 2 4 5 3 3 2 3 2" xfId="15765" xr:uid="{00000000-0005-0000-0000-000015160000}"/>
    <cellStyle name="Comma 2 4 5 3 3 2 3 2 2" xfId="34979" xr:uid="{891E5579-0E38-47F3-8E08-6D545E3B94B7}"/>
    <cellStyle name="Comma 2 4 5 3 3 2 3 3" xfId="25372" xr:uid="{AC752365-A9DA-408C-94E8-5250E7EBACEF}"/>
    <cellStyle name="Comma 2 4 5 3 3 2 4" xfId="10961" xr:uid="{00000000-0005-0000-0000-000016160000}"/>
    <cellStyle name="Comma 2 4 5 3 3 2 4 2" xfId="30175" xr:uid="{D10B0D87-E46B-4BCC-8EB8-DC5A6B55726E}"/>
    <cellStyle name="Comma 2 4 5 3 3 2 5" xfId="20568" xr:uid="{5A6D7B8D-1F32-4697-B523-056B92784275}"/>
    <cellStyle name="Comma 2 4 5 3 3 3" xfId="2152" xr:uid="{00000000-0005-0000-0000-000017160000}"/>
    <cellStyle name="Comma 2 4 5 3 3 3 2" xfId="4556" xr:uid="{00000000-0005-0000-0000-000018160000}"/>
    <cellStyle name="Comma 2 4 5 3 3 3 2 2" xfId="9359" xr:uid="{00000000-0005-0000-0000-000019160000}"/>
    <cellStyle name="Comma 2 4 5 3 3 3 2 2 2" xfId="18966" xr:uid="{00000000-0005-0000-0000-00001A160000}"/>
    <cellStyle name="Comma 2 4 5 3 3 3 2 2 2 2" xfId="38180" xr:uid="{56EBC538-0D17-40D6-AABC-EEA0E7A63EC6}"/>
    <cellStyle name="Comma 2 4 5 3 3 3 2 2 3" xfId="28573" xr:uid="{3AAE4BB0-4829-4708-AC7C-9E8BCE95EEF9}"/>
    <cellStyle name="Comma 2 4 5 3 3 3 2 3" xfId="14163" xr:uid="{00000000-0005-0000-0000-00001B160000}"/>
    <cellStyle name="Comma 2 4 5 3 3 3 2 3 2" xfId="33377" xr:uid="{00556459-5EB9-4D75-8156-4808FD97CCCB}"/>
    <cellStyle name="Comma 2 4 5 3 3 3 2 4" xfId="23770" xr:uid="{B3DAFF7F-630B-4613-A611-74BE6C6E09BE}"/>
    <cellStyle name="Comma 2 4 5 3 3 3 3" xfId="6958" xr:uid="{00000000-0005-0000-0000-00001C160000}"/>
    <cellStyle name="Comma 2 4 5 3 3 3 3 2" xfId="16565" xr:uid="{00000000-0005-0000-0000-00001D160000}"/>
    <cellStyle name="Comma 2 4 5 3 3 3 3 2 2" xfId="35779" xr:uid="{C8C9D203-4A52-4412-AFFC-985718372F16}"/>
    <cellStyle name="Comma 2 4 5 3 3 3 3 3" xfId="26172" xr:uid="{0E6319C6-7249-4D19-A86C-C3DC096C386F}"/>
    <cellStyle name="Comma 2 4 5 3 3 3 4" xfId="11761" xr:uid="{00000000-0005-0000-0000-00001E160000}"/>
    <cellStyle name="Comma 2 4 5 3 3 3 4 2" xfId="30975" xr:uid="{A546661D-0B44-4CDB-ABD2-B51E8E145CEF}"/>
    <cellStyle name="Comma 2 4 5 3 3 3 5" xfId="21368" xr:uid="{C3C4DEC9-934B-46D9-91F3-4CE89C293554}"/>
    <cellStyle name="Comma 2 4 5 3 3 4" xfId="2956" xr:uid="{00000000-0005-0000-0000-00001F160000}"/>
    <cellStyle name="Comma 2 4 5 3 3 4 2" xfId="7759" xr:uid="{00000000-0005-0000-0000-000020160000}"/>
    <cellStyle name="Comma 2 4 5 3 3 4 2 2" xfId="17366" xr:uid="{00000000-0005-0000-0000-000021160000}"/>
    <cellStyle name="Comma 2 4 5 3 3 4 2 2 2" xfId="36580" xr:uid="{4890ED0A-B780-41FD-BF15-5952A6AD02A1}"/>
    <cellStyle name="Comma 2 4 5 3 3 4 2 3" xfId="26973" xr:uid="{7C62140D-F09A-4E3A-A1FF-6A25BDBEDDD3}"/>
    <cellStyle name="Comma 2 4 5 3 3 4 3" xfId="12563" xr:uid="{00000000-0005-0000-0000-000022160000}"/>
    <cellStyle name="Comma 2 4 5 3 3 4 3 2" xfId="31777" xr:uid="{285702CA-3BCF-450A-8633-276263AB7AB5}"/>
    <cellStyle name="Comma 2 4 5 3 3 4 4" xfId="22170" xr:uid="{F7DFF0EF-42C7-409B-909E-CD339DA74381}"/>
    <cellStyle name="Comma 2 4 5 3 3 5" xfId="5358" xr:uid="{00000000-0005-0000-0000-000023160000}"/>
    <cellStyle name="Comma 2 4 5 3 3 5 2" xfId="14965" xr:uid="{00000000-0005-0000-0000-000024160000}"/>
    <cellStyle name="Comma 2 4 5 3 3 5 2 2" xfId="34179" xr:uid="{F501B3DE-C520-4057-AC0C-F8D46700D5FB}"/>
    <cellStyle name="Comma 2 4 5 3 3 5 3" xfId="24572" xr:uid="{625F4881-374D-4A3E-9400-927854B32885}"/>
    <cellStyle name="Comma 2 4 5 3 3 6" xfId="10161" xr:uid="{00000000-0005-0000-0000-000025160000}"/>
    <cellStyle name="Comma 2 4 5 3 3 6 2" xfId="29375" xr:uid="{C34C43F3-E33E-4229-98CE-EFB45983465B}"/>
    <cellStyle name="Comma 2 4 5 3 3 7" xfId="19768" xr:uid="{B5E30AE5-906F-4120-AD53-D57408870248}"/>
    <cellStyle name="Comma 2 4 5 3 4" xfId="751" xr:uid="{00000000-0005-0000-0000-000026160000}"/>
    <cellStyle name="Comma 2 4 5 3 4 2" xfId="1552" xr:uid="{00000000-0005-0000-0000-000027160000}"/>
    <cellStyle name="Comma 2 4 5 3 4 2 2" xfId="3956" xr:uid="{00000000-0005-0000-0000-000028160000}"/>
    <cellStyle name="Comma 2 4 5 3 4 2 2 2" xfId="8759" xr:uid="{00000000-0005-0000-0000-000029160000}"/>
    <cellStyle name="Comma 2 4 5 3 4 2 2 2 2" xfId="18366" xr:uid="{00000000-0005-0000-0000-00002A160000}"/>
    <cellStyle name="Comma 2 4 5 3 4 2 2 2 2 2" xfId="37580" xr:uid="{7FBE5E4A-C102-4860-9F6E-7A8DED5ADE69}"/>
    <cellStyle name="Comma 2 4 5 3 4 2 2 2 3" xfId="27973" xr:uid="{579DBB72-E832-40AC-89BF-FF0CA37F2E03}"/>
    <cellStyle name="Comma 2 4 5 3 4 2 2 3" xfId="13563" xr:uid="{00000000-0005-0000-0000-00002B160000}"/>
    <cellStyle name="Comma 2 4 5 3 4 2 2 3 2" xfId="32777" xr:uid="{F98E9AA9-4AB0-4CF1-9C05-8B43462A2266}"/>
    <cellStyle name="Comma 2 4 5 3 4 2 2 4" xfId="23170" xr:uid="{E7D6CD1D-310E-40F3-A8EC-923D4930EC16}"/>
    <cellStyle name="Comma 2 4 5 3 4 2 3" xfId="6358" xr:uid="{00000000-0005-0000-0000-00002C160000}"/>
    <cellStyle name="Comma 2 4 5 3 4 2 3 2" xfId="15965" xr:uid="{00000000-0005-0000-0000-00002D160000}"/>
    <cellStyle name="Comma 2 4 5 3 4 2 3 2 2" xfId="35179" xr:uid="{16DA3CBE-7C6C-4DB6-88F0-B924010DA562}"/>
    <cellStyle name="Comma 2 4 5 3 4 2 3 3" xfId="25572" xr:uid="{99880F57-4816-4552-9518-AA3B00955E2A}"/>
    <cellStyle name="Comma 2 4 5 3 4 2 4" xfId="11161" xr:uid="{00000000-0005-0000-0000-00002E160000}"/>
    <cellStyle name="Comma 2 4 5 3 4 2 4 2" xfId="30375" xr:uid="{5F120AB9-DBD5-4E7D-B748-6A1FE93A9631}"/>
    <cellStyle name="Comma 2 4 5 3 4 2 5" xfId="20768" xr:uid="{F9783435-A7D6-4DE5-BC27-87F8712FCBC0}"/>
    <cellStyle name="Comma 2 4 5 3 4 3" xfId="2352" xr:uid="{00000000-0005-0000-0000-00002F160000}"/>
    <cellStyle name="Comma 2 4 5 3 4 3 2" xfId="4756" xr:uid="{00000000-0005-0000-0000-000030160000}"/>
    <cellStyle name="Comma 2 4 5 3 4 3 2 2" xfId="9559" xr:uid="{00000000-0005-0000-0000-000031160000}"/>
    <cellStyle name="Comma 2 4 5 3 4 3 2 2 2" xfId="19166" xr:uid="{00000000-0005-0000-0000-000032160000}"/>
    <cellStyle name="Comma 2 4 5 3 4 3 2 2 2 2" xfId="38380" xr:uid="{50B81E26-8022-408E-AABF-58C052CE7567}"/>
    <cellStyle name="Comma 2 4 5 3 4 3 2 2 3" xfId="28773" xr:uid="{40E48075-DA00-4F3C-BC92-2EF1CEA15F07}"/>
    <cellStyle name="Comma 2 4 5 3 4 3 2 3" xfId="14363" xr:uid="{00000000-0005-0000-0000-000033160000}"/>
    <cellStyle name="Comma 2 4 5 3 4 3 2 3 2" xfId="33577" xr:uid="{71468EE5-4F57-4E9B-BB3C-5BBEC4ED0DE2}"/>
    <cellStyle name="Comma 2 4 5 3 4 3 2 4" xfId="23970" xr:uid="{CE270863-AFBD-47CE-9AA0-FD2F082BA77D}"/>
    <cellStyle name="Comma 2 4 5 3 4 3 3" xfId="7158" xr:uid="{00000000-0005-0000-0000-000034160000}"/>
    <cellStyle name="Comma 2 4 5 3 4 3 3 2" xfId="16765" xr:uid="{00000000-0005-0000-0000-000035160000}"/>
    <cellStyle name="Comma 2 4 5 3 4 3 3 2 2" xfId="35979" xr:uid="{FAF500DF-3F85-4188-87B7-DE5C5FECFCD4}"/>
    <cellStyle name="Comma 2 4 5 3 4 3 3 3" xfId="26372" xr:uid="{C36A72A2-96A5-4B65-AFC0-B20FA3E50796}"/>
    <cellStyle name="Comma 2 4 5 3 4 3 4" xfId="11961" xr:uid="{00000000-0005-0000-0000-000036160000}"/>
    <cellStyle name="Comma 2 4 5 3 4 3 4 2" xfId="31175" xr:uid="{2A3F9EC6-3E01-4146-BCC5-3B7AD5435A0A}"/>
    <cellStyle name="Comma 2 4 5 3 4 3 5" xfId="21568" xr:uid="{9E39BA21-32E1-4AC7-AE2C-A5CEBF605878}"/>
    <cellStyle name="Comma 2 4 5 3 4 4" xfId="3156" xr:uid="{00000000-0005-0000-0000-000037160000}"/>
    <cellStyle name="Comma 2 4 5 3 4 4 2" xfId="7959" xr:uid="{00000000-0005-0000-0000-000038160000}"/>
    <cellStyle name="Comma 2 4 5 3 4 4 2 2" xfId="17566" xr:uid="{00000000-0005-0000-0000-000039160000}"/>
    <cellStyle name="Comma 2 4 5 3 4 4 2 2 2" xfId="36780" xr:uid="{F8D8AF7B-C299-43E1-9ECE-48FE970AA35E}"/>
    <cellStyle name="Comma 2 4 5 3 4 4 2 3" xfId="27173" xr:uid="{6D59B4DF-973A-4F03-A0D8-38309E877035}"/>
    <cellStyle name="Comma 2 4 5 3 4 4 3" xfId="12763" xr:uid="{00000000-0005-0000-0000-00003A160000}"/>
    <cellStyle name="Comma 2 4 5 3 4 4 3 2" xfId="31977" xr:uid="{E1BA3B22-5E83-42F6-A7CE-FBEB246E5B88}"/>
    <cellStyle name="Comma 2 4 5 3 4 4 4" xfId="22370" xr:uid="{1F8D507F-5F81-4945-8944-AB335CB535EE}"/>
    <cellStyle name="Comma 2 4 5 3 4 5" xfId="5558" xr:uid="{00000000-0005-0000-0000-00003B160000}"/>
    <cellStyle name="Comma 2 4 5 3 4 5 2" xfId="15165" xr:uid="{00000000-0005-0000-0000-00003C160000}"/>
    <cellStyle name="Comma 2 4 5 3 4 5 2 2" xfId="34379" xr:uid="{F2824AEC-B555-4FFE-AEF2-4507F9C7B94A}"/>
    <cellStyle name="Comma 2 4 5 3 4 5 3" xfId="24772" xr:uid="{0745C95B-4B22-47EC-BC39-2F61DA0109F7}"/>
    <cellStyle name="Comma 2 4 5 3 4 6" xfId="10361" xr:uid="{00000000-0005-0000-0000-00003D160000}"/>
    <cellStyle name="Comma 2 4 5 3 4 6 2" xfId="29575" xr:uid="{C9E77B50-3F97-4E0D-83EB-2CC56EC14B6D}"/>
    <cellStyle name="Comma 2 4 5 3 4 7" xfId="19968" xr:uid="{32A69602-807E-468E-8908-47C343962466}"/>
    <cellStyle name="Comma 2 4 5 3 5" xfId="952" xr:uid="{00000000-0005-0000-0000-00003E160000}"/>
    <cellStyle name="Comma 2 4 5 3 5 2" xfId="3356" xr:uid="{00000000-0005-0000-0000-00003F160000}"/>
    <cellStyle name="Comma 2 4 5 3 5 2 2" xfId="8159" xr:uid="{00000000-0005-0000-0000-000040160000}"/>
    <cellStyle name="Comma 2 4 5 3 5 2 2 2" xfId="17766" xr:uid="{00000000-0005-0000-0000-000041160000}"/>
    <cellStyle name="Comma 2 4 5 3 5 2 2 2 2" xfId="36980" xr:uid="{F29FF292-7062-438E-A1A0-5D2AB7029C4F}"/>
    <cellStyle name="Comma 2 4 5 3 5 2 2 3" xfId="27373" xr:uid="{51A8D794-38D2-44BD-8006-50EA91A80AED}"/>
    <cellStyle name="Comma 2 4 5 3 5 2 3" xfId="12963" xr:uid="{00000000-0005-0000-0000-000042160000}"/>
    <cellStyle name="Comma 2 4 5 3 5 2 3 2" xfId="32177" xr:uid="{541C7F12-A766-4A92-BA7D-8F8764DFE520}"/>
    <cellStyle name="Comma 2 4 5 3 5 2 4" xfId="22570" xr:uid="{BA346BD9-B695-4FC1-B55E-7A7205588929}"/>
    <cellStyle name="Comma 2 4 5 3 5 3" xfId="5758" xr:uid="{00000000-0005-0000-0000-000043160000}"/>
    <cellStyle name="Comma 2 4 5 3 5 3 2" xfId="15365" xr:uid="{00000000-0005-0000-0000-000044160000}"/>
    <cellStyle name="Comma 2 4 5 3 5 3 2 2" xfId="34579" xr:uid="{C1E0CC9B-3C70-4D69-9ECE-FE9114EAD618}"/>
    <cellStyle name="Comma 2 4 5 3 5 3 3" xfId="24972" xr:uid="{F1B1DE34-A88E-42BF-806D-1D84DD773E78}"/>
    <cellStyle name="Comma 2 4 5 3 5 4" xfId="10561" xr:uid="{00000000-0005-0000-0000-000045160000}"/>
    <cellStyle name="Comma 2 4 5 3 5 4 2" xfId="29775" xr:uid="{C7BC6D8F-59B3-4962-90A5-2FD908F091EF}"/>
    <cellStyle name="Comma 2 4 5 3 5 5" xfId="20168" xr:uid="{DAE41363-9D33-4207-8F2E-3E8A304E4036}"/>
    <cellStyle name="Comma 2 4 5 3 6" xfId="1752" xr:uid="{00000000-0005-0000-0000-000046160000}"/>
    <cellStyle name="Comma 2 4 5 3 6 2" xfId="4156" xr:uid="{00000000-0005-0000-0000-000047160000}"/>
    <cellStyle name="Comma 2 4 5 3 6 2 2" xfId="8959" xr:uid="{00000000-0005-0000-0000-000048160000}"/>
    <cellStyle name="Comma 2 4 5 3 6 2 2 2" xfId="18566" xr:uid="{00000000-0005-0000-0000-000049160000}"/>
    <cellStyle name="Comma 2 4 5 3 6 2 2 2 2" xfId="37780" xr:uid="{4543BB0C-96AA-4C97-AF12-E9E3664A92EB}"/>
    <cellStyle name="Comma 2 4 5 3 6 2 2 3" xfId="28173" xr:uid="{A0608A9D-008D-4557-BB3F-02E17AC42623}"/>
    <cellStyle name="Comma 2 4 5 3 6 2 3" xfId="13763" xr:uid="{00000000-0005-0000-0000-00004A160000}"/>
    <cellStyle name="Comma 2 4 5 3 6 2 3 2" xfId="32977" xr:uid="{A0BB8D57-9DAA-4BA0-925A-73AB0C66E2EA}"/>
    <cellStyle name="Comma 2 4 5 3 6 2 4" xfId="23370" xr:uid="{20395A6D-4773-4899-B8AA-2C68D0E508BC}"/>
    <cellStyle name="Comma 2 4 5 3 6 3" xfId="6558" xr:uid="{00000000-0005-0000-0000-00004B160000}"/>
    <cellStyle name="Comma 2 4 5 3 6 3 2" xfId="16165" xr:uid="{00000000-0005-0000-0000-00004C160000}"/>
    <cellStyle name="Comma 2 4 5 3 6 3 2 2" xfId="35379" xr:uid="{7618EA45-E182-42A8-9D25-38E89B4293E5}"/>
    <cellStyle name="Comma 2 4 5 3 6 3 3" xfId="25772" xr:uid="{042A08BD-9D02-45C1-8318-C870E66BFF61}"/>
    <cellStyle name="Comma 2 4 5 3 6 4" xfId="11361" xr:uid="{00000000-0005-0000-0000-00004D160000}"/>
    <cellStyle name="Comma 2 4 5 3 6 4 2" xfId="30575" xr:uid="{774CC18E-7D5B-45E0-BFC8-BE29BB057488}"/>
    <cellStyle name="Comma 2 4 5 3 6 5" xfId="20968" xr:uid="{49EB6C69-0873-4F26-85A4-612205830E05}"/>
    <cellStyle name="Comma 2 4 5 3 7" xfId="2556" xr:uid="{00000000-0005-0000-0000-00004E160000}"/>
    <cellStyle name="Comma 2 4 5 3 7 2" xfId="7359" xr:uid="{00000000-0005-0000-0000-00004F160000}"/>
    <cellStyle name="Comma 2 4 5 3 7 2 2" xfId="16966" xr:uid="{00000000-0005-0000-0000-000050160000}"/>
    <cellStyle name="Comma 2 4 5 3 7 2 2 2" xfId="36180" xr:uid="{449A1169-D9DD-4E42-91EE-816A1C883B24}"/>
    <cellStyle name="Comma 2 4 5 3 7 2 3" xfId="26573" xr:uid="{6653FE92-9863-4B62-8DC1-A2D21B4F26B8}"/>
    <cellStyle name="Comma 2 4 5 3 7 3" xfId="12163" xr:uid="{00000000-0005-0000-0000-000051160000}"/>
    <cellStyle name="Comma 2 4 5 3 7 3 2" xfId="31377" xr:uid="{38E0D7DD-E98C-451F-8B28-FE0265F682DC}"/>
    <cellStyle name="Comma 2 4 5 3 7 4" xfId="21770" xr:uid="{F75A0538-6756-4C0A-85C8-ED92FA27F049}"/>
    <cellStyle name="Comma 2 4 5 3 8" xfId="4958" xr:uid="{00000000-0005-0000-0000-000052160000}"/>
    <cellStyle name="Comma 2 4 5 3 8 2" xfId="14565" xr:uid="{00000000-0005-0000-0000-000053160000}"/>
    <cellStyle name="Comma 2 4 5 3 8 2 2" xfId="33779" xr:uid="{8D6E46F1-7855-43D5-A44F-FCEFDD9E0CF3}"/>
    <cellStyle name="Comma 2 4 5 3 8 3" xfId="24172" xr:uid="{9D9BDED3-DB01-4F8C-B42D-8AA7DE9DFA3F}"/>
    <cellStyle name="Comma 2 4 5 3 9" xfId="9761" xr:uid="{00000000-0005-0000-0000-000054160000}"/>
    <cellStyle name="Comma 2 4 5 3 9 2" xfId="28975" xr:uid="{9305D063-E672-4789-B3DE-DF888F8305B8}"/>
    <cellStyle name="Comma 2 4 5 4" xfId="251" xr:uid="{00000000-0005-0000-0000-000055160000}"/>
    <cellStyle name="Comma 2 4 5 4 2" xfId="1052" xr:uid="{00000000-0005-0000-0000-000056160000}"/>
    <cellStyle name="Comma 2 4 5 4 2 2" xfId="3456" xr:uid="{00000000-0005-0000-0000-000057160000}"/>
    <cellStyle name="Comma 2 4 5 4 2 2 2" xfId="8259" xr:uid="{00000000-0005-0000-0000-000058160000}"/>
    <cellStyle name="Comma 2 4 5 4 2 2 2 2" xfId="17866" xr:uid="{00000000-0005-0000-0000-000059160000}"/>
    <cellStyle name="Comma 2 4 5 4 2 2 2 2 2" xfId="37080" xr:uid="{976638DA-56E7-49E4-8FC2-7F1361678F67}"/>
    <cellStyle name="Comma 2 4 5 4 2 2 2 3" xfId="27473" xr:uid="{D105DB01-3E2D-41E4-814C-DE523BC71516}"/>
    <cellStyle name="Comma 2 4 5 4 2 2 3" xfId="13063" xr:uid="{00000000-0005-0000-0000-00005A160000}"/>
    <cellStyle name="Comma 2 4 5 4 2 2 3 2" xfId="32277" xr:uid="{574406ED-1B71-49FC-A7FB-2372DF6501E8}"/>
    <cellStyle name="Comma 2 4 5 4 2 2 4" xfId="22670" xr:uid="{2E34F887-EA49-4036-A194-3A8C23EF95D2}"/>
    <cellStyle name="Comma 2 4 5 4 2 3" xfId="5858" xr:uid="{00000000-0005-0000-0000-00005B160000}"/>
    <cellStyle name="Comma 2 4 5 4 2 3 2" xfId="15465" xr:uid="{00000000-0005-0000-0000-00005C160000}"/>
    <cellStyle name="Comma 2 4 5 4 2 3 2 2" xfId="34679" xr:uid="{41BCA0CF-850E-4C60-966E-BFBF6E713DAC}"/>
    <cellStyle name="Comma 2 4 5 4 2 3 3" xfId="25072" xr:uid="{B77647F6-271C-4830-8356-CEE8C33D7314}"/>
    <cellStyle name="Comma 2 4 5 4 2 4" xfId="10661" xr:uid="{00000000-0005-0000-0000-00005D160000}"/>
    <cellStyle name="Comma 2 4 5 4 2 4 2" xfId="29875" xr:uid="{BD4FFC62-D097-4E6A-B26E-5BF8027B0C00}"/>
    <cellStyle name="Comma 2 4 5 4 2 5" xfId="20268" xr:uid="{876B0811-AD2B-41CC-A6FA-0E791E591AF0}"/>
    <cellStyle name="Comma 2 4 5 4 3" xfId="1852" xr:uid="{00000000-0005-0000-0000-00005E160000}"/>
    <cellStyle name="Comma 2 4 5 4 3 2" xfId="4256" xr:uid="{00000000-0005-0000-0000-00005F160000}"/>
    <cellStyle name="Comma 2 4 5 4 3 2 2" xfId="9059" xr:uid="{00000000-0005-0000-0000-000060160000}"/>
    <cellStyle name="Comma 2 4 5 4 3 2 2 2" xfId="18666" xr:uid="{00000000-0005-0000-0000-000061160000}"/>
    <cellStyle name="Comma 2 4 5 4 3 2 2 2 2" xfId="37880" xr:uid="{2F896455-3C70-4652-A8C1-82F533B2E562}"/>
    <cellStyle name="Comma 2 4 5 4 3 2 2 3" xfId="28273" xr:uid="{AA743C19-EA8A-4073-8124-3B1365E00F68}"/>
    <cellStyle name="Comma 2 4 5 4 3 2 3" xfId="13863" xr:uid="{00000000-0005-0000-0000-000062160000}"/>
    <cellStyle name="Comma 2 4 5 4 3 2 3 2" xfId="33077" xr:uid="{88A1BA90-209C-47F9-94AA-12AB1F750324}"/>
    <cellStyle name="Comma 2 4 5 4 3 2 4" xfId="23470" xr:uid="{654139DA-0D50-4B80-8A2E-07539709C814}"/>
    <cellStyle name="Comma 2 4 5 4 3 3" xfId="6658" xr:uid="{00000000-0005-0000-0000-000063160000}"/>
    <cellStyle name="Comma 2 4 5 4 3 3 2" xfId="16265" xr:uid="{00000000-0005-0000-0000-000064160000}"/>
    <cellStyle name="Comma 2 4 5 4 3 3 2 2" xfId="35479" xr:uid="{DA41896B-9EAD-43CB-8020-37300D1F8541}"/>
    <cellStyle name="Comma 2 4 5 4 3 3 3" xfId="25872" xr:uid="{47205F61-6A54-4159-B5FF-FA6C86B31221}"/>
    <cellStyle name="Comma 2 4 5 4 3 4" xfId="11461" xr:uid="{00000000-0005-0000-0000-000065160000}"/>
    <cellStyle name="Comma 2 4 5 4 3 4 2" xfId="30675" xr:uid="{50A35CF5-1BB3-46BB-BCFD-4FC2BFE790F5}"/>
    <cellStyle name="Comma 2 4 5 4 3 5" xfId="21068" xr:uid="{EC81A288-7AFC-4955-A939-9CF463AD43BB}"/>
    <cellStyle name="Comma 2 4 5 4 4" xfId="2656" xr:uid="{00000000-0005-0000-0000-000066160000}"/>
    <cellStyle name="Comma 2 4 5 4 4 2" xfId="7459" xr:uid="{00000000-0005-0000-0000-000067160000}"/>
    <cellStyle name="Comma 2 4 5 4 4 2 2" xfId="17066" xr:uid="{00000000-0005-0000-0000-000068160000}"/>
    <cellStyle name="Comma 2 4 5 4 4 2 2 2" xfId="36280" xr:uid="{184841A4-8D4E-4E79-ADCA-6865B0F3A1A4}"/>
    <cellStyle name="Comma 2 4 5 4 4 2 3" xfId="26673" xr:uid="{9EB25560-2EBA-4F35-B691-192FEAB7F892}"/>
    <cellStyle name="Comma 2 4 5 4 4 3" xfId="12263" xr:uid="{00000000-0005-0000-0000-000069160000}"/>
    <cellStyle name="Comma 2 4 5 4 4 3 2" xfId="31477" xr:uid="{A2FC9CD1-B88E-462C-A632-1366790675B9}"/>
    <cellStyle name="Comma 2 4 5 4 4 4" xfId="21870" xr:uid="{ECA7F0AD-2BAF-4322-B727-AAB6082F1E66}"/>
    <cellStyle name="Comma 2 4 5 4 5" xfId="5058" xr:uid="{00000000-0005-0000-0000-00006A160000}"/>
    <cellStyle name="Comma 2 4 5 4 5 2" xfId="14665" xr:uid="{00000000-0005-0000-0000-00006B160000}"/>
    <cellStyle name="Comma 2 4 5 4 5 2 2" xfId="33879" xr:uid="{DEF6ED66-49D0-47ED-9D07-4F8C825797F1}"/>
    <cellStyle name="Comma 2 4 5 4 5 3" xfId="24272" xr:uid="{E3629D81-EEED-43E0-9F62-35DBC253B9A2}"/>
    <cellStyle name="Comma 2 4 5 4 6" xfId="9861" xr:uid="{00000000-0005-0000-0000-00006C160000}"/>
    <cellStyle name="Comma 2 4 5 4 6 2" xfId="29075" xr:uid="{31325B9B-4EE6-4FF2-AC01-87DFC07BCC79}"/>
    <cellStyle name="Comma 2 4 5 4 7" xfId="19468" xr:uid="{194A4A82-234F-4145-ABA3-8AE8F255C991}"/>
    <cellStyle name="Comma 2 4 5 5" xfId="451" xr:uid="{00000000-0005-0000-0000-00006D160000}"/>
    <cellStyle name="Comma 2 4 5 5 2" xfId="1252" xr:uid="{00000000-0005-0000-0000-00006E160000}"/>
    <cellStyle name="Comma 2 4 5 5 2 2" xfId="3656" xr:uid="{00000000-0005-0000-0000-00006F160000}"/>
    <cellStyle name="Comma 2 4 5 5 2 2 2" xfId="8459" xr:uid="{00000000-0005-0000-0000-000070160000}"/>
    <cellStyle name="Comma 2 4 5 5 2 2 2 2" xfId="18066" xr:uid="{00000000-0005-0000-0000-000071160000}"/>
    <cellStyle name="Comma 2 4 5 5 2 2 2 2 2" xfId="37280" xr:uid="{EBEBCE61-C35E-4F75-A27C-1E4FBE168E6B}"/>
    <cellStyle name="Comma 2 4 5 5 2 2 2 3" xfId="27673" xr:uid="{0CE800A3-0C28-409D-AAF5-1A2204C47676}"/>
    <cellStyle name="Comma 2 4 5 5 2 2 3" xfId="13263" xr:uid="{00000000-0005-0000-0000-000072160000}"/>
    <cellStyle name="Comma 2 4 5 5 2 2 3 2" xfId="32477" xr:uid="{E5EAB6B6-B98E-426A-BFF2-06315879165F}"/>
    <cellStyle name="Comma 2 4 5 5 2 2 4" xfId="22870" xr:uid="{1D347B1C-89E0-46A7-8AC5-F9FFF4433813}"/>
    <cellStyle name="Comma 2 4 5 5 2 3" xfId="6058" xr:uid="{00000000-0005-0000-0000-000073160000}"/>
    <cellStyle name="Comma 2 4 5 5 2 3 2" xfId="15665" xr:uid="{00000000-0005-0000-0000-000074160000}"/>
    <cellStyle name="Comma 2 4 5 5 2 3 2 2" xfId="34879" xr:uid="{C8771E3A-8BB8-42AF-98DC-E059A16A6B12}"/>
    <cellStyle name="Comma 2 4 5 5 2 3 3" xfId="25272" xr:uid="{165534CA-6BF1-4C64-95B1-C41522EA82F9}"/>
    <cellStyle name="Comma 2 4 5 5 2 4" xfId="10861" xr:uid="{00000000-0005-0000-0000-000075160000}"/>
    <cellStyle name="Comma 2 4 5 5 2 4 2" xfId="30075" xr:uid="{AB4AE56F-A1F9-4250-AFF5-E9BAB84947E2}"/>
    <cellStyle name="Comma 2 4 5 5 2 5" xfId="20468" xr:uid="{010634F5-56F4-49E4-BB18-8B3CBAA1C0C1}"/>
    <cellStyle name="Comma 2 4 5 5 3" xfId="2052" xr:uid="{00000000-0005-0000-0000-000076160000}"/>
    <cellStyle name="Comma 2 4 5 5 3 2" xfId="4456" xr:uid="{00000000-0005-0000-0000-000077160000}"/>
    <cellStyle name="Comma 2 4 5 5 3 2 2" xfId="9259" xr:uid="{00000000-0005-0000-0000-000078160000}"/>
    <cellStyle name="Comma 2 4 5 5 3 2 2 2" xfId="18866" xr:uid="{00000000-0005-0000-0000-000079160000}"/>
    <cellStyle name="Comma 2 4 5 5 3 2 2 2 2" xfId="38080" xr:uid="{AE70491C-32BD-486A-B917-1C6628932624}"/>
    <cellStyle name="Comma 2 4 5 5 3 2 2 3" xfId="28473" xr:uid="{BF9F456A-158F-4790-BF5D-80F1ABF5DDE7}"/>
    <cellStyle name="Comma 2 4 5 5 3 2 3" xfId="14063" xr:uid="{00000000-0005-0000-0000-00007A160000}"/>
    <cellStyle name="Comma 2 4 5 5 3 2 3 2" xfId="33277" xr:uid="{BA72BFBC-FA5C-4F5B-8608-0CC308199F6A}"/>
    <cellStyle name="Comma 2 4 5 5 3 2 4" xfId="23670" xr:uid="{5E07E518-2DA6-4D88-8FDC-C4C1F785FCC8}"/>
    <cellStyle name="Comma 2 4 5 5 3 3" xfId="6858" xr:uid="{00000000-0005-0000-0000-00007B160000}"/>
    <cellStyle name="Comma 2 4 5 5 3 3 2" xfId="16465" xr:uid="{00000000-0005-0000-0000-00007C160000}"/>
    <cellStyle name="Comma 2 4 5 5 3 3 2 2" xfId="35679" xr:uid="{8E1E9743-9546-4704-A4CA-AA4E047A1967}"/>
    <cellStyle name="Comma 2 4 5 5 3 3 3" xfId="26072" xr:uid="{7BB8D7B3-E20E-4613-A5B0-26BEFCD9DBB4}"/>
    <cellStyle name="Comma 2 4 5 5 3 4" xfId="11661" xr:uid="{00000000-0005-0000-0000-00007D160000}"/>
    <cellStyle name="Comma 2 4 5 5 3 4 2" xfId="30875" xr:uid="{65880810-140A-4FB6-BA36-114CA6CC0579}"/>
    <cellStyle name="Comma 2 4 5 5 3 5" xfId="21268" xr:uid="{542D9F4B-0DFB-4707-B9BA-F3258464D8A4}"/>
    <cellStyle name="Comma 2 4 5 5 4" xfId="2856" xr:uid="{00000000-0005-0000-0000-00007E160000}"/>
    <cellStyle name="Comma 2 4 5 5 4 2" xfId="7659" xr:uid="{00000000-0005-0000-0000-00007F160000}"/>
    <cellStyle name="Comma 2 4 5 5 4 2 2" xfId="17266" xr:uid="{00000000-0005-0000-0000-000080160000}"/>
    <cellStyle name="Comma 2 4 5 5 4 2 2 2" xfId="36480" xr:uid="{16DBEEA2-A73A-46C0-BAAF-C1E4E142BFF5}"/>
    <cellStyle name="Comma 2 4 5 5 4 2 3" xfId="26873" xr:uid="{EEC8A019-78E1-4946-B295-3A08F20BA0DC}"/>
    <cellStyle name="Comma 2 4 5 5 4 3" xfId="12463" xr:uid="{00000000-0005-0000-0000-000081160000}"/>
    <cellStyle name="Comma 2 4 5 5 4 3 2" xfId="31677" xr:uid="{5BEC6D3D-730B-41E0-9FDC-5244FA68303E}"/>
    <cellStyle name="Comma 2 4 5 5 4 4" xfId="22070" xr:uid="{FF94261F-CF48-4289-9728-A01870EA8943}"/>
    <cellStyle name="Comma 2 4 5 5 5" xfId="5258" xr:uid="{00000000-0005-0000-0000-000082160000}"/>
    <cellStyle name="Comma 2 4 5 5 5 2" xfId="14865" xr:uid="{00000000-0005-0000-0000-000083160000}"/>
    <cellStyle name="Comma 2 4 5 5 5 2 2" xfId="34079" xr:uid="{5062C3DC-E718-46A7-83C3-82AB7D04F34B}"/>
    <cellStyle name="Comma 2 4 5 5 5 3" xfId="24472" xr:uid="{FF67D5FC-A028-4EEC-8787-8281E75719EB}"/>
    <cellStyle name="Comma 2 4 5 5 6" xfId="10061" xr:uid="{00000000-0005-0000-0000-000084160000}"/>
    <cellStyle name="Comma 2 4 5 5 6 2" xfId="29275" xr:uid="{0906BE2D-8B73-4A40-83FB-9D3AC7D891DB}"/>
    <cellStyle name="Comma 2 4 5 5 7" xfId="19668" xr:uid="{CD31B762-2CDC-464B-8DC7-56691348D497}"/>
    <cellStyle name="Comma 2 4 5 6" xfId="651" xr:uid="{00000000-0005-0000-0000-000085160000}"/>
    <cellStyle name="Comma 2 4 5 6 2" xfId="1452" xr:uid="{00000000-0005-0000-0000-000086160000}"/>
    <cellStyle name="Comma 2 4 5 6 2 2" xfId="3856" xr:uid="{00000000-0005-0000-0000-000087160000}"/>
    <cellStyle name="Comma 2 4 5 6 2 2 2" xfId="8659" xr:uid="{00000000-0005-0000-0000-000088160000}"/>
    <cellStyle name="Comma 2 4 5 6 2 2 2 2" xfId="18266" xr:uid="{00000000-0005-0000-0000-000089160000}"/>
    <cellStyle name="Comma 2 4 5 6 2 2 2 2 2" xfId="37480" xr:uid="{00A9CE2D-12AA-4F26-A7A7-2872C39C4D42}"/>
    <cellStyle name="Comma 2 4 5 6 2 2 2 3" xfId="27873" xr:uid="{C135FE09-4B90-4A25-88C5-9295F7BD6C0A}"/>
    <cellStyle name="Comma 2 4 5 6 2 2 3" xfId="13463" xr:uid="{00000000-0005-0000-0000-00008A160000}"/>
    <cellStyle name="Comma 2 4 5 6 2 2 3 2" xfId="32677" xr:uid="{327DD730-5611-4EB4-907A-C9F50F367D55}"/>
    <cellStyle name="Comma 2 4 5 6 2 2 4" xfId="23070" xr:uid="{3EB4593E-08C5-44CB-8D3A-CBBFB049785B}"/>
    <cellStyle name="Comma 2 4 5 6 2 3" xfId="6258" xr:uid="{00000000-0005-0000-0000-00008B160000}"/>
    <cellStyle name="Comma 2 4 5 6 2 3 2" xfId="15865" xr:uid="{00000000-0005-0000-0000-00008C160000}"/>
    <cellStyle name="Comma 2 4 5 6 2 3 2 2" xfId="35079" xr:uid="{F0106E14-0271-436B-99F9-59D1461A5F3C}"/>
    <cellStyle name="Comma 2 4 5 6 2 3 3" xfId="25472" xr:uid="{C76AAA1B-647B-4B2D-8A08-06FF37CE83B8}"/>
    <cellStyle name="Comma 2 4 5 6 2 4" xfId="11061" xr:uid="{00000000-0005-0000-0000-00008D160000}"/>
    <cellStyle name="Comma 2 4 5 6 2 4 2" xfId="30275" xr:uid="{F39ADADF-9793-44BE-AF5E-57719D14758D}"/>
    <cellStyle name="Comma 2 4 5 6 2 5" xfId="20668" xr:uid="{679B298D-D9C3-408C-BCEF-76210672F71C}"/>
    <cellStyle name="Comma 2 4 5 6 3" xfId="2252" xr:uid="{00000000-0005-0000-0000-00008E160000}"/>
    <cellStyle name="Comma 2 4 5 6 3 2" xfId="4656" xr:uid="{00000000-0005-0000-0000-00008F160000}"/>
    <cellStyle name="Comma 2 4 5 6 3 2 2" xfId="9459" xr:uid="{00000000-0005-0000-0000-000090160000}"/>
    <cellStyle name="Comma 2 4 5 6 3 2 2 2" xfId="19066" xr:uid="{00000000-0005-0000-0000-000091160000}"/>
    <cellStyle name="Comma 2 4 5 6 3 2 2 2 2" xfId="38280" xr:uid="{73FD33C3-D9BF-4588-8999-ABD48F182CD7}"/>
    <cellStyle name="Comma 2 4 5 6 3 2 2 3" xfId="28673" xr:uid="{51893332-A90C-45DB-A853-82900C1F884E}"/>
    <cellStyle name="Comma 2 4 5 6 3 2 3" xfId="14263" xr:uid="{00000000-0005-0000-0000-000092160000}"/>
    <cellStyle name="Comma 2 4 5 6 3 2 3 2" xfId="33477" xr:uid="{89CE9CF5-A8A0-4E13-A73B-6EFB5E2A3993}"/>
    <cellStyle name="Comma 2 4 5 6 3 2 4" xfId="23870" xr:uid="{F3BDABA5-3796-4868-A794-309FE5356E4F}"/>
    <cellStyle name="Comma 2 4 5 6 3 3" xfId="7058" xr:uid="{00000000-0005-0000-0000-000093160000}"/>
    <cellStyle name="Comma 2 4 5 6 3 3 2" xfId="16665" xr:uid="{00000000-0005-0000-0000-000094160000}"/>
    <cellStyle name="Comma 2 4 5 6 3 3 2 2" xfId="35879" xr:uid="{6FBFFAEC-52F2-4F61-A9FC-A03DA6A2B3F4}"/>
    <cellStyle name="Comma 2 4 5 6 3 3 3" xfId="26272" xr:uid="{5CC1F7C0-5686-4D1C-947C-3811D9274566}"/>
    <cellStyle name="Comma 2 4 5 6 3 4" xfId="11861" xr:uid="{00000000-0005-0000-0000-000095160000}"/>
    <cellStyle name="Comma 2 4 5 6 3 4 2" xfId="31075" xr:uid="{299BBB4A-7218-4B78-B1C8-A7024AD8F0F3}"/>
    <cellStyle name="Comma 2 4 5 6 3 5" xfId="21468" xr:uid="{1A2857C0-99B4-484B-BBA1-581C9F0F4BFE}"/>
    <cellStyle name="Comma 2 4 5 6 4" xfId="3056" xr:uid="{00000000-0005-0000-0000-000096160000}"/>
    <cellStyle name="Comma 2 4 5 6 4 2" xfId="7859" xr:uid="{00000000-0005-0000-0000-000097160000}"/>
    <cellStyle name="Comma 2 4 5 6 4 2 2" xfId="17466" xr:uid="{00000000-0005-0000-0000-000098160000}"/>
    <cellStyle name="Comma 2 4 5 6 4 2 2 2" xfId="36680" xr:uid="{5C664A2C-1E20-4BDF-A4AF-C3BCAFC1DA85}"/>
    <cellStyle name="Comma 2 4 5 6 4 2 3" xfId="27073" xr:uid="{4AFE7FD2-EFFA-4ED2-AEB6-961A431B17EB}"/>
    <cellStyle name="Comma 2 4 5 6 4 3" xfId="12663" xr:uid="{00000000-0005-0000-0000-000099160000}"/>
    <cellStyle name="Comma 2 4 5 6 4 3 2" xfId="31877" xr:uid="{DE2C1061-82CF-40D3-87EA-D07F0223EB07}"/>
    <cellStyle name="Comma 2 4 5 6 4 4" xfId="22270" xr:uid="{4E34CADE-E3DF-4FAF-A4ED-147DD2428614}"/>
    <cellStyle name="Comma 2 4 5 6 5" xfId="5458" xr:uid="{00000000-0005-0000-0000-00009A160000}"/>
    <cellStyle name="Comma 2 4 5 6 5 2" xfId="15065" xr:uid="{00000000-0005-0000-0000-00009B160000}"/>
    <cellStyle name="Comma 2 4 5 6 5 2 2" xfId="34279" xr:uid="{5A1E22FA-9533-43FD-8A5C-537829C2125D}"/>
    <cellStyle name="Comma 2 4 5 6 5 3" xfId="24672" xr:uid="{87974427-824A-4F81-AE22-30DB29C0E001}"/>
    <cellStyle name="Comma 2 4 5 6 6" xfId="10261" xr:uid="{00000000-0005-0000-0000-00009C160000}"/>
    <cellStyle name="Comma 2 4 5 6 6 2" xfId="29475" xr:uid="{A090EB59-9E29-4E69-9108-CA2BB0EBE0D2}"/>
    <cellStyle name="Comma 2 4 5 6 7" xfId="19868" xr:uid="{37299510-59DD-493F-8CAD-C9004E6337D9}"/>
    <cellStyle name="Comma 2 4 5 7" xfId="852" xr:uid="{00000000-0005-0000-0000-00009D160000}"/>
    <cellStyle name="Comma 2 4 5 7 2" xfId="3256" xr:uid="{00000000-0005-0000-0000-00009E160000}"/>
    <cellStyle name="Comma 2 4 5 7 2 2" xfId="8059" xr:uid="{00000000-0005-0000-0000-00009F160000}"/>
    <cellStyle name="Comma 2 4 5 7 2 2 2" xfId="17666" xr:uid="{00000000-0005-0000-0000-0000A0160000}"/>
    <cellStyle name="Comma 2 4 5 7 2 2 2 2" xfId="36880" xr:uid="{6E89F0A3-07B8-4DB6-96BA-65A3E24A4E2F}"/>
    <cellStyle name="Comma 2 4 5 7 2 2 3" xfId="27273" xr:uid="{7E5B1F59-BEA6-46EB-A1F9-881813AAF54B}"/>
    <cellStyle name="Comma 2 4 5 7 2 3" xfId="12863" xr:uid="{00000000-0005-0000-0000-0000A1160000}"/>
    <cellStyle name="Comma 2 4 5 7 2 3 2" xfId="32077" xr:uid="{7E6FEA7C-EA1F-4C7D-8F3B-CE7418032FA8}"/>
    <cellStyle name="Comma 2 4 5 7 2 4" xfId="22470" xr:uid="{F69BBEA9-36D3-4B70-AB7D-0D0CDC62F5C4}"/>
    <cellStyle name="Comma 2 4 5 7 3" xfId="5658" xr:uid="{00000000-0005-0000-0000-0000A2160000}"/>
    <cellStyle name="Comma 2 4 5 7 3 2" xfId="15265" xr:uid="{00000000-0005-0000-0000-0000A3160000}"/>
    <cellStyle name="Comma 2 4 5 7 3 2 2" xfId="34479" xr:uid="{EA7C3F6B-ECCC-400F-9625-5BE947D592DC}"/>
    <cellStyle name="Comma 2 4 5 7 3 3" xfId="24872" xr:uid="{C1895041-CF0C-4A2B-B8E4-B12D0727D7CD}"/>
    <cellStyle name="Comma 2 4 5 7 4" xfId="10461" xr:uid="{00000000-0005-0000-0000-0000A4160000}"/>
    <cellStyle name="Comma 2 4 5 7 4 2" xfId="29675" xr:uid="{DC9A625B-ED45-416C-97F4-12ABDA89C007}"/>
    <cellStyle name="Comma 2 4 5 7 5" xfId="20068" xr:uid="{BD504BF2-0118-4508-87C6-6A3906A77962}"/>
    <cellStyle name="Comma 2 4 5 8" xfId="1652" xr:uid="{00000000-0005-0000-0000-0000A5160000}"/>
    <cellStyle name="Comma 2 4 5 8 2" xfId="4056" xr:uid="{00000000-0005-0000-0000-0000A6160000}"/>
    <cellStyle name="Comma 2 4 5 8 2 2" xfId="8859" xr:uid="{00000000-0005-0000-0000-0000A7160000}"/>
    <cellStyle name="Comma 2 4 5 8 2 2 2" xfId="18466" xr:uid="{00000000-0005-0000-0000-0000A8160000}"/>
    <cellStyle name="Comma 2 4 5 8 2 2 2 2" xfId="37680" xr:uid="{ADCEB193-3366-4756-B4E5-6F9E6CE2F28F}"/>
    <cellStyle name="Comma 2 4 5 8 2 2 3" xfId="28073" xr:uid="{9AB4C797-72FB-426B-A7F8-D72AE6DFE04C}"/>
    <cellStyle name="Comma 2 4 5 8 2 3" xfId="13663" xr:uid="{00000000-0005-0000-0000-0000A9160000}"/>
    <cellStyle name="Comma 2 4 5 8 2 3 2" xfId="32877" xr:uid="{BBAC5B2D-8A64-4BA6-AAD3-14828BBB05E1}"/>
    <cellStyle name="Comma 2 4 5 8 2 4" xfId="23270" xr:uid="{35321A3C-F91A-4C20-BAB3-CE33A1AB4087}"/>
    <cellStyle name="Comma 2 4 5 8 3" xfId="6458" xr:uid="{00000000-0005-0000-0000-0000AA160000}"/>
    <cellStyle name="Comma 2 4 5 8 3 2" xfId="16065" xr:uid="{00000000-0005-0000-0000-0000AB160000}"/>
    <cellStyle name="Comma 2 4 5 8 3 2 2" xfId="35279" xr:uid="{EEEFBA74-14A3-4DB4-B32F-90AD235D43A5}"/>
    <cellStyle name="Comma 2 4 5 8 3 3" xfId="25672" xr:uid="{A86BD779-D177-46AA-AB15-8B617EFAB4F9}"/>
    <cellStyle name="Comma 2 4 5 8 4" xfId="11261" xr:uid="{00000000-0005-0000-0000-0000AC160000}"/>
    <cellStyle name="Comma 2 4 5 8 4 2" xfId="30475" xr:uid="{EDDC0AC0-FFE8-4236-80DB-B157E8CED6E7}"/>
    <cellStyle name="Comma 2 4 5 8 5" xfId="20868" xr:uid="{560DB2A0-218E-4975-947C-39F35758B1DD}"/>
    <cellStyle name="Comma 2 4 5 9" xfId="2456" xr:uid="{00000000-0005-0000-0000-0000AD160000}"/>
    <cellStyle name="Comma 2 4 5 9 2" xfId="7259" xr:uid="{00000000-0005-0000-0000-0000AE160000}"/>
    <cellStyle name="Comma 2 4 5 9 2 2" xfId="16866" xr:uid="{00000000-0005-0000-0000-0000AF160000}"/>
    <cellStyle name="Comma 2 4 5 9 2 2 2" xfId="36080" xr:uid="{7C86F755-ADCC-424A-B032-850253D5EDAD}"/>
    <cellStyle name="Comma 2 4 5 9 2 3" xfId="26473" xr:uid="{B46E03DF-26E1-48D3-A3EE-2C4162ECA8EE}"/>
    <cellStyle name="Comma 2 4 5 9 3" xfId="12063" xr:uid="{00000000-0005-0000-0000-0000B0160000}"/>
    <cellStyle name="Comma 2 4 5 9 3 2" xfId="31277" xr:uid="{2274F95A-25CB-4C63-B77D-0523F2D6D58D}"/>
    <cellStyle name="Comma 2 4 5 9 4" xfId="21670" xr:uid="{64F8C1F7-2A95-4A65-A066-6527C2D1CBDF}"/>
    <cellStyle name="Comma 2 4 6" xfId="61" xr:uid="{00000000-0005-0000-0000-0000B1160000}"/>
    <cellStyle name="Comma 2 4 6 10" xfId="9671" xr:uid="{00000000-0005-0000-0000-0000B2160000}"/>
    <cellStyle name="Comma 2 4 6 10 2" xfId="28885" xr:uid="{15D38027-F534-4D46-9617-B6828AF157B2}"/>
    <cellStyle name="Comma 2 4 6 11" xfId="19278" xr:uid="{50F7131A-2DF4-4E40-BD43-79F1FD971A40}"/>
    <cellStyle name="Comma 2 4 6 2" xfId="161" xr:uid="{00000000-0005-0000-0000-0000B3160000}"/>
    <cellStyle name="Comma 2 4 6 2 10" xfId="19378" xr:uid="{02AAF014-0CB4-46E6-8622-A4965BB9BD3A}"/>
    <cellStyle name="Comma 2 4 6 2 2" xfId="361" xr:uid="{00000000-0005-0000-0000-0000B4160000}"/>
    <cellStyle name="Comma 2 4 6 2 2 2" xfId="1162" xr:uid="{00000000-0005-0000-0000-0000B5160000}"/>
    <cellStyle name="Comma 2 4 6 2 2 2 2" xfId="3566" xr:uid="{00000000-0005-0000-0000-0000B6160000}"/>
    <cellStyle name="Comma 2 4 6 2 2 2 2 2" xfId="8369" xr:uid="{00000000-0005-0000-0000-0000B7160000}"/>
    <cellStyle name="Comma 2 4 6 2 2 2 2 2 2" xfId="17976" xr:uid="{00000000-0005-0000-0000-0000B8160000}"/>
    <cellStyle name="Comma 2 4 6 2 2 2 2 2 2 2" xfId="37190" xr:uid="{050FFD11-7BFF-46B3-8689-07F9FDDED394}"/>
    <cellStyle name="Comma 2 4 6 2 2 2 2 2 3" xfId="27583" xr:uid="{A531AB42-3CDB-4284-8B25-1EE9657B7898}"/>
    <cellStyle name="Comma 2 4 6 2 2 2 2 3" xfId="13173" xr:uid="{00000000-0005-0000-0000-0000B9160000}"/>
    <cellStyle name="Comma 2 4 6 2 2 2 2 3 2" xfId="32387" xr:uid="{A1AC30EC-4857-4664-A114-245BB6D801F8}"/>
    <cellStyle name="Comma 2 4 6 2 2 2 2 4" xfId="22780" xr:uid="{6CB7ACF6-BAAA-4851-A91B-8DBC45FFA9C9}"/>
    <cellStyle name="Comma 2 4 6 2 2 2 3" xfId="5968" xr:uid="{00000000-0005-0000-0000-0000BA160000}"/>
    <cellStyle name="Comma 2 4 6 2 2 2 3 2" xfId="15575" xr:uid="{00000000-0005-0000-0000-0000BB160000}"/>
    <cellStyle name="Comma 2 4 6 2 2 2 3 2 2" xfId="34789" xr:uid="{83EDBE6F-2877-488F-B08D-B9485FD4A684}"/>
    <cellStyle name="Comma 2 4 6 2 2 2 3 3" xfId="25182" xr:uid="{99B2AF30-D908-4489-8491-108E4FEC7B89}"/>
    <cellStyle name="Comma 2 4 6 2 2 2 4" xfId="10771" xr:uid="{00000000-0005-0000-0000-0000BC160000}"/>
    <cellStyle name="Comma 2 4 6 2 2 2 4 2" xfId="29985" xr:uid="{49750A64-939F-4050-B2EB-F3FDE0CFE396}"/>
    <cellStyle name="Comma 2 4 6 2 2 2 5" xfId="20378" xr:uid="{0B074F9F-6BFB-452A-BF9C-56A28405EE2F}"/>
    <cellStyle name="Comma 2 4 6 2 2 3" xfId="1962" xr:uid="{00000000-0005-0000-0000-0000BD160000}"/>
    <cellStyle name="Comma 2 4 6 2 2 3 2" xfId="4366" xr:uid="{00000000-0005-0000-0000-0000BE160000}"/>
    <cellStyle name="Comma 2 4 6 2 2 3 2 2" xfId="9169" xr:uid="{00000000-0005-0000-0000-0000BF160000}"/>
    <cellStyle name="Comma 2 4 6 2 2 3 2 2 2" xfId="18776" xr:uid="{00000000-0005-0000-0000-0000C0160000}"/>
    <cellStyle name="Comma 2 4 6 2 2 3 2 2 2 2" xfId="37990" xr:uid="{95838F2B-EBC6-4AD3-B54D-EDF3B6552D78}"/>
    <cellStyle name="Comma 2 4 6 2 2 3 2 2 3" xfId="28383" xr:uid="{ACC5F270-5920-48D1-B89B-4F0452919D63}"/>
    <cellStyle name="Comma 2 4 6 2 2 3 2 3" xfId="13973" xr:uid="{00000000-0005-0000-0000-0000C1160000}"/>
    <cellStyle name="Comma 2 4 6 2 2 3 2 3 2" xfId="33187" xr:uid="{8137E715-DB67-4180-9E0E-E4C46126D02E}"/>
    <cellStyle name="Comma 2 4 6 2 2 3 2 4" xfId="23580" xr:uid="{A2DB2DD7-31B8-48C3-9188-FF5C26BA2680}"/>
    <cellStyle name="Comma 2 4 6 2 2 3 3" xfId="6768" xr:uid="{00000000-0005-0000-0000-0000C2160000}"/>
    <cellStyle name="Comma 2 4 6 2 2 3 3 2" xfId="16375" xr:uid="{00000000-0005-0000-0000-0000C3160000}"/>
    <cellStyle name="Comma 2 4 6 2 2 3 3 2 2" xfId="35589" xr:uid="{D4BE819D-A2C1-4BE2-8CE9-04220DDBB38C}"/>
    <cellStyle name="Comma 2 4 6 2 2 3 3 3" xfId="25982" xr:uid="{D747E6A0-FA96-4C93-B59A-B7D71E112AF2}"/>
    <cellStyle name="Comma 2 4 6 2 2 3 4" xfId="11571" xr:uid="{00000000-0005-0000-0000-0000C4160000}"/>
    <cellStyle name="Comma 2 4 6 2 2 3 4 2" xfId="30785" xr:uid="{E30D626F-BFBA-45FD-9D99-FDBC0E1A8C29}"/>
    <cellStyle name="Comma 2 4 6 2 2 3 5" xfId="21178" xr:uid="{045954F2-F12A-4B1C-93FD-C38216B8CC7F}"/>
    <cellStyle name="Comma 2 4 6 2 2 4" xfId="2766" xr:uid="{00000000-0005-0000-0000-0000C5160000}"/>
    <cellStyle name="Comma 2 4 6 2 2 4 2" xfId="7569" xr:uid="{00000000-0005-0000-0000-0000C6160000}"/>
    <cellStyle name="Comma 2 4 6 2 2 4 2 2" xfId="17176" xr:uid="{00000000-0005-0000-0000-0000C7160000}"/>
    <cellStyle name="Comma 2 4 6 2 2 4 2 2 2" xfId="36390" xr:uid="{7E0264FB-E0DD-4507-B454-116842A86F3C}"/>
    <cellStyle name="Comma 2 4 6 2 2 4 2 3" xfId="26783" xr:uid="{B9ADF3C9-4F12-4592-9744-E40966D374F2}"/>
    <cellStyle name="Comma 2 4 6 2 2 4 3" xfId="12373" xr:uid="{00000000-0005-0000-0000-0000C8160000}"/>
    <cellStyle name="Comma 2 4 6 2 2 4 3 2" xfId="31587" xr:uid="{881C42BE-BEB6-4D37-A52C-E63BEB935F86}"/>
    <cellStyle name="Comma 2 4 6 2 2 4 4" xfId="21980" xr:uid="{B2F956CA-E3E8-4180-A384-2A8F18D5F9AF}"/>
    <cellStyle name="Comma 2 4 6 2 2 5" xfId="5168" xr:uid="{00000000-0005-0000-0000-0000C9160000}"/>
    <cellStyle name="Comma 2 4 6 2 2 5 2" xfId="14775" xr:uid="{00000000-0005-0000-0000-0000CA160000}"/>
    <cellStyle name="Comma 2 4 6 2 2 5 2 2" xfId="33989" xr:uid="{0C5A91AF-442D-4087-885D-241058ED644C}"/>
    <cellStyle name="Comma 2 4 6 2 2 5 3" xfId="24382" xr:uid="{1245425C-1A39-4117-9892-C63A80EB9856}"/>
    <cellStyle name="Comma 2 4 6 2 2 6" xfId="9971" xr:uid="{00000000-0005-0000-0000-0000CB160000}"/>
    <cellStyle name="Comma 2 4 6 2 2 6 2" xfId="29185" xr:uid="{0B4A56C8-B009-420F-A02C-98298CE53772}"/>
    <cellStyle name="Comma 2 4 6 2 2 7" xfId="19578" xr:uid="{06AC295F-D677-4A8C-8421-C13A5A085DEE}"/>
    <cellStyle name="Comma 2 4 6 2 3" xfId="561" xr:uid="{00000000-0005-0000-0000-0000CC160000}"/>
    <cellStyle name="Comma 2 4 6 2 3 2" xfId="1362" xr:uid="{00000000-0005-0000-0000-0000CD160000}"/>
    <cellStyle name="Comma 2 4 6 2 3 2 2" xfId="3766" xr:uid="{00000000-0005-0000-0000-0000CE160000}"/>
    <cellStyle name="Comma 2 4 6 2 3 2 2 2" xfId="8569" xr:uid="{00000000-0005-0000-0000-0000CF160000}"/>
    <cellStyle name="Comma 2 4 6 2 3 2 2 2 2" xfId="18176" xr:uid="{00000000-0005-0000-0000-0000D0160000}"/>
    <cellStyle name="Comma 2 4 6 2 3 2 2 2 2 2" xfId="37390" xr:uid="{A5923283-2D50-4219-8821-744DB7AA5AED}"/>
    <cellStyle name="Comma 2 4 6 2 3 2 2 2 3" xfId="27783" xr:uid="{F3BE241D-FB1E-4C17-88B8-07DCA9F10B7B}"/>
    <cellStyle name="Comma 2 4 6 2 3 2 2 3" xfId="13373" xr:uid="{00000000-0005-0000-0000-0000D1160000}"/>
    <cellStyle name="Comma 2 4 6 2 3 2 2 3 2" xfId="32587" xr:uid="{9E961618-505F-4DA1-867E-91A59711BEAA}"/>
    <cellStyle name="Comma 2 4 6 2 3 2 2 4" xfId="22980" xr:uid="{C482D252-D4E2-438D-ADD7-B5F42A1E86DE}"/>
    <cellStyle name="Comma 2 4 6 2 3 2 3" xfId="6168" xr:uid="{00000000-0005-0000-0000-0000D2160000}"/>
    <cellStyle name="Comma 2 4 6 2 3 2 3 2" xfId="15775" xr:uid="{00000000-0005-0000-0000-0000D3160000}"/>
    <cellStyle name="Comma 2 4 6 2 3 2 3 2 2" xfId="34989" xr:uid="{EB14FEBD-DE2B-424F-89C1-94494E98B2DC}"/>
    <cellStyle name="Comma 2 4 6 2 3 2 3 3" xfId="25382" xr:uid="{FA6BE8EC-7062-419F-9A72-9028EFB92676}"/>
    <cellStyle name="Comma 2 4 6 2 3 2 4" xfId="10971" xr:uid="{00000000-0005-0000-0000-0000D4160000}"/>
    <cellStyle name="Comma 2 4 6 2 3 2 4 2" xfId="30185" xr:uid="{3F746E04-4CE7-4D2A-A1D8-4EA4571E5C71}"/>
    <cellStyle name="Comma 2 4 6 2 3 2 5" xfId="20578" xr:uid="{94C6221B-893A-4846-9F5B-0343ADCC88B7}"/>
    <cellStyle name="Comma 2 4 6 2 3 3" xfId="2162" xr:uid="{00000000-0005-0000-0000-0000D5160000}"/>
    <cellStyle name="Comma 2 4 6 2 3 3 2" xfId="4566" xr:uid="{00000000-0005-0000-0000-0000D6160000}"/>
    <cellStyle name="Comma 2 4 6 2 3 3 2 2" xfId="9369" xr:uid="{00000000-0005-0000-0000-0000D7160000}"/>
    <cellStyle name="Comma 2 4 6 2 3 3 2 2 2" xfId="18976" xr:uid="{00000000-0005-0000-0000-0000D8160000}"/>
    <cellStyle name="Comma 2 4 6 2 3 3 2 2 2 2" xfId="38190" xr:uid="{B7BF8CB9-6C38-48B4-8C99-BB4F07C7297C}"/>
    <cellStyle name="Comma 2 4 6 2 3 3 2 2 3" xfId="28583" xr:uid="{472DB1E1-104E-4291-9724-DD9E43A2A724}"/>
    <cellStyle name="Comma 2 4 6 2 3 3 2 3" xfId="14173" xr:uid="{00000000-0005-0000-0000-0000D9160000}"/>
    <cellStyle name="Comma 2 4 6 2 3 3 2 3 2" xfId="33387" xr:uid="{5BE0E3FB-1A1D-44D3-ABC6-A20EECCB9A89}"/>
    <cellStyle name="Comma 2 4 6 2 3 3 2 4" xfId="23780" xr:uid="{CDC58F8D-1485-427F-9A6F-9F0D49B3985C}"/>
    <cellStyle name="Comma 2 4 6 2 3 3 3" xfId="6968" xr:uid="{00000000-0005-0000-0000-0000DA160000}"/>
    <cellStyle name="Comma 2 4 6 2 3 3 3 2" xfId="16575" xr:uid="{00000000-0005-0000-0000-0000DB160000}"/>
    <cellStyle name="Comma 2 4 6 2 3 3 3 2 2" xfId="35789" xr:uid="{2843B3D0-F357-410F-BCB0-3C9EE790EB5B}"/>
    <cellStyle name="Comma 2 4 6 2 3 3 3 3" xfId="26182" xr:uid="{A88DA800-B8FA-43E5-8E3E-18B30B248258}"/>
    <cellStyle name="Comma 2 4 6 2 3 3 4" xfId="11771" xr:uid="{00000000-0005-0000-0000-0000DC160000}"/>
    <cellStyle name="Comma 2 4 6 2 3 3 4 2" xfId="30985" xr:uid="{F8E62CE9-6B0C-4AE8-96FB-1E792DAF6873}"/>
    <cellStyle name="Comma 2 4 6 2 3 3 5" xfId="21378" xr:uid="{B803B196-470F-4B3B-9A24-BA55A65FED14}"/>
    <cellStyle name="Comma 2 4 6 2 3 4" xfId="2966" xr:uid="{00000000-0005-0000-0000-0000DD160000}"/>
    <cellStyle name="Comma 2 4 6 2 3 4 2" xfId="7769" xr:uid="{00000000-0005-0000-0000-0000DE160000}"/>
    <cellStyle name="Comma 2 4 6 2 3 4 2 2" xfId="17376" xr:uid="{00000000-0005-0000-0000-0000DF160000}"/>
    <cellStyle name="Comma 2 4 6 2 3 4 2 2 2" xfId="36590" xr:uid="{5CC2EDE4-802E-4355-8843-BE424053ABA7}"/>
    <cellStyle name="Comma 2 4 6 2 3 4 2 3" xfId="26983" xr:uid="{07BECDF1-ACE2-4E0B-B96E-49D7846125B6}"/>
    <cellStyle name="Comma 2 4 6 2 3 4 3" xfId="12573" xr:uid="{00000000-0005-0000-0000-0000E0160000}"/>
    <cellStyle name="Comma 2 4 6 2 3 4 3 2" xfId="31787" xr:uid="{9E929084-AC6F-48D0-A333-168DCE59C2F0}"/>
    <cellStyle name="Comma 2 4 6 2 3 4 4" xfId="22180" xr:uid="{56A5F9B3-8D31-48FC-BDD5-9A5A54BBBB01}"/>
    <cellStyle name="Comma 2 4 6 2 3 5" xfId="5368" xr:uid="{00000000-0005-0000-0000-0000E1160000}"/>
    <cellStyle name="Comma 2 4 6 2 3 5 2" xfId="14975" xr:uid="{00000000-0005-0000-0000-0000E2160000}"/>
    <cellStyle name="Comma 2 4 6 2 3 5 2 2" xfId="34189" xr:uid="{D4C8EB02-AC5F-40F6-8C1B-98866E3809D7}"/>
    <cellStyle name="Comma 2 4 6 2 3 5 3" xfId="24582" xr:uid="{D48A30D8-1D19-4632-8A55-F78DA7B071AE}"/>
    <cellStyle name="Comma 2 4 6 2 3 6" xfId="10171" xr:uid="{00000000-0005-0000-0000-0000E3160000}"/>
    <cellStyle name="Comma 2 4 6 2 3 6 2" xfId="29385" xr:uid="{EBAAAA34-0B3D-4584-8141-D5B554F7D521}"/>
    <cellStyle name="Comma 2 4 6 2 3 7" xfId="19778" xr:uid="{F32DC1FF-97B9-418F-91AB-E0CD9E70366C}"/>
    <cellStyle name="Comma 2 4 6 2 4" xfId="761" xr:uid="{00000000-0005-0000-0000-0000E4160000}"/>
    <cellStyle name="Comma 2 4 6 2 4 2" xfId="1562" xr:uid="{00000000-0005-0000-0000-0000E5160000}"/>
    <cellStyle name="Comma 2 4 6 2 4 2 2" xfId="3966" xr:uid="{00000000-0005-0000-0000-0000E6160000}"/>
    <cellStyle name="Comma 2 4 6 2 4 2 2 2" xfId="8769" xr:uid="{00000000-0005-0000-0000-0000E7160000}"/>
    <cellStyle name="Comma 2 4 6 2 4 2 2 2 2" xfId="18376" xr:uid="{00000000-0005-0000-0000-0000E8160000}"/>
    <cellStyle name="Comma 2 4 6 2 4 2 2 2 2 2" xfId="37590" xr:uid="{1D84972B-CD2B-43ED-9EBC-83E1EF6D6DA2}"/>
    <cellStyle name="Comma 2 4 6 2 4 2 2 2 3" xfId="27983" xr:uid="{A6189B23-ECC2-4D59-82B0-9FE8FCCB0FBC}"/>
    <cellStyle name="Comma 2 4 6 2 4 2 2 3" xfId="13573" xr:uid="{00000000-0005-0000-0000-0000E9160000}"/>
    <cellStyle name="Comma 2 4 6 2 4 2 2 3 2" xfId="32787" xr:uid="{8690DDB4-0A3D-4D5A-8DAA-78A2CCC48DC4}"/>
    <cellStyle name="Comma 2 4 6 2 4 2 2 4" xfId="23180" xr:uid="{5B598F43-7904-42A1-90EA-34123E0798CE}"/>
    <cellStyle name="Comma 2 4 6 2 4 2 3" xfId="6368" xr:uid="{00000000-0005-0000-0000-0000EA160000}"/>
    <cellStyle name="Comma 2 4 6 2 4 2 3 2" xfId="15975" xr:uid="{00000000-0005-0000-0000-0000EB160000}"/>
    <cellStyle name="Comma 2 4 6 2 4 2 3 2 2" xfId="35189" xr:uid="{1D33ACE7-3BBA-40E0-8EE2-431855966B83}"/>
    <cellStyle name="Comma 2 4 6 2 4 2 3 3" xfId="25582" xr:uid="{A12C2857-0432-44D6-B961-DE997B07634C}"/>
    <cellStyle name="Comma 2 4 6 2 4 2 4" xfId="11171" xr:uid="{00000000-0005-0000-0000-0000EC160000}"/>
    <cellStyle name="Comma 2 4 6 2 4 2 4 2" xfId="30385" xr:uid="{CDE3AFEC-E5A8-4889-A697-D775598B228C}"/>
    <cellStyle name="Comma 2 4 6 2 4 2 5" xfId="20778" xr:uid="{63282B25-D515-44B2-998F-1A8C4E167BAE}"/>
    <cellStyle name="Comma 2 4 6 2 4 3" xfId="2362" xr:uid="{00000000-0005-0000-0000-0000ED160000}"/>
    <cellStyle name="Comma 2 4 6 2 4 3 2" xfId="4766" xr:uid="{00000000-0005-0000-0000-0000EE160000}"/>
    <cellStyle name="Comma 2 4 6 2 4 3 2 2" xfId="9569" xr:uid="{00000000-0005-0000-0000-0000EF160000}"/>
    <cellStyle name="Comma 2 4 6 2 4 3 2 2 2" xfId="19176" xr:uid="{00000000-0005-0000-0000-0000F0160000}"/>
    <cellStyle name="Comma 2 4 6 2 4 3 2 2 2 2" xfId="38390" xr:uid="{C40474E3-22F4-49B5-8E6E-672526989E52}"/>
    <cellStyle name="Comma 2 4 6 2 4 3 2 2 3" xfId="28783" xr:uid="{C683312E-B7D0-49EA-AD62-DE4AF89AC51F}"/>
    <cellStyle name="Comma 2 4 6 2 4 3 2 3" xfId="14373" xr:uid="{00000000-0005-0000-0000-0000F1160000}"/>
    <cellStyle name="Comma 2 4 6 2 4 3 2 3 2" xfId="33587" xr:uid="{12EDEE34-5658-40AE-B10D-A5A45034D790}"/>
    <cellStyle name="Comma 2 4 6 2 4 3 2 4" xfId="23980" xr:uid="{36276EB7-288D-43B6-95DA-710BB244BBC9}"/>
    <cellStyle name="Comma 2 4 6 2 4 3 3" xfId="7168" xr:uid="{00000000-0005-0000-0000-0000F2160000}"/>
    <cellStyle name="Comma 2 4 6 2 4 3 3 2" xfId="16775" xr:uid="{00000000-0005-0000-0000-0000F3160000}"/>
    <cellStyle name="Comma 2 4 6 2 4 3 3 2 2" xfId="35989" xr:uid="{ADAC57C5-3667-4395-B1A8-098B68A1EBF7}"/>
    <cellStyle name="Comma 2 4 6 2 4 3 3 3" xfId="26382" xr:uid="{07B44D00-A4B0-41CC-8445-31B0365E412E}"/>
    <cellStyle name="Comma 2 4 6 2 4 3 4" xfId="11971" xr:uid="{00000000-0005-0000-0000-0000F4160000}"/>
    <cellStyle name="Comma 2 4 6 2 4 3 4 2" xfId="31185" xr:uid="{2CCF9FE5-B74D-4D53-A8D1-5D37116D28B8}"/>
    <cellStyle name="Comma 2 4 6 2 4 3 5" xfId="21578" xr:uid="{AC1BE43A-EFD9-4006-ADB1-F9C0DD4FD2D8}"/>
    <cellStyle name="Comma 2 4 6 2 4 4" xfId="3166" xr:uid="{00000000-0005-0000-0000-0000F5160000}"/>
    <cellStyle name="Comma 2 4 6 2 4 4 2" xfId="7969" xr:uid="{00000000-0005-0000-0000-0000F6160000}"/>
    <cellStyle name="Comma 2 4 6 2 4 4 2 2" xfId="17576" xr:uid="{00000000-0005-0000-0000-0000F7160000}"/>
    <cellStyle name="Comma 2 4 6 2 4 4 2 2 2" xfId="36790" xr:uid="{C0508EF6-A2FD-482E-A650-23A615F43E88}"/>
    <cellStyle name="Comma 2 4 6 2 4 4 2 3" xfId="27183" xr:uid="{E9F18930-942E-4595-98D5-39144C28513C}"/>
    <cellStyle name="Comma 2 4 6 2 4 4 3" xfId="12773" xr:uid="{00000000-0005-0000-0000-0000F8160000}"/>
    <cellStyle name="Comma 2 4 6 2 4 4 3 2" xfId="31987" xr:uid="{A7B93506-B3B4-450B-9A42-03790BB7B0F6}"/>
    <cellStyle name="Comma 2 4 6 2 4 4 4" xfId="22380" xr:uid="{063CE02D-0162-46E9-91D4-181F71207E9C}"/>
    <cellStyle name="Comma 2 4 6 2 4 5" xfId="5568" xr:uid="{00000000-0005-0000-0000-0000F9160000}"/>
    <cellStyle name="Comma 2 4 6 2 4 5 2" xfId="15175" xr:uid="{00000000-0005-0000-0000-0000FA160000}"/>
    <cellStyle name="Comma 2 4 6 2 4 5 2 2" xfId="34389" xr:uid="{F3EFA8D8-A01D-4692-B742-6CF6431F0B41}"/>
    <cellStyle name="Comma 2 4 6 2 4 5 3" xfId="24782" xr:uid="{68CBDC0F-6FC6-46E1-8553-4EE6FF0AA819}"/>
    <cellStyle name="Comma 2 4 6 2 4 6" xfId="10371" xr:uid="{00000000-0005-0000-0000-0000FB160000}"/>
    <cellStyle name="Comma 2 4 6 2 4 6 2" xfId="29585" xr:uid="{EF0C99E1-DE74-4A81-BAE6-EA9B1698E2D5}"/>
    <cellStyle name="Comma 2 4 6 2 4 7" xfId="19978" xr:uid="{6EF1CE9C-2F22-48E2-98EA-C6197B3BC77C}"/>
    <cellStyle name="Comma 2 4 6 2 5" xfId="962" xr:uid="{00000000-0005-0000-0000-0000FC160000}"/>
    <cellStyle name="Comma 2 4 6 2 5 2" xfId="3366" xr:uid="{00000000-0005-0000-0000-0000FD160000}"/>
    <cellStyle name="Comma 2 4 6 2 5 2 2" xfId="8169" xr:uid="{00000000-0005-0000-0000-0000FE160000}"/>
    <cellStyle name="Comma 2 4 6 2 5 2 2 2" xfId="17776" xr:uid="{00000000-0005-0000-0000-0000FF160000}"/>
    <cellStyle name="Comma 2 4 6 2 5 2 2 2 2" xfId="36990" xr:uid="{6CDB26C3-24DC-440F-AB05-8BC3018605B9}"/>
    <cellStyle name="Comma 2 4 6 2 5 2 2 3" xfId="27383" xr:uid="{2346C722-6BD3-42F7-9F74-29DBFA6EE97E}"/>
    <cellStyle name="Comma 2 4 6 2 5 2 3" xfId="12973" xr:uid="{00000000-0005-0000-0000-000000170000}"/>
    <cellStyle name="Comma 2 4 6 2 5 2 3 2" xfId="32187" xr:uid="{E4228992-B3E8-47FA-BD26-57783CEC20F2}"/>
    <cellStyle name="Comma 2 4 6 2 5 2 4" xfId="22580" xr:uid="{21CE8544-4494-4F8B-BC92-6C310F246F78}"/>
    <cellStyle name="Comma 2 4 6 2 5 3" xfId="5768" xr:uid="{00000000-0005-0000-0000-000001170000}"/>
    <cellStyle name="Comma 2 4 6 2 5 3 2" xfId="15375" xr:uid="{00000000-0005-0000-0000-000002170000}"/>
    <cellStyle name="Comma 2 4 6 2 5 3 2 2" xfId="34589" xr:uid="{7330FE4F-10A9-4DD0-A274-1C5D028F5C7B}"/>
    <cellStyle name="Comma 2 4 6 2 5 3 3" xfId="24982" xr:uid="{F72A1FD8-D298-42F1-9C3D-24A6046C19B8}"/>
    <cellStyle name="Comma 2 4 6 2 5 4" xfId="10571" xr:uid="{00000000-0005-0000-0000-000003170000}"/>
    <cellStyle name="Comma 2 4 6 2 5 4 2" xfId="29785" xr:uid="{9DD71F35-4EF6-492F-AC03-36ACD0B7FC9C}"/>
    <cellStyle name="Comma 2 4 6 2 5 5" xfId="20178" xr:uid="{59F801B0-F200-4155-A70E-5D206EB907E3}"/>
    <cellStyle name="Comma 2 4 6 2 6" xfId="1762" xr:uid="{00000000-0005-0000-0000-000004170000}"/>
    <cellStyle name="Comma 2 4 6 2 6 2" xfId="4166" xr:uid="{00000000-0005-0000-0000-000005170000}"/>
    <cellStyle name="Comma 2 4 6 2 6 2 2" xfId="8969" xr:uid="{00000000-0005-0000-0000-000006170000}"/>
    <cellStyle name="Comma 2 4 6 2 6 2 2 2" xfId="18576" xr:uid="{00000000-0005-0000-0000-000007170000}"/>
    <cellStyle name="Comma 2 4 6 2 6 2 2 2 2" xfId="37790" xr:uid="{3D551E62-332D-4AE3-A4E2-87D991DA9C11}"/>
    <cellStyle name="Comma 2 4 6 2 6 2 2 3" xfId="28183" xr:uid="{DD7B4153-CD49-47AF-BE24-54A12561EB4B}"/>
    <cellStyle name="Comma 2 4 6 2 6 2 3" xfId="13773" xr:uid="{00000000-0005-0000-0000-000008170000}"/>
    <cellStyle name="Comma 2 4 6 2 6 2 3 2" xfId="32987" xr:uid="{08B10883-FA01-4F06-8354-6026D03FC8C7}"/>
    <cellStyle name="Comma 2 4 6 2 6 2 4" xfId="23380" xr:uid="{2087AE30-0929-434B-912E-0F9FD6BD8B9B}"/>
    <cellStyle name="Comma 2 4 6 2 6 3" xfId="6568" xr:uid="{00000000-0005-0000-0000-000009170000}"/>
    <cellStyle name="Comma 2 4 6 2 6 3 2" xfId="16175" xr:uid="{00000000-0005-0000-0000-00000A170000}"/>
    <cellStyle name="Comma 2 4 6 2 6 3 2 2" xfId="35389" xr:uid="{69A75F2E-FE5F-4E4F-A402-69B7BE556FAB}"/>
    <cellStyle name="Comma 2 4 6 2 6 3 3" xfId="25782" xr:uid="{4C8670EB-21CD-41A1-AB0D-6635BB5D14F7}"/>
    <cellStyle name="Comma 2 4 6 2 6 4" xfId="11371" xr:uid="{00000000-0005-0000-0000-00000B170000}"/>
    <cellStyle name="Comma 2 4 6 2 6 4 2" xfId="30585" xr:uid="{1F40374C-4F21-4CA2-8F59-3A442872C078}"/>
    <cellStyle name="Comma 2 4 6 2 6 5" xfId="20978" xr:uid="{CDEDB6CB-6DA0-44BF-A0A0-ABCC83180E9C}"/>
    <cellStyle name="Comma 2 4 6 2 7" xfId="2566" xr:uid="{00000000-0005-0000-0000-00000C170000}"/>
    <cellStyle name="Comma 2 4 6 2 7 2" xfId="7369" xr:uid="{00000000-0005-0000-0000-00000D170000}"/>
    <cellStyle name="Comma 2 4 6 2 7 2 2" xfId="16976" xr:uid="{00000000-0005-0000-0000-00000E170000}"/>
    <cellStyle name="Comma 2 4 6 2 7 2 2 2" xfId="36190" xr:uid="{8D528E84-C912-4BAB-ACF4-2209F088E04F}"/>
    <cellStyle name="Comma 2 4 6 2 7 2 3" xfId="26583" xr:uid="{925CE933-A7AA-4F21-A4C6-4C82768339C8}"/>
    <cellStyle name="Comma 2 4 6 2 7 3" xfId="12173" xr:uid="{00000000-0005-0000-0000-00000F170000}"/>
    <cellStyle name="Comma 2 4 6 2 7 3 2" xfId="31387" xr:uid="{E3B470BA-503E-416D-90CF-008F75B8B6D2}"/>
    <cellStyle name="Comma 2 4 6 2 7 4" xfId="21780" xr:uid="{580A3D88-F84E-456A-90B3-DDE210F9320E}"/>
    <cellStyle name="Comma 2 4 6 2 8" xfId="4968" xr:uid="{00000000-0005-0000-0000-000010170000}"/>
    <cellStyle name="Comma 2 4 6 2 8 2" xfId="14575" xr:uid="{00000000-0005-0000-0000-000011170000}"/>
    <cellStyle name="Comma 2 4 6 2 8 2 2" xfId="33789" xr:uid="{8B0DF4B7-A587-461D-9634-9DCC663570F0}"/>
    <cellStyle name="Comma 2 4 6 2 8 3" xfId="24182" xr:uid="{98AC23E7-46A7-4673-882F-C2DCF542B8C6}"/>
    <cellStyle name="Comma 2 4 6 2 9" xfId="9771" xr:uid="{00000000-0005-0000-0000-000012170000}"/>
    <cellStyle name="Comma 2 4 6 2 9 2" xfId="28985" xr:uid="{CA8A0C04-2636-4357-B134-45FC4F74C0FC}"/>
    <cellStyle name="Comma 2 4 6 3" xfId="261" xr:uid="{00000000-0005-0000-0000-000013170000}"/>
    <cellStyle name="Comma 2 4 6 3 2" xfId="1062" xr:uid="{00000000-0005-0000-0000-000014170000}"/>
    <cellStyle name="Comma 2 4 6 3 2 2" xfId="3466" xr:uid="{00000000-0005-0000-0000-000015170000}"/>
    <cellStyle name="Comma 2 4 6 3 2 2 2" xfId="8269" xr:uid="{00000000-0005-0000-0000-000016170000}"/>
    <cellStyle name="Comma 2 4 6 3 2 2 2 2" xfId="17876" xr:uid="{00000000-0005-0000-0000-000017170000}"/>
    <cellStyle name="Comma 2 4 6 3 2 2 2 2 2" xfId="37090" xr:uid="{88C585FD-0C2E-4D62-B091-1E35D508A882}"/>
    <cellStyle name="Comma 2 4 6 3 2 2 2 3" xfId="27483" xr:uid="{0326A939-EDE2-4815-ACFF-FCBEFAF85AEE}"/>
    <cellStyle name="Comma 2 4 6 3 2 2 3" xfId="13073" xr:uid="{00000000-0005-0000-0000-000018170000}"/>
    <cellStyle name="Comma 2 4 6 3 2 2 3 2" xfId="32287" xr:uid="{C5A83248-CAD4-4FD5-8769-208EEE2B5A20}"/>
    <cellStyle name="Comma 2 4 6 3 2 2 4" xfId="22680" xr:uid="{319F7190-D4E3-42BA-B465-62E1A06015EB}"/>
    <cellStyle name="Comma 2 4 6 3 2 3" xfId="5868" xr:uid="{00000000-0005-0000-0000-000019170000}"/>
    <cellStyle name="Comma 2 4 6 3 2 3 2" xfId="15475" xr:uid="{00000000-0005-0000-0000-00001A170000}"/>
    <cellStyle name="Comma 2 4 6 3 2 3 2 2" xfId="34689" xr:uid="{6643E45C-D50C-4645-9262-5C41F005DC34}"/>
    <cellStyle name="Comma 2 4 6 3 2 3 3" xfId="25082" xr:uid="{856556A9-FE03-41EC-9979-4D8DAD38F9EF}"/>
    <cellStyle name="Comma 2 4 6 3 2 4" xfId="10671" xr:uid="{00000000-0005-0000-0000-00001B170000}"/>
    <cellStyle name="Comma 2 4 6 3 2 4 2" xfId="29885" xr:uid="{98EBDA40-DD20-43ED-9EDF-E13134814A6C}"/>
    <cellStyle name="Comma 2 4 6 3 2 5" xfId="20278" xr:uid="{2B6B8331-45B1-4C9F-B9C6-E607186AC76E}"/>
    <cellStyle name="Comma 2 4 6 3 3" xfId="1862" xr:uid="{00000000-0005-0000-0000-00001C170000}"/>
    <cellStyle name="Comma 2 4 6 3 3 2" xfId="4266" xr:uid="{00000000-0005-0000-0000-00001D170000}"/>
    <cellStyle name="Comma 2 4 6 3 3 2 2" xfId="9069" xr:uid="{00000000-0005-0000-0000-00001E170000}"/>
    <cellStyle name="Comma 2 4 6 3 3 2 2 2" xfId="18676" xr:uid="{00000000-0005-0000-0000-00001F170000}"/>
    <cellStyle name="Comma 2 4 6 3 3 2 2 2 2" xfId="37890" xr:uid="{106FAFFE-1509-4DF6-BAE2-FEBE1F4D6BB0}"/>
    <cellStyle name="Comma 2 4 6 3 3 2 2 3" xfId="28283" xr:uid="{6B6AA1A2-45AE-4BF4-BD5E-170CC40282D8}"/>
    <cellStyle name="Comma 2 4 6 3 3 2 3" xfId="13873" xr:uid="{00000000-0005-0000-0000-000020170000}"/>
    <cellStyle name="Comma 2 4 6 3 3 2 3 2" xfId="33087" xr:uid="{2782B7C6-9A9B-4A1C-85D9-A6546C55783B}"/>
    <cellStyle name="Comma 2 4 6 3 3 2 4" xfId="23480" xr:uid="{C07B9062-598A-4915-89FA-C18973230D03}"/>
    <cellStyle name="Comma 2 4 6 3 3 3" xfId="6668" xr:uid="{00000000-0005-0000-0000-000021170000}"/>
    <cellStyle name="Comma 2 4 6 3 3 3 2" xfId="16275" xr:uid="{00000000-0005-0000-0000-000022170000}"/>
    <cellStyle name="Comma 2 4 6 3 3 3 2 2" xfId="35489" xr:uid="{77583352-2C4B-4D23-B684-EF0B4FBC6E86}"/>
    <cellStyle name="Comma 2 4 6 3 3 3 3" xfId="25882" xr:uid="{5BE35B34-EE2A-4A97-89E0-A1CF115ECEB8}"/>
    <cellStyle name="Comma 2 4 6 3 3 4" xfId="11471" xr:uid="{00000000-0005-0000-0000-000023170000}"/>
    <cellStyle name="Comma 2 4 6 3 3 4 2" xfId="30685" xr:uid="{D12B577F-F120-4EA7-B6AF-18FBED077E5D}"/>
    <cellStyle name="Comma 2 4 6 3 3 5" xfId="21078" xr:uid="{745BC3CC-32BA-4DDA-BB85-7A651577CEA4}"/>
    <cellStyle name="Comma 2 4 6 3 4" xfId="2666" xr:uid="{00000000-0005-0000-0000-000024170000}"/>
    <cellStyle name="Comma 2 4 6 3 4 2" xfId="7469" xr:uid="{00000000-0005-0000-0000-000025170000}"/>
    <cellStyle name="Comma 2 4 6 3 4 2 2" xfId="17076" xr:uid="{00000000-0005-0000-0000-000026170000}"/>
    <cellStyle name="Comma 2 4 6 3 4 2 2 2" xfId="36290" xr:uid="{ADA4638F-9B35-4EC4-939B-F4A349E01396}"/>
    <cellStyle name="Comma 2 4 6 3 4 2 3" xfId="26683" xr:uid="{269540E6-603F-4596-B11E-9139A74C73DF}"/>
    <cellStyle name="Comma 2 4 6 3 4 3" xfId="12273" xr:uid="{00000000-0005-0000-0000-000027170000}"/>
    <cellStyle name="Comma 2 4 6 3 4 3 2" xfId="31487" xr:uid="{4FB94A30-B4E2-4848-9DF7-F14C3F16FBEA}"/>
    <cellStyle name="Comma 2 4 6 3 4 4" xfId="21880" xr:uid="{C5025F58-2FF7-474C-9A18-9C643292245C}"/>
    <cellStyle name="Comma 2 4 6 3 5" xfId="5068" xr:uid="{00000000-0005-0000-0000-000028170000}"/>
    <cellStyle name="Comma 2 4 6 3 5 2" xfId="14675" xr:uid="{00000000-0005-0000-0000-000029170000}"/>
    <cellStyle name="Comma 2 4 6 3 5 2 2" xfId="33889" xr:uid="{9070816C-8E49-4166-9A7F-91BAC30A557A}"/>
    <cellStyle name="Comma 2 4 6 3 5 3" xfId="24282" xr:uid="{D2FAD615-F4B1-45B1-B6BF-F16941FD68C7}"/>
    <cellStyle name="Comma 2 4 6 3 6" xfId="9871" xr:uid="{00000000-0005-0000-0000-00002A170000}"/>
    <cellStyle name="Comma 2 4 6 3 6 2" xfId="29085" xr:uid="{17F6233D-40BB-4985-974B-6977010731F9}"/>
    <cellStyle name="Comma 2 4 6 3 7" xfId="19478" xr:uid="{36FCEBC9-4694-4F5D-AFFC-CB9F1574583A}"/>
    <cellStyle name="Comma 2 4 6 4" xfId="461" xr:uid="{00000000-0005-0000-0000-00002B170000}"/>
    <cellStyle name="Comma 2 4 6 4 2" xfId="1262" xr:uid="{00000000-0005-0000-0000-00002C170000}"/>
    <cellStyle name="Comma 2 4 6 4 2 2" xfId="3666" xr:uid="{00000000-0005-0000-0000-00002D170000}"/>
    <cellStyle name="Comma 2 4 6 4 2 2 2" xfId="8469" xr:uid="{00000000-0005-0000-0000-00002E170000}"/>
    <cellStyle name="Comma 2 4 6 4 2 2 2 2" xfId="18076" xr:uid="{00000000-0005-0000-0000-00002F170000}"/>
    <cellStyle name="Comma 2 4 6 4 2 2 2 2 2" xfId="37290" xr:uid="{8EEEC6F2-219E-4105-AA7F-F19ACE837CD5}"/>
    <cellStyle name="Comma 2 4 6 4 2 2 2 3" xfId="27683" xr:uid="{DA9740BC-FD28-46C9-A1C2-9F95908641E5}"/>
    <cellStyle name="Comma 2 4 6 4 2 2 3" xfId="13273" xr:uid="{00000000-0005-0000-0000-000030170000}"/>
    <cellStyle name="Comma 2 4 6 4 2 2 3 2" xfId="32487" xr:uid="{F1A9BD52-6858-4F84-B129-1450FFA9E710}"/>
    <cellStyle name="Comma 2 4 6 4 2 2 4" xfId="22880" xr:uid="{86C36620-DF26-49B0-A9AE-C431C57012AD}"/>
    <cellStyle name="Comma 2 4 6 4 2 3" xfId="6068" xr:uid="{00000000-0005-0000-0000-000031170000}"/>
    <cellStyle name="Comma 2 4 6 4 2 3 2" xfId="15675" xr:uid="{00000000-0005-0000-0000-000032170000}"/>
    <cellStyle name="Comma 2 4 6 4 2 3 2 2" xfId="34889" xr:uid="{F11873BC-459B-4766-A04D-4EC35BF7CB27}"/>
    <cellStyle name="Comma 2 4 6 4 2 3 3" xfId="25282" xr:uid="{DCD271B1-C496-45D2-B7C3-2C3D4BAFFB1A}"/>
    <cellStyle name="Comma 2 4 6 4 2 4" xfId="10871" xr:uid="{00000000-0005-0000-0000-000033170000}"/>
    <cellStyle name="Comma 2 4 6 4 2 4 2" xfId="30085" xr:uid="{8456A562-5C17-4CB4-90F6-FE24696E2B68}"/>
    <cellStyle name="Comma 2 4 6 4 2 5" xfId="20478" xr:uid="{99352EA8-313A-432D-AA3D-AA51C115C1FF}"/>
    <cellStyle name="Comma 2 4 6 4 3" xfId="2062" xr:uid="{00000000-0005-0000-0000-000034170000}"/>
    <cellStyle name="Comma 2 4 6 4 3 2" xfId="4466" xr:uid="{00000000-0005-0000-0000-000035170000}"/>
    <cellStyle name="Comma 2 4 6 4 3 2 2" xfId="9269" xr:uid="{00000000-0005-0000-0000-000036170000}"/>
    <cellStyle name="Comma 2 4 6 4 3 2 2 2" xfId="18876" xr:uid="{00000000-0005-0000-0000-000037170000}"/>
    <cellStyle name="Comma 2 4 6 4 3 2 2 2 2" xfId="38090" xr:uid="{B19BA539-01A2-4705-8FA1-4FC53D23D21F}"/>
    <cellStyle name="Comma 2 4 6 4 3 2 2 3" xfId="28483" xr:uid="{97109A2A-26D3-487B-988B-E8EA4CC6630C}"/>
    <cellStyle name="Comma 2 4 6 4 3 2 3" xfId="14073" xr:uid="{00000000-0005-0000-0000-000038170000}"/>
    <cellStyle name="Comma 2 4 6 4 3 2 3 2" xfId="33287" xr:uid="{2D79DB3F-9825-431B-AA7B-0551A2762AF0}"/>
    <cellStyle name="Comma 2 4 6 4 3 2 4" xfId="23680" xr:uid="{E856C183-9FA3-4A69-A7A9-79AEA2A56830}"/>
    <cellStyle name="Comma 2 4 6 4 3 3" xfId="6868" xr:uid="{00000000-0005-0000-0000-000039170000}"/>
    <cellStyle name="Comma 2 4 6 4 3 3 2" xfId="16475" xr:uid="{00000000-0005-0000-0000-00003A170000}"/>
    <cellStyle name="Comma 2 4 6 4 3 3 2 2" xfId="35689" xr:uid="{322FDCB3-2371-4BF1-82B8-D23040604BCB}"/>
    <cellStyle name="Comma 2 4 6 4 3 3 3" xfId="26082" xr:uid="{A729979A-C106-4A6D-950F-F8075C056936}"/>
    <cellStyle name="Comma 2 4 6 4 3 4" xfId="11671" xr:uid="{00000000-0005-0000-0000-00003B170000}"/>
    <cellStyle name="Comma 2 4 6 4 3 4 2" xfId="30885" xr:uid="{BA34A952-7920-4E5C-AD78-C266855BF6C9}"/>
    <cellStyle name="Comma 2 4 6 4 3 5" xfId="21278" xr:uid="{8C911804-C12F-4F1C-AF1D-C5666BC588C8}"/>
    <cellStyle name="Comma 2 4 6 4 4" xfId="2866" xr:uid="{00000000-0005-0000-0000-00003C170000}"/>
    <cellStyle name="Comma 2 4 6 4 4 2" xfId="7669" xr:uid="{00000000-0005-0000-0000-00003D170000}"/>
    <cellStyle name="Comma 2 4 6 4 4 2 2" xfId="17276" xr:uid="{00000000-0005-0000-0000-00003E170000}"/>
    <cellStyle name="Comma 2 4 6 4 4 2 2 2" xfId="36490" xr:uid="{24B06693-C6C0-4FA9-A713-FE71B0969A9C}"/>
    <cellStyle name="Comma 2 4 6 4 4 2 3" xfId="26883" xr:uid="{BB7F9473-7F15-4B9E-B788-A79142BA72EA}"/>
    <cellStyle name="Comma 2 4 6 4 4 3" xfId="12473" xr:uid="{00000000-0005-0000-0000-00003F170000}"/>
    <cellStyle name="Comma 2 4 6 4 4 3 2" xfId="31687" xr:uid="{7987D221-0DB9-49D5-A567-5D73B09B03D0}"/>
    <cellStyle name="Comma 2 4 6 4 4 4" xfId="22080" xr:uid="{6DE3510B-1873-42DB-B91E-96C8210D04D5}"/>
    <cellStyle name="Comma 2 4 6 4 5" xfId="5268" xr:uid="{00000000-0005-0000-0000-000040170000}"/>
    <cellStyle name="Comma 2 4 6 4 5 2" xfId="14875" xr:uid="{00000000-0005-0000-0000-000041170000}"/>
    <cellStyle name="Comma 2 4 6 4 5 2 2" xfId="34089" xr:uid="{DAC44DDD-3757-4620-A6B1-CC273DE1A40C}"/>
    <cellStyle name="Comma 2 4 6 4 5 3" xfId="24482" xr:uid="{3DC1CA86-D265-4CF7-97B7-70E58CDEF175}"/>
    <cellStyle name="Comma 2 4 6 4 6" xfId="10071" xr:uid="{00000000-0005-0000-0000-000042170000}"/>
    <cellStyle name="Comma 2 4 6 4 6 2" xfId="29285" xr:uid="{E1CC90B7-4CA4-44EA-8E51-C0AD793359A0}"/>
    <cellStyle name="Comma 2 4 6 4 7" xfId="19678" xr:uid="{1F9F4AA8-0593-4636-9B71-EE45EAB978A1}"/>
    <cellStyle name="Comma 2 4 6 5" xfId="661" xr:uid="{00000000-0005-0000-0000-000043170000}"/>
    <cellStyle name="Comma 2 4 6 5 2" xfId="1462" xr:uid="{00000000-0005-0000-0000-000044170000}"/>
    <cellStyle name="Comma 2 4 6 5 2 2" xfId="3866" xr:uid="{00000000-0005-0000-0000-000045170000}"/>
    <cellStyle name="Comma 2 4 6 5 2 2 2" xfId="8669" xr:uid="{00000000-0005-0000-0000-000046170000}"/>
    <cellStyle name="Comma 2 4 6 5 2 2 2 2" xfId="18276" xr:uid="{00000000-0005-0000-0000-000047170000}"/>
    <cellStyle name="Comma 2 4 6 5 2 2 2 2 2" xfId="37490" xr:uid="{07F71297-CA01-44AF-99E0-E633D39171E2}"/>
    <cellStyle name="Comma 2 4 6 5 2 2 2 3" xfId="27883" xr:uid="{453C6799-F9F0-4F96-A7AE-0FA64F47217B}"/>
    <cellStyle name="Comma 2 4 6 5 2 2 3" xfId="13473" xr:uid="{00000000-0005-0000-0000-000048170000}"/>
    <cellStyle name="Comma 2 4 6 5 2 2 3 2" xfId="32687" xr:uid="{7D2A95B3-08E1-43A7-85E8-CAA36E9C7CD6}"/>
    <cellStyle name="Comma 2 4 6 5 2 2 4" xfId="23080" xr:uid="{1FD3204C-A306-49C8-811E-2418DCA89412}"/>
    <cellStyle name="Comma 2 4 6 5 2 3" xfId="6268" xr:uid="{00000000-0005-0000-0000-000049170000}"/>
    <cellStyle name="Comma 2 4 6 5 2 3 2" xfId="15875" xr:uid="{00000000-0005-0000-0000-00004A170000}"/>
    <cellStyle name="Comma 2 4 6 5 2 3 2 2" xfId="35089" xr:uid="{B54F1714-E227-4CE6-A137-ED56682B5EDD}"/>
    <cellStyle name="Comma 2 4 6 5 2 3 3" xfId="25482" xr:uid="{036B92F0-FB53-4981-9B43-C84FACEA04BD}"/>
    <cellStyle name="Comma 2 4 6 5 2 4" xfId="11071" xr:uid="{00000000-0005-0000-0000-00004B170000}"/>
    <cellStyle name="Comma 2 4 6 5 2 4 2" xfId="30285" xr:uid="{60B63A81-16DB-4F77-8478-B204EBD1C87D}"/>
    <cellStyle name="Comma 2 4 6 5 2 5" xfId="20678" xr:uid="{2259D382-D7D6-4378-8D46-D221CA2E0660}"/>
    <cellStyle name="Comma 2 4 6 5 3" xfId="2262" xr:uid="{00000000-0005-0000-0000-00004C170000}"/>
    <cellStyle name="Comma 2 4 6 5 3 2" xfId="4666" xr:uid="{00000000-0005-0000-0000-00004D170000}"/>
    <cellStyle name="Comma 2 4 6 5 3 2 2" xfId="9469" xr:uid="{00000000-0005-0000-0000-00004E170000}"/>
    <cellStyle name="Comma 2 4 6 5 3 2 2 2" xfId="19076" xr:uid="{00000000-0005-0000-0000-00004F170000}"/>
    <cellStyle name="Comma 2 4 6 5 3 2 2 2 2" xfId="38290" xr:uid="{456AC0B4-66E3-484C-BD29-BE769D004A35}"/>
    <cellStyle name="Comma 2 4 6 5 3 2 2 3" xfId="28683" xr:uid="{89C50B4E-8784-48EF-8869-30591FBA0F03}"/>
    <cellStyle name="Comma 2 4 6 5 3 2 3" xfId="14273" xr:uid="{00000000-0005-0000-0000-000050170000}"/>
    <cellStyle name="Comma 2 4 6 5 3 2 3 2" xfId="33487" xr:uid="{E0E1713A-E7C0-4956-A1A0-AD2D0198341E}"/>
    <cellStyle name="Comma 2 4 6 5 3 2 4" xfId="23880" xr:uid="{AD429725-DAB2-4C6F-86B3-0833463A0182}"/>
    <cellStyle name="Comma 2 4 6 5 3 3" xfId="7068" xr:uid="{00000000-0005-0000-0000-000051170000}"/>
    <cellStyle name="Comma 2 4 6 5 3 3 2" xfId="16675" xr:uid="{00000000-0005-0000-0000-000052170000}"/>
    <cellStyle name="Comma 2 4 6 5 3 3 2 2" xfId="35889" xr:uid="{664AF6E6-FABE-40EC-ABAE-98647FBBB2C2}"/>
    <cellStyle name="Comma 2 4 6 5 3 3 3" xfId="26282" xr:uid="{38DD6382-1443-4847-9DB7-424743C8BF3D}"/>
    <cellStyle name="Comma 2 4 6 5 3 4" xfId="11871" xr:uid="{00000000-0005-0000-0000-000053170000}"/>
    <cellStyle name="Comma 2 4 6 5 3 4 2" xfId="31085" xr:uid="{9DA7A37D-5868-48F3-8271-851E1FE196E8}"/>
    <cellStyle name="Comma 2 4 6 5 3 5" xfId="21478" xr:uid="{DA4CF48D-10F1-494B-9C1C-B2B43E93DB53}"/>
    <cellStyle name="Comma 2 4 6 5 4" xfId="3066" xr:uid="{00000000-0005-0000-0000-000054170000}"/>
    <cellStyle name="Comma 2 4 6 5 4 2" xfId="7869" xr:uid="{00000000-0005-0000-0000-000055170000}"/>
    <cellStyle name="Comma 2 4 6 5 4 2 2" xfId="17476" xr:uid="{00000000-0005-0000-0000-000056170000}"/>
    <cellStyle name="Comma 2 4 6 5 4 2 2 2" xfId="36690" xr:uid="{C2F7C659-65BC-475A-A09A-64893B39037D}"/>
    <cellStyle name="Comma 2 4 6 5 4 2 3" xfId="27083" xr:uid="{BF793A60-866E-417F-86EA-AE66B6C79B23}"/>
    <cellStyle name="Comma 2 4 6 5 4 3" xfId="12673" xr:uid="{00000000-0005-0000-0000-000057170000}"/>
    <cellStyle name="Comma 2 4 6 5 4 3 2" xfId="31887" xr:uid="{B1563B67-BF56-43B3-9A9A-EDFCF42808AD}"/>
    <cellStyle name="Comma 2 4 6 5 4 4" xfId="22280" xr:uid="{29C4EC26-0BDE-4777-9EA7-36D3476EB94A}"/>
    <cellStyle name="Comma 2 4 6 5 5" xfId="5468" xr:uid="{00000000-0005-0000-0000-000058170000}"/>
    <cellStyle name="Comma 2 4 6 5 5 2" xfId="15075" xr:uid="{00000000-0005-0000-0000-000059170000}"/>
    <cellStyle name="Comma 2 4 6 5 5 2 2" xfId="34289" xr:uid="{DCE375BF-6C50-49D8-85EF-CCDDE3452C02}"/>
    <cellStyle name="Comma 2 4 6 5 5 3" xfId="24682" xr:uid="{1C724EE5-A9DF-4B42-98EC-9E617A0B8D14}"/>
    <cellStyle name="Comma 2 4 6 5 6" xfId="10271" xr:uid="{00000000-0005-0000-0000-00005A170000}"/>
    <cellStyle name="Comma 2 4 6 5 6 2" xfId="29485" xr:uid="{615390FD-2EFF-4E0A-8CF3-79802B0E821F}"/>
    <cellStyle name="Comma 2 4 6 5 7" xfId="19878" xr:uid="{8EC5390C-7011-4765-9E57-E3F5EAD0643F}"/>
    <cellStyle name="Comma 2 4 6 6" xfId="862" xr:uid="{00000000-0005-0000-0000-00005B170000}"/>
    <cellStyle name="Comma 2 4 6 6 2" xfId="3266" xr:uid="{00000000-0005-0000-0000-00005C170000}"/>
    <cellStyle name="Comma 2 4 6 6 2 2" xfId="8069" xr:uid="{00000000-0005-0000-0000-00005D170000}"/>
    <cellStyle name="Comma 2 4 6 6 2 2 2" xfId="17676" xr:uid="{00000000-0005-0000-0000-00005E170000}"/>
    <cellStyle name="Comma 2 4 6 6 2 2 2 2" xfId="36890" xr:uid="{46585DF9-8A00-42AF-A9B1-D0AF80D52BAA}"/>
    <cellStyle name="Comma 2 4 6 6 2 2 3" xfId="27283" xr:uid="{53C41927-74E4-4C89-B8EF-A813DA9BA295}"/>
    <cellStyle name="Comma 2 4 6 6 2 3" xfId="12873" xr:uid="{00000000-0005-0000-0000-00005F170000}"/>
    <cellStyle name="Comma 2 4 6 6 2 3 2" xfId="32087" xr:uid="{935873DC-B116-4973-83CE-6C0A6E49FA88}"/>
    <cellStyle name="Comma 2 4 6 6 2 4" xfId="22480" xr:uid="{D3DA8A6D-9589-4692-9041-CCEA4F9D5F56}"/>
    <cellStyle name="Comma 2 4 6 6 3" xfId="5668" xr:uid="{00000000-0005-0000-0000-000060170000}"/>
    <cellStyle name="Comma 2 4 6 6 3 2" xfId="15275" xr:uid="{00000000-0005-0000-0000-000061170000}"/>
    <cellStyle name="Comma 2 4 6 6 3 2 2" xfId="34489" xr:uid="{FB5DD486-CD33-46F2-9394-196AE3D4596F}"/>
    <cellStyle name="Comma 2 4 6 6 3 3" xfId="24882" xr:uid="{31BB3024-6A5C-48B8-8932-D6D184F58006}"/>
    <cellStyle name="Comma 2 4 6 6 4" xfId="10471" xr:uid="{00000000-0005-0000-0000-000062170000}"/>
    <cellStyle name="Comma 2 4 6 6 4 2" xfId="29685" xr:uid="{87FB6B13-6DF0-4C54-8D4B-FF95F9A8D51A}"/>
    <cellStyle name="Comma 2 4 6 6 5" xfId="20078" xr:uid="{52B525F9-E2C7-4726-9D0A-AD791D0A9DA5}"/>
    <cellStyle name="Comma 2 4 6 7" xfId="1662" xr:uid="{00000000-0005-0000-0000-000063170000}"/>
    <cellStyle name="Comma 2 4 6 7 2" xfId="4066" xr:uid="{00000000-0005-0000-0000-000064170000}"/>
    <cellStyle name="Comma 2 4 6 7 2 2" xfId="8869" xr:uid="{00000000-0005-0000-0000-000065170000}"/>
    <cellStyle name="Comma 2 4 6 7 2 2 2" xfId="18476" xr:uid="{00000000-0005-0000-0000-000066170000}"/>
    <cellStyle name="Comma 2 4 6 7 2 2 2 2" xfId="37690" xr:uid="{19B78F47-5EEE-47FE-B69E-478C4E86DBAB}"/>
    <cellStyle name="Comma 2 4 6 7 2 2 3" xfId="28083" xr:uid="{A345BD78-03E3-4A7E-BA36-CF36FC545AB4}"/>
    <cellStyle name="Comma 2 4 6 7 2 3" xfId="13673" xr:uid="{00000000-0005-0000-0000-000067170000}"/>
    <cellStyle name="Comma 2 4 6 7 2 3 2" xfId="32887" xr:uid="{AE746F29-7774-4F5C-A08D-9B30D54062D5}"/>
    <cellStyle name="Comma 2 4 6 7 2 4" xfId="23280" xr:uid="{CD66EB3E-CFF3-42D7-AD2F-5EB1AB316994}"/>
    <cellStyle name="Comma 2 4 6 7 3" xfId="6468" xr:uid="{00000000-0005-0000-0000-000068170000}"/>
    <cellStyle name="Comma 2 4 6 7 3 2" xfId="16075" xr:uid="{00000000-0005-0000-0000-000069170000}"/>
    <cellStyle name="Comma 2 4 6 7 3 2 2" xfId="35289" xr:uid="{94A95B19-C1B7-4E22-ACCD-51CC19E9A09E}"/>
    <cellStyle name="Comma 2 4 6 7 3 3" xfId="25682" xr:uid="{DC14B67D-6360-40BC-B324-5B495A29676C}"/>
    <cellStyle name="Comma 2 4 6 7 4" xfId="11271" xr:uid="{00000000-0005-0000-0000-00006A170000}"/>
    <cellStyle name="Comma 2 4 6 7 4 2" xfId="30485" xr:uid="{595C5E77-4BEA-4FAA-AEFC-79192C192DCB}"/>
    <cellStyle name="Comma 2 4 6 7 5" xfId="20878" xr:uid="{9DFC90B0-3386-4A4C-9009-F7FBD7CB6430}"/>
    <cellStyle name="Comma 2 4 6 8" xfId="2466" xr:uid="{00000000-0005-0000-0000-00006B170000}"/>
    <cellStyle name="Comma 2 4 6 8 2" xfId="7269" xr:uid="{00000000-0005-0000-0000-00006C170000}"/>
    <cellStyle name="Comma 2 4 6 8 2 2" xfId="16876" xr:uid="{00000000-0005-0000-0000-00006D170000}"/>
    <cellStyle name="Comma 2 4 6 8 2 2 2" xfId="36090" xr:uid="{DE2E7EEE-EB69-4191-83EF-D4BDEA69E4E4}"/>
    <cellStyle name="Comma 2 4 6 8 2 3" xfId="26483" xr:uid="{78C409D3-1086-42CA-99A8-539F1D39E3F2}"/>
    <cellStyle name="Comma 2 4 6 8 3" xfId="12073" xr:uid="{00000000-0005-0000-0000-00006E170000}"/>
    <cellStyle name="Comma 2 4 6 8 3 2" xfId="31287" xr:uid="{4FE70C15-9607-4BA5-869D-837CBB6D7B32}"/>
    <cellStyle name="Comma 2 4 6 8 4" xfId="21680" xr:uid="{3AB46478-FFC7-4580-A69D-975F58E99E5A}"/>
    <cellStyle name="Comma 2 4 6 9" xfId="4868" xr:uid="{00000000-0005-0000-0000-00006F170000}"/>
    <cellStyle name="Comma 2 4 6 9 2" xfId="14475" xr:uid="{00000000-0005-0000-0000-000070170000}"/>
    <cellStyle name="Comma 2 4 6 9 2 2" xfId="33689" xr:uid="{73C72944-5E80-4663-AFB2-24A69D62E9CB}"/>
    <cellStyle name="Comma 2 4 6 9 3" xfId="24082" xr:uid="{4BF27E44-3521-402B-8CB9-1B0D5A83E36E}"/>
    <cellStyle name="Comma 2 4 7" xfId="111" xr:uid="{00000000-0005-0000-0000-000071170000}"/>
    <cellStyle name="Comma 2 4 7 10" xfId="19328" xr:uid="{D847047D-E5FE-467D-8298-E3FF96F480F6}"/>
    <cellStyle name="Comma 2 4 7 2" xfId="311" xr:uid="{00000000-0005-0000-0000-000072170000}"/>
    <cellStyle name="Comma 2 4 7 2 2" xfId="1112" xr:uid="{00000000-0005-0000-0000-000073170000}"/>
    <cellStyle name="Comma 2 4 7 2 2 2" xfId="3516" xr:uid="{00000000-0005-0000-0000-000074170000}"/>
    <cellStyle name="Comma 2 4 7 2 2 2 2" xfId="8319" xr:uid="{00000000-0005-0000-0000-000075170000}"/>
    <cellStyle name="Comma 2 4 7 2 2 2 2 2" xfId="17926" xr:uid="{00000000-0005-0000-0000-000076170000}"/>
    <cellStyle name="Comma 2 4 7 2 2 2 2 2 2" xfId="37140" xr:uid="{3CD4516A-8D31-4544-A7F5-9EB5DECA181B}"/>
    <cellStyle name="Comma 2 4 7 2 2 2 2 3" xfId="27533" xr:uid="{04808868-29C1-4BAB-96E5-568679F2D7D1}"/>
    <cellStyle name="Comma 2 4 7 2 2 2 3" xfId="13123" xr:uid="{00000000-0005-0000-0000-000077170000}"/>
    <cellStyle name="Comma 2 4 7 2 2 2 3 2" xfId="32337" xr:uid="{680BEEA2-B41F-433C-894E-96081515EE01}"/>
    <cellStyle name="Comma 2 4 7 2 2 2 4" xfId="22730" xr:uid="{60CF97BB-59FC-4FD2-AE0E-695455DA6091}"/>
    <cellStyle name="Comma 2 4 7 2 2 3" xfId="5918" xr:uid="{00000000-0005-0000-0000-000078170000}"/>
    <cellStyle name="Comma 2 4 7 2 2 3 2" xfId="15525" xr:uid="{00000000-0005-0000-0000-000079170000}"/>
    <cellStyle name="Comma 2 4 7 2 2 3 2 2" xfId="34739" xr:uid="{145A6689-DBF6-49B0-94C6-1B43A0518A23}"/>
    <cellStyle name="Comma 2 4 7 2 2 3 3" xfId="25132" xr:uid="{43DB5DF7-1A27-4479-9154-9504FDFE8A96}"/>
    <cellStyle name="Comma 2 4 7 2 2 4" xfId="10721" xr:uid="{00000000-0005-0000-0000-00007A170000}"/>
    <cellStyle name="Comma 2 4 7 2 2 4 2" xfId="29935" xr:uid="{A43F066C-B26A-4F4E-A9A7-961E0F6D0336}"/>
    <cellStyle name="Comma 2 4 7 2 2 5" xfId="20328" xr:uid="{EF843098-CA5D-4094-8756-E5EB4263D4E3}"/>
    <cellStyle name="Comma 2 4 7 2 3" xfId="1912" xr:uid="{00000000-0005-0000-0000-00007B170000}"/>
    <cellStyle name="Comma 2 4 7 2 3 2" xfId="4316" xr:uid="{00000000-0005-0000-0000-00007C170000}"/>
    <cellStyle name="Comma 2 4 7 2 3 2 2" xfId="9119" xr:uid="{00000000-0005-0000-0000-00007D170000}"/>
    <cellStyle name="Comma 2 4 7 2 3 2 2 2" xfId="18726" xr:uid="{00000000-0005-0000-0000-00007E170000}"/>
    <cellStyle name="Comma 2 4 7 2 3 2 2 2 2" xfId="37940" xr:uid="{2AB4F6D1-4EAA-469C-8430-9A0334C1C2EB}"/>
    <cellStyle name="Comma 2 4 7 2 3 2 2 3" xfId="28333" xr:uid="{2CBBDD3A-E9FE-4A72-AD9A-5C1D0972D293}"/>
    <cellStyle name="Comma 2 4 7 2 3 2 3" xfId="13923" xr:uid="{00000000-0005-0000-0000-00007F170000}"/>
    <cellStyle name="Comma 2 4 7 2 3 2 3 2" xfId="33137" xr:uid="{DE262504-E65E-4B31-B944-5D06370310F5}"/>
    <cellStyle name="Comma 2 4 7 2 3 2 4" xfId="23530" xr:uid="{C33F6C44-9204-41EA-9DD5-267DB97AD7A1}"/>
    <cellStyle name="Comma 2 4 7 2 3 3" xfId="6718" xr:uid="{00000000-0005-0000-0000-000080170000}"/>
    <cellStyle name="Comma 2 4 7 2 3 3 2" xfId="16325" xr:uid="{00000000-0005-0000-0000-000081170000}"/>
    <cellStyle name="Comma 2 4 7 2 3 3 2 2" xfId="35539" xr:uid="{5ED5ACCF-C341-4F21-A562-D1C307190087}"/>
    <cellStyle name="Comma 2 4 7 2 3 3 3" xfId="25932" xr:uid="{BECA471A-7C9C-401E-9B0C-DD41CE86C3BE}"/>
    <cellStyle name="Comma 2 4 7 2 3 4" xfId="11521" xr:uid="{00000000-0005-0000-0000-000082170000}"/>
    <cellStyle name="Comma 2 4 7 2 3 4 2" xfId="30735" xr:uid="{4AA61E26-46C5-4E47-972A-BE8A2EF0655E}"/>
    <cellStyle name="Comma 2 4 7 2 3 5" xfId="21128" xr:uid="{351D0345-3DF2-444E-8601-74377838447F}"/>
    <cellStyle name="Comma 2 4 7 2 4" xfId="2716" xr:uid="{00000000-0005-0000-0000-000083170000}"/>
    <cellStyle name="Comma 2 4 7 2 4 2" xfId="7519" xr:uid="{00000000-0005-0000-0000-000084170000}"/>
    <cellStyle name="Comma 2 4 7 2 4 2 2" xfId="17126" xr:uid="{00000000-0005-0000-0000-000085170000}"/>
    <cellStyle name="Comma 2 4 7 2 4 2 2 2" xfId="36340" xr:uid="{2553230B-27F3-46DA-9E46-4D0534FB9B95}"/>
    <cellStyle name="Comma 2 4 7 2 4 2 3" xfId="26733" xr:uid="{E98EB837-1178-47A5-9466-61F8D7F319DA}"/>
    <cellStyle name="Comma 2 4 7 2 4 3" xfId="12323" xr:uid="{00000000-0005-0000-0000-000086170000}"/>
    <cellStyle name="Comma 2 4 7 2 4 3 2" xfId="31537" xr:uid="{107A7F65-7A99-432C-8A87-EB40BCAB9475}"/>
    <cellStyle name="Comma 2 4 7 2 4 4" xfId="21930" xr:uid="{7949B699-B44D-4B4D-98D4-39EAAD300290}"/>
    <cellStyle name="Comma 2 4 7 2 5" xfId="5118" xr:uid="{00000000-0005-0000-0000-000087170000}"/>
    <cellStyle name="Comma 2 4 7 2 5 2" xfId="14725" xr:uid="{00000000-0005-0000-0000-000088170000}"/>
    <cellStyle name="Comma 2 4 7 2 5 2 2" xfId="33939" xr:uid="{C31D6B77-2B3D-4238-AD4F-186D500EA2BD}"/>
    <cellStyle name="Comma 2 4 7 2 5 3" xfId="24332" xr:uid="{F3733235-3013-488D-A71B-2EA898AFA953}"/>
    <cellStyle name="Comma 2 4 7 2 6" xfId="9921" xr:uid="{00000000-0005-0000-0000-000089170000}"/>
    <cellStyle name="Comma 2 4 7 2 6 2" xfId="29135" xr:uid="{13FB7731-F77A-4AA4-83ED-2A3667859263}"/>
    <cellStyle name="Comma 2 4 7 2 7" xfId="19528" xr:uid="{2257F7C4-6A99-4802-B09F-38386A414917}"/>
    <cellStyle name="Comma 2 4 7 3" xfId="511" xr:uid="{00000000-0005-0000-0000-00008A170000}"/>
    <cellStyle name="Comma 2 4 7 3 2" xfId="1312" xr:uid="{00000000-0005-0000-0000-00008B170000}"/>
    <cellStyle name="Comma 2 4 7 3 2 2" xfId="3716" xr:uid="{00000000-0005-0000-0000-00008C170000}"/>
    <cellStyle name="Comma 2 4 7 3 2 2 2" xfId="8519" xr:uid="{00000000-0005-0000-0000-00008D170000}"/>
    <cellStyle name="Comma 2 4 7 3 2 2 2 2" xfId="18126" xr:uid="{00000000-0005-0000-0000-00008E170000}"/>
    <cellStyle name="Comma 2 4 7 3 2 2 2 2 2" xfId="37340" xr:uid="{6E3EA768-71B4-4011-885E-D29A0FD5ADB8}"/>
    <cellStyle name="Comma 2 4 7 3 2 2 2 3" xfId="27733" xr:uid="{6824F870-B111-4F69-B35A-DAEC22D40C6D}"/>
    <cellStyle name="Comma 2 4 7 3 2 2 3" xfId="13323" xr:uid="{00000000-0005-0000-0000-00008F170000}"/>
    <cellStyle name="Comma 2 4 7 3 2 2 3 2" xfId="32537" xr:uid="{241348E4-AC72-4117-BD10-F95600C8A77E}"/>
    <cellStyle name="Comma 2 4 7 3 2 2 4" xfId="22930" xr:uid="{2CAD7D05-D25C-4F72-843C-4D3297D7D2BF}"/>
    <cellStyle name="Comma 2 4 7 3 2 3" xfId="6118" xr:uid="{00000000-0005-0000-0000-000090170000}"/>
    <cellStyle name="Comma 2 4 7 3 2 3 2" xfId="15725" xr:uid="{00000000-0005-0000-0000-000091170000}"/>
    <cellStyle name="Comma 2 4 7 3 2 3 2 2" xfId="34939" xr:uid="{336DB559-3D07-45E1-B713-369B482A678D}"/>
    <cellStyle name="Comma 2 4 7 3 2 3 3" xfId="25332" xr:uid="{CE33ADF2-A371-4CD5-A09A-F6ED308C7076}"/>
    <cellStyle name="Comma 2 4 7 3 2 4" xfId="10921" xr:uid="{00000000-0005-0000-0000-000092170000}"/>
    <cellStyle name="Comma 2 4 7 3 2 4 2" xfId="30135" xr:uid="{752BDAF2-633C-4413-9649-22CEE861350C}"/>
    <cellStyle name="Comma 2 4 7 3 2 5" xfId="20528" xr:uid="{AE28BC77-8502-4036-91C0-0E515CB15F7C}"/>
    <cellStyle name="Comma 2 4 7 3 3" xfId="2112" xr:uid="{00000000-0005-0000-0000-000093170000}"/>
    <cellStyle name="Comma 2 4 7 3 3 2" xfId="4516" xr:uid="{00000000-0005-0000-0000-000094170000}"/>
    <cellStyle name="Comma 2 4 7 3 3 2 2" xfId="9319" xr:uid="{00000000-0005-0000-0000-000095170000}"/>
    <cellStyle name="Comma 2 4 7 3 3 2 2 2" xfId="18926" xr:uid="{00000000-0005-0000-0000-000096170000}"/>
    <cellStyle name="Comma 2 4 7 3 3 2 2 2 2" xfId="38140" xr:uid="{14BA8109-2F23-4D77-8B36-C9562E3C06EA}"/>
    <cellStyle name="Comma 2 4 7 3 3 2 2 3" xfId="28533" xr:uid="{D15CB9EF-D01C-4984-A382-4F30DBC314D0}"/>
    <cellStyle name="Comma 2 4 7 3 3 2 3" xfId="14123" xr:uid="{00000000-0005-0000-0000-000097170000}"/>
    <cellStyle name="Comma 2 4 7 3 3 2 3 2" xfId="33337" xr:uid="{1B420640-5BF4-46ED-AB16-F2EA7B707CDC}"/>
    <cellStyle name="Comma 2 4 7 3 3 2 4" xfId="23730" xr:uid="{512FD947-AC38-422B-BC81-18348037F48F}"/>
    <cellStyle name="Comma 2 4 7 3 3 3" xfId="6918" xr:uid="{00000000-0005-0000-0000-000098170000}"/>
    <cellStyle name="Comma 2 4 7 3 3 3 2" xfId="16525" xr:uid="{00000000-0005-0000-0000-000099170000}"/>
    <cellStyle name="Comma 2 4 7 3 3 3 2 2" xfId="35739" xr:uid="{36848C8E-910B-4756-BA76-5455852AE126}"/>
    <cellStyle name="Comma 2 4 7 3 3 3 3" xfId="26132" xr:uid="{DD3717FA-48EF-4737-9CF8-7B2D375D0C13}"/>
    <cellStyle name="Comma 2 4 7 3 3 4" xfId="11721" xr:uid="{00000000-0005-0000-0000-00009A170000}"/>
    <cellStyle name="Comma 2 4 7 3 3 4 2" xfId="30935" xr:uid="{921F8DD9-4259-4124-AA9D-FC656CE03E30}"/>
    <cellStyle name="Comma 2 4 7 3 3 5" xfId="21328" xr:uid="{015B31B8-28D2-4D82-9FBB-216A6C42D592}"/>
    <cellStyle name="Comma 2 4 7 3 4" xfId="2916" xr:uid="{00000000-0005-0000-0000-00009B170000}"/>
    <cellStyle name="Comma 2 4 7 3 4 2" xfId="7719" xr:uid="{00000000-0005-0000-0000-00009C170000}"/>
    <cellStyle name="Comma 2 4 7 3 4 2 2" xfId="17326" xr:uid="{00000000-0005-0000-0000-00009D170000}"/>
    <cellStyle name="Comma 2 4 7 3 4 2 2 2" xfId="36540" xr:uid="{F5C3B4D3-4B2D-4B11-A7DB-86CA67F63627}"/>
    <cellStyle name="Comma 2 4 7 3 4 2 3" xfId="26933" xr:uid="{913CDDEB-A840-4F4A-9BC8-70858F6D9E58}"/>
    <cellStyle name="Comma 2 4 7 3 4 3" xfId="12523" xr:uid="{00000000-0005-0000-0000-00009E170000}"/>
    <cellStyle name="Comma 2 4 7 3 4 3 2" xfId="31737" xr:uid="{4A155DFA-0D9D-485F-9DA0-CA91D82925CD}"/>
    <cellStyle name="Comma 2 4 7 3 4 4" xfId="22130" xr:uid="{B67D4433-1C1A-4105-B302-6F4742BC02F2}"/>
    <cellStyle name="Comma 2 4 7 3 5" xfId="5318" xr:uid="{00000000-0005-0000-0000-00009F170000}"/>
    <cellStyle name="Comma 2 4 7 3 5 2" xfId="14925" xr:uid="{00000000-0005-0000-0000-0000A0170000}"/>
    <cellStyle name="Comma 2 4 7 3 5 2 2" xfId="34139" xr:uid="{95A7CE99-4F3D-4AB2-9890-5936323662B6}"/>
    <cellStyle name="Comma 2 4 7 3 5 3" xfId="24532" xr:uid="{EBF90EAC-CE3F-44AA-9488-2542D038E754}"/>
    <cellStyle name="Comma 2 4 7 3 6" xfId="10121" xr:uid="{00000000-0005-0000-0000-0000A1170000}"/>
    <cellStyle name="Comma 2 4 7 3 6 2" xfId="29335" xr:uid="{78AB198E-B1A7-430C-A924-15E36C4EE3EE}"/>
    <cellStyle name="Comma 2 4 7 3 7" xfId="19728" xr:uid="{28539762-73EA-450A-84B0-C4FEED9F796B}"/>
    <cellStyle name="Comma 2 4 7 4" xfId="711" xr:uid="{00000000-0005-0000-0000-0000A2170000}"/>
    <cellStyle name="Comma 2 4 7 4 2" xfId="1512" xr:uid="{00000000-0005-0000-0000-0000A3170000}"/>
    <cellStyle name="Comma 2 4 7 4 2 2" xfId="3916" xr:uid="{00000000-0005-0000-0000-0000A4170000}"/>
    <cellStyle name="Comma 2 4 7 4 2 2 2" xfId="8719" xr:uid="{00000000-0005-0000-0000-0000A5170000}"/>
    <cellStyle name="Comma 2 4 7 4 2 2 2 2" xfId="18326" xr:uid="{00000000-0005-0000-0000-0000A6170000}"/>
    <cellStyle name="Comma 2 4 7 4 2 2 2 2 2" xfId="37540" xr:uid="{2C9106C8-0B37-4928-8C35-851FBFE7F15C}"/>
    <cellStyle name="Comma 2 4 7 4 2 2 2 3" xfId="27933" xr:uid="{8A15F7D5-AE3D-4C2E-B6F0-17AA7FD761EA}"/>
    <cellStyle name="Comma 2 4 7 4 2 2 3" xfId="13523" xr:uid="{00000000-0005-0000-0000-0000A7170000}"/>
    <cellStyle name="Comma 2 4 7 4 2 2 3 2" xfId="32737" xr:uid="{EAB9C78E-347D-408B-9EBF-ABEF5FD023EB}"/>
    <cellStyle name="Comma 2 4 7 4 2 2 4" xfId="23130" xr:uid="{B0061AF4-CE52-492C-88AA-23A6438DFA2A}"/>
    <cellStyle name="Comma 2 4 7 4 2 3" xfId="6318" xr:uid="{00000000-0005-0000-0000-0000A8170000}"/>
    <cellStyle name="Comma 2 4 7 4 2 3 2" xfId="15925" xr:uid="{00000000-0005-0000-0000-0000A9170000}"/>
    <cellStyle name="Comma 2 4 7 4 2 3 2 2" xfId="35139" xr:uid="{682E842A-4D27-4319-A162-D2849A64F2A6}"/>
    <cellStyle name="Comma 2 4 7 4 2 3 3" xfId="25532" xr:uid="{47F27671-D3BE-44E1-BE86-6EAD267E148A}"/>
    <cellStyle name="Comma 2 4 7 4 2 4" xfId="11121" xr:uid="{00000000-0005-0000-0000-0000AA170000}"/>
    <cellStyle name="Comma 2 4 7 4 2 4 2" xfId="30335" xr:uid="{5C1F1E62-CA5B-4C18-9F54-B55541B86214}"/>
    <cellStyle name="Comma 2 4 7 4 2 5" xfId="20728" xr:uid="{C9AED296-CED1-44ED-BF22-A3C2E6552099}"/>
    <cellStyle name="Comma 2 4 7 4 3" xfId="2312" xr:uid="{00000000-0005-0000-0000-0000AB170000}"/>
    <cellStyle name="Comma 2 4 7 4 3 2" xfId="4716" xr:uid="{00000000-0005-0000-0000-0000AC170000}"/>
    <cellStyle name="Comma 2 4 7 4 3 2 2" xfId="9519" xr:uid="{00000000-0005-0000-0000-0000AD170000}"/>
    <cellStyle name="Comma 2 4 7 4 3 2 2 2" xfId="19126" xr:uid="{00000000-0005-0000-0000-0000AE170000}"/>
    <cellStyle name="Comma 2 4 7 4 3 2 2 2 2" xfId="38340" xr:uid="{7E0529E7-2933-400B-86E3-D8FA4F14DDAB}"/>
    <cellStyle name="Comma 2 4 7 4 3 2 2 3" xfId="28733" xr:uid="{7679DB77-944D-48A8-8AB8-3EF70DC0FC8B}"/>
    <cellStyle name="Comma 2 4 7 4 3 2 3" xfId="14323" xr:uid="{00000000-0005-0000-0000-0000AF170000}"/>
    <cellStyle name="Comma 2 4 7 4 3 2 3 2" xfId="33537" xr:uid="{AA57F979-6B49-48D1-8226-F9792CD3721B}"/>
    <cellStyle name="Comma 2 4 7 4 3 2 4" xfId="23930" xr:uid="{968763BA-4C18-4C26-B6AB-E01D892B5645}"/>
    <cellStyle name="Comma 2 4 7 4 3 3" xfId="7118" xr:uid="{00000000-0005-0000-0000-0000B0170000}"/>
    <cellStyle name="Comma 2 4 7 4 3 3 2" xfId="16725" xr:uid="{00000000-0005-0000-0000-0000B1170000}"/>
    <cellStyle name="Comma 2 4 7 4 3 3 2 2" xfId="35939" xr:uid="{BE4A0B17-93E0-4BD1-80D1-58DF843464F6}"/>
    <cellStyle name="Comma 2 4 7 4 3 3 3" xfId="26332" xr:uid="{836872EF-720F-4385-A98A-B381C483CA73}"/>
    <cellStyle name="Comma 2 4 7 4 3 4" xfId="11921" xr:uid="{00000000-0005-0000-0000-0000B2170000}"/>
    <cellStyle name="Comma 2 4 7 4 3 4 2" xfId="31135" xr:uid="{E7158EE4-847D-42FB-8567-F22E60E02708}"/>
    <cellStyle name="Comma 2 4 7 4 3 5" xfId="21528" xr:uid="{D56D6FD1-EE61-4503-BD5D-173DE04A11D4}"/>
    <cellStyle name="Comma 2 4 7 4 4" xfId="3116" xr:uid="{00000000-0005-0000-0000-0000B3170000}"/>
    <cellStyle name="Comma 2 4 7 4 4 2" xfId="7919" xr:uid="{00000000-0005-0000-0000-0000B4170000}"/>
    <cellStyle name="Comma 2 4 7 4 4 2 2" xfId="17526" xr:uid="{00000000-0005-0000-0000-0000B5170000}"/>
    <cellStyle name="Comma 2 4 7 4 4 2 2 2" xfId="36740" xr:uid="{0796CBEC-0827-496A-A94B-1A79F7800C95}"/>
    <cellStyle name="Comma 2 4 7 4 4 2 3" xfId="27133" xr:uid="{337F0F0E-C70B-477C-91E0-01658E0E8B64}"/>
    <cellStyle name="Comma 2 4 7 4 4 3" xfId="12723" xr:uid="{00000000-0005-0000-0000-0000B6170000}"/>
    <cellStyle name="Comma 2 4 7 4 4 3 2" xfId="31937" xr:uid="{1B76F97B-4AB9-4480-9EBD-1EFC502C6EFA}"/>
    <cellStyle name="Comma 2 4 7 4 4 4" xfId="22330" xr:uid="{58CDB7E7-A920-480B-9E28-823A40098754}"/>
    <cellStyle name="Comma 2 4 7 4 5" xfId="5518" xr:uid="{00000000-0005-0000-0000-0000B7170000}"/>
    <cellStyle name="Comma 2 4 7 4 5 2" xfId="15125" xr:uid="{00000000-0005-0000-0000-0000B8170000}"/>
    <cellStyle name="Comma 2 4 7 4 5 2 2" xfId="34339" xr:uid="{7C6CC23C-4962-4D10-AA3D-8C05C12A6BFC}"/>
    <cellStyle name="Comma 2 4 7 4 5 3" xfId="24732" xr:uid="{555396BF-92BE-41FE-A3B9-F5342305DDD4}"/>
    <cellStyle name="Comma 2 4 7 4 6" xfId="10321" xr:uid="{00000000-0005-0000-0000-0000B9170000}"/>
    <cellStyle name="Comma 2 4 7 4 6 2" xfId="29535" xr:uid="{8ED1F8A2-3D39-4931-AED1-DC19B3C6B4F7}"/>
    <cellStyle name="Comma 2 4 7 4 7" xfId="19928" xr:uid="{DF4212DD-5FA7-47BB-BB01-8941DE3997F1}"/>
    <cellStyle name="Comma 2 4 7 5" xfId="912" xr:uid="{00000000-0005-0000-0000-0000BA170000}"/>
    <cellStyle name="Comma 2 4 7 5 2" xfId="3316" xr:uid="{00000000-0005-0000-0000-0000BB170000}"/>
    <cellStyle name="Comma 2 4 7 5 2 2" xfId="8119" xr:uid="{00000000-0005-0000-0000-0000BC170000}"/>
    <cellStyle name="Comma 2 4 7 5 2 2 2" xfId="17726" xr:uid="{00000000-0005-0000-0000-0000BD170000}"/>
    <cellStyle name="Comma 2 4 7 5 2 2 2 2" xfId="36940" xr:uid="{97EF74B3-D248-4164-A01F-58637AD3DE6B}"/>
    <cellStyle name="Comma 2 4 7 5 2 2 3" xfId="27333" xr:uid="{52803840-3998-4145-ADC4-9EDFEC1F6AC1}"/>
    <cellStyle name="Comma 2 4 7 5 2 3" xfId="12923" xr:uid="{00000000-0005-0000-0000-0000BE170000}"/>
    <cellStyle name="Comma 2 4 7 5 2 3 2" xfId="32137" xr:uid="{E4F94C7C-76EF-43BE-9BEB-A9BDA6881C9E}"/>
    <cellStyle name="Comma 2 4 7 5 2 4" xfId="22530" xr:uid="{8B9C9DB1-8C74-40C1-9D97-58DF82300AA1}"/>
    <cellStyle name="Comma 2 4 7 5 3" xfId="5718" xr:uid="{00000000-0005-0000-0000-0000BF170000}"/>
    <cellStyle name="Comma 2 4 7 5 3 2" xfId="15325" xr:uid="{00000000-0005-0000-0000-0000C0170000}"/>
    <cellStyle name="Comma 2 4 7 5 3 2 2" xfId="34539" xr:uid="{729F01F8-233E-4C23-BEC4-709C474B02E0}"/>
    <cellStyle name="Comma 2 4 7 5 3 3" xfId="24932" xr:uid="{790D85BB-8697-4C06-B416-49F2ECF33D26}"/>
    <cellStyle name="Comma 2 4 7 5 4" xfId="10521" xr:uid="{00000000-0005-0000-0000-0000C1170000}"/>
    <cellStyle name="Comma 2 4 7 5 4 2" xfId="29735" xr:uid="{FBAFABD7-5F4C-4CAD-BB85-122FDF1B5495}"/>
    <cellStyle name="Comma 2 4 7 5 5" xfId="20128" xr:uid="{602969F4-B298-41D5-B9EB-181A05768E0C}"/>
    <cellStyle name="Comma 2 4 7 6" xfId="1712" xr:uid="{00000000-0005-0000-0000-0000C2170000}"/>
    <cellStyle name="Comma 2 4 7 6 2" xfId="4116" xr:uid="{00000000-0005-0000-0000-0000C3170000}"/>
    <cellStyle name="Comma 2 4 7 6 2 2" xfId="8919" xr:uid="{00000000-0005-0000-0000-0000C4170000}"/>
    <cellStyle name="Comma 2 4 7 6 2 2 2" xfId="18526" xr:uid="{00000000-0005-0000-0000-0000C5170000}"/>
    <cellStyle name="Comma 2 4 7 6 2 2 2 2" xfId="37740" xr:uid="{0639EC37-BD87-4C63-9ECD-021A81AD4804}"/>
    <cellStyle name="Comma 2 4 7 6 2 2 3" xfId="28133" xr:uid="{FEBFF866-ECD2-42CA-91E4-C0C24A60ACD2}"/>
    <cellStyle name="Comma 2 4 7 6 2 3" xfId="13723" xr:uid="{00000000-0005-0000-0000-0000C6170000}"/>
    <cellStyle name="Comma 2 4 7 6 2 3 2" xfId="32937" xr:uid="{91FB9A6F-A993-4D25-81C6-908E271F1EED}"/>
    <cellStyle name="Comma 2 4 7 6 2 4" xfId="23330" xr:uid="{829DC3E8-779C-4925-8676-02BAD7B8289D}"/>
    <cellStyle name="Comma 2 4 7 6 3" xfId="6518" xr:uid="{00000000-0005-0000-0000-0000C7170000}"/>
    <cellStyle name="Comma 2 4 7 6 3 2" xfId="16125" xr:uid="{00000000-0005-0000-0000-0000C8170000}"/>
    <cellStyle name="Comma 2 4 7 6 3 2 2" xfId="35339" xr:uid="{42279C02-94A8-40EB-A831-671B75A86C9E}"/>
    <cellStyle name="Comma 2 4 7 6 3 3" xfId="25732" xr:uid="{6DBF6387-822A-471A-8D84-B7B8CB6CD1A8}"/>
    <cellStyle name="Comma 2 4 7 6 4" xfId="11321" xr:uid="{00000000-0005-0000-0000-0000C9170000}"/>
    <cellStyle name="Comma 2 4 7 6 4 2" xfId="30535" xr:uid="{1DCA0E7D-452B-4874-942A-8A7E7936EE86}"/>
    <cellStyle name="Comma 2 4 7 6 5" xfId="20928" xr:uid="{7BFE9D24-F2E6-4CD6-9360-A12CF1DCB54C}"/>
    <cellStyle name="Comma 2 4 7 7" xfId="2516" xr:uid="{00000000-0005-0000-0000-0000CA170000}"/>
    <cellStyle name="Comma 2 4 7 7 2" xfId="7319" xr:uid="{00000000-0005-0000-0000-0000CB170000}"/>
    <cellStyle name="Comma 2 4 7 7 2 2" xfId="16926" xr:uid="{00000000-0005-0000-0000-0000CC170000}"/>
    <cellStyle name="Comma 2 4 7 7 2 2 2" xfId="36140" xr:uid="{EAD75E19-F402-418B-9CFB-B0B716607F39}"/>
    <cellStyle name="Comma 2 4 7 7 2 3" xfId="26533" xr:uid="{B722DC01-B76E-4C35-9BFE-2F7D9FD26154}"/>
    <cellStyle name="Comma 2 4 7 7 3" xfId="12123" xr:uid="{00000000-0005-0000-0000-0000CD170000}"/>
    <cellStyle name="Comma 2 4 7 7 3 2" xfId="31337" xr:uid="{FDF1F6CC-FABA-47EA-A066-8150F2540BA3}"/>
    <cellStyle name="Comma 2 4 7 7 4" xfId="21730" xr:uid="{1F10A7BB-3507-4690-ACE9-5ED4858DE917}"/>
    <cellStyle name="Comma 2 4 7 8" xfId="4918" xr:uid="{00000000-0005-0000-0000-0000CE170000}"/>
    <cellStyle name="Comma 2 4 7 8 2" xfId="14525" xr:uid="{00000000-0005-0000-0000-0000CF170000}"/>
    <cellStyle name="Comma 2 4 7 8 2 2" xfId="33739" xr:uid="{A26EBF9C-6C94-4C04-A321-5E09B6E50FB1}"/>
    <cellStyle name="Comma 2 4 7 8 3" xfId="24132" xr:uid="{D0B6425A-B182-443C-9C81-22E8A045BE4E}"/>
    <cellStyle name="Comma 2 4 7 9" xfId="9721" xr:uid="{00000000-0005-0000-0000-0000D0170000}"/>
    <cellStyle name="Comma 2 4 7 9 2" xfId="28935" xr:uid="{D47E1091-892F-45C1-B729-1134792E85FF}"/>
    <cellStyle name="Comma 2 4 8" xfId="211" xr:uid="{00000000-0005-0000-0000-0000D1170000}"/>
    <cellStyle name="Comma 2 4 8 2" xfId="1012" xr:uid="{00000000-0005-0000-0000-0000D2170000}"/>
    <cellStyle name="Comma 2 4 8 2 2" xfId="3416" xr:uid="{00000000-0005-0000-0000-0000D3170000}"/>
    <cellStyle name="Comma 2 4 8 2 2 2" xfId="8219" xr:uid="{00000000-0005-0000-0000-0000D4170000}"/>
    <cellStyle name="Comma 2 4 8 2 2 2 2" xfId="17826" xr:uid="{00000000-0005-0000-0000-0000D5170000}"/>
    <cellStyle name="Comma 2 4 8 2 2 2 2 2" xfId="37040" xr:uid="{3EF847C0-43C1-4AB7-A4ED-B7ADEE44B5F9}"/>
    <cellStyle name="Comma 2 4 8 2 2 2 3" xfId="27433" xr:uid="{61596252-5784-4DBD-9C76-9A91BDE2B237}"/>
    <cellStyle name="Comma 2 4 8 2 2 3" xfId="13023" xr:uid="{00000000-0005-0000-0000-0000D6170000}"/>
    <cellStyle name="Comma 2 4 8 2 2 3 2" xfId="32237" xr:uid="{42B493A5-8C4C-4833-96D3-AEDA4B3246B0}"/>
    <cellStyle name="Comma 2 4 8 2 2 4" xfId="22630" xr:uid="{938E6206-B752-42D9-BB62-702E008EEB40}"/>
    <cellStyle name="Comma 2 4 8 2 3" xfId="5818" xr:uid="{00000000-0005-0000-0000-0000D7170000}"/>
    <cellStyle name="Comma 2 4 8 2 3 2" xfId="15425" xr:uid="{00000000-0005-0000-0000-0000D8170000}"/>
    <cellStyle name="Comma 2 4 8 2 3 2 2" xfId="34639" xr:uid="{ACBE0E15-FD81-4A3A-A58A-2688CD1D260A}"/>
    <cellStyle name="Comma 2 4 8 2 3 3" xfId="25032" xr:uid="{D22D8A0B-DAF2-440B-AE2F-A2869C600738}"/>
    <cellStyle name="Comma 2 4 8 2 4" xfId="10621" xr:uid="{00000000-0005-0000-0000-0000D9170000}"/>
    <cellStyle name="Comma 2 4 8 2 4 2" xfId="29835" xr:uid="{DB31B682-654A-4B67-90C1-0E355C5B5DEA}"/>
    <cellStyle name="Comma 2 4 8 2 5" xfId="20228" xr:uid="{585CB71B-D6C9-4577-A9D5-494E7799AF53}"/>
    <cellStyle name="Comma 2 4 8 3" xfId="1812" xr:uid="{00000000-0005-0000-0000-0000DA170000}"/>
    <cellStyle name="Comma 2 4 8 3 2" xfId="4216" xr:uid="{00000000-0005-0000-0000-0000DB170000}"/>
    <cellStyle name="Comma 2 4 8 3 2 2" xfId="9019" xr:uid="{00000000-0005-0000-0000-0000DC170000}"/>
    <cellStyle name="Comma 2 4 8 3 2 2 2" xfId="18626" xr:uid="{00000000-0005-0000-0000-0000DD170000}"/>
    <cellStyle name="Comma 2 4 8 3 2 2 2 2" xfId="37840" xr:uid="{9E9DAF66-B765-4070-84F2-B752D9864CA3}"/>
    <cellStyle name="Comma 2 4 8 3 2 2 3" xfId="28233" xr:uid="{AB026184-0DCD-4ACE-8CB5-1943D264A747}"/>
    <cellStyle name="Comma 2 4 8 3 2 3" xfId="13823" xr:uid="{00000000-0005-0000-0000-0000DE170000}"/>
    <cellStyle name="Comma 2 4 8 3 2 3 2" xfId="33037" xr:uid="{B6BFAD2D-DDDD-495E-8F90-A92BCF9B3EBA}"/>
    <cellStyle name="Comma 2 4 8 3 2 4" xfId="23430" xr:uid="{B5BB4934-0E57-49F9-B29A-41C74443C0DF}"/>
    <cellStyle name="Comma 2 4 8 3 3" xfId="6618" xr:uid="{00000000-0005-0000-0000-0000DF170000}"/>
    <cellStyle name="Comma 2 4 8 3 3 2" xfId="16225" xr:uid="{00000000-0005-0000-0000-0000E0170000}"/>
    <cellStyle name="Comma 2 4 8 3 3 2 2" xfId="35439" xr:uid="{F790413B-453E-4271-A2C5-D7B606C560DD}"/>
    <cellStyle name="Comma 2 4 8 3 3 3" xfId="25832" xr:uid="{6F33077A-E7C5-422E-B981-083B8158F5A0}"/>
    <cellStyle name="Comma 2 4 8 3 4" xfId="11421" xr:uid="{00000000-0005-0000-0000-0000E1170000}"/>
    <cellStyle name="Comma 2 4 8 3 4 2" xfId="30635" xr:uid="{49C87682-2730-492D-A56E-F066AE484B31}"/>
    <cellStyle name="Comma 2 4 8 3 5" xfId="21028" xr:uid="{82F65E35-0EEB-4E09-AE69-3DDBEF51B6CA}"/>
    <cellStyle name="Comma 2 4 8 4" xfId="2616" xr:uid="{00000000-0005-0000-0000-0000E2170000}"/>
    <cellStyle name="Comma 2 4 8 4 2" xfId="7419" xr:uid="{00000000-0005-0000-0000-0000E3170000}"/>
    <cellStyle name="Comma 2 4 8 4 2 2" xfId="17026" xr:uid="{00000000-0005-0000-0000-0000E4170000}"/>
    <cellStyle name="Comma 2 4 8 4 2 2 2" xfId="36240" xr:uid="{853D5C00-208C-497C-8462-2EA9DBF3495E}"/>
    <cellStyle name="Comma 2 4 8 4 2 3" xfId="26633" xr:uid="{FA8ACDA2-ABEB-4A20-9E07-EB5FEE428B1E}"/>
    <cellStyle name="Comma 2 4 8 4 3" xfId="12223" xr:uid="{00000000-0005-0000-0000-0000E5170000}"/>
    <cellStyle name="Comma 2 4 8 4 3 2" xfId="31437" xr:uid="{2CE891CA-09E5-4443-A24F-897ED0599FAE}"/>
    <cellStyle name="Comma 2 4 8 4 4" xfId="21830" xr:uid="{E7CBB5CC-382D-4ACA-BAF2-5F83FE38B661}"/>
    <cellStyle name="Comma 2 4 8 5" xfId="5018" xr:uid="{00000000-0005-0000-0000-0000E6170000}"/>
    <cellStyle name="Comma 2 4 8 5 2" xfId="14625" xr:uid="{00000000-0005-0000-0000-0000E7170000}"/>
    <cellStyle name="Comma 2 4 8 5 2 2" xfId="33839" xr:uid="{8D090949-E79B-42FE-8143-EF948CBDFEB7}"/>
    <cellStyle name="Comma 2 4 8 5 3" xfId="24232" xr:uid="{1B448A59-A732-4EE8-B534-5CC02B0013E5}"/>
    <cellStyle name="Comma 2 4 8 6" xfId="9821" xr:uid="{00000000-0005-0000-0000-0000E8170000}"/>
    <cellStyle name="Comma 2 4 8 6 2" xfId="29035" xr:uid="{3977DC00-F3EE-4C97-97A8-AC4795287ABD}"/>
    <cellStyle name="Comma 2 4 8 7" xfId="19428" xr:uid="{048CE43E-EAFA-42E0-834A-C7CEC4E0E753}"/>
    <cellStyle name="Comma 2 4 9" xfId="411" xr:uid="{00000000-0005-0000-0000-0000E9170000}"/>
    <cellStyle name="Comma 2 4 9 2" xfId="1212" xr:uid="{00000000-0005-0000-0000-0000EA170000}"/>
    <cellStyle name="Comma 2 4 9 2 2" xfId="3616" xr:uid="{00000000-0005-0000-0000-0000EB170000}"/>
    <cellStyle name="Comma 2 4 9 2 2 2" xfId="8419" xr:uid="{00000000-0005-0000-0000-0000EC170000}"/>
    <cellStyle name="Comma 2 4 9 2 2 2 2" xfId="18026" xr:uid="{00000000-0005-0000-0000-0000ED170000}"/>
    <cellStyle name="Comma 2 4 9 2 2 2 2 2" xfId="37240" xr:uid="{565E60D2-7CEC-44B5-BEDA-D2B6EF3515D8}"/>
    <cellStyle name="Comma 2 4 9 2 2 2 3" xfId="27633" xr:uid="{7772F60B-E93C-4C76-ADA8-CDDB5241E9D4}"/>
    <cellStyle name="Comma 2 4 9 2 2 3" xfId="13223" xr:uid="{00000000-0005-0000-0000-0000EE170000}"/>
    <cellStyle name="Comma 2 4 9 2 2 3 2" xfId="32437" xr:uid="{F7550A18-36BB-4A17-9A07-01D3046BE5C6}"/>
    <cellStyle name="Comma 2 4 9 2 2 4" xfId="22830" xr:uid="{76DA1207-2563-4075-A6D9-A37A68D65723}"/>
    <cellStyle name="Comma 2 4 9 2 3" xfId="6018" xr:uid="{00000000-0005-0000-0000-0000EF170000}"/>
    <cellStyle name="Comma 2 4 9 2 3 2" xfId="15625" xr:uid="{00000000-0005-0000-0000-0000F0170000}"/>
    <cellStyle name="Comma 2 4 9 2 3 2 2" xfId="34839" xr:uid="{389F1D48-735E-49D8-9FB1-916AFA0B4FB0}"/>
    <cellStyle name="Comma 2 4 9 2 3 3" xfId="25232" xr:uid="{81ADBB4A-70D3-40AF-8018-7D411CFBF681}"/>
    <cellStyle name="Comma 2 4 9 2 4" xfId="10821" xr:uid="{00000000-0005-0000-0000-0000F1170000}"/>
    <cellStyle name="Comma 2 4 9 2 4 2" xfId="30035" xr:uid="{A51D216F-D82F-4D37-819C-EB92506E3BCB}"/>
    <cellStyle name="Comma 2 4 9 2 5" xfId="20428" xr:uid="{6DBB9048-F2FD-4AB2-B244-45312CB0745A}"/>
    <cellStyle name="Comma 2 4 9 3" xfId="2012" xr:uid="{00000000-0005-0000-0000-0000F2170000}"/>
    <cellStyle name="Comma 2 4 9 3 2" xfId="4416" xr:uid="{00000000-0005-0000-0000-0000F3170000}"/>
    <cellStyle name="Comma 2 4 9 3 2 2" xfId="9219" xr:uid="{00000000-0005-0000-0000-0000F4170000}"/>
    <cellStyle name="Comma 2 4 9 3 2 2 2" xfId="18826" xr:uid="{00000000-0005-0000-0000-0000F5170000}"/>
    <cellStyle name="Comma 2 4 9 3 2 2 2 2" xfId="38040" xr:uid="{E01F17F7-9CAA-4131-914B-3A82226C1C17}"/>
    <cellStyle name="Comma 2 4 9 3 2 2 3" xfId="28433" xr:uid="{BE7EAC99-9A95-48C6-8CC8-950B49E431C7}"/>
    <cellStyle name="Comma 2 4 9 3 2 3" xfId="14023" xr:uid="{00000000-0005-0000-0000-0000F6170000}"/>
    <cellStyle name="Comma 2 4 9 3 2 3 2" xfId="33237" xr:uid="{581D114F-8D97-433C-92BC-48625D4222F8}"/>
    <cellStyle name="Comma 2 4 9 3 2 4" xfId="23630" xr:uid="{7DFDEC99-034E-431E-93C0-CB9EB4F6B4B9}"/>
    <cellStyle name="Comma 2 4 9 3 3" xfId="6818" xr:uid="{00000000-0005-0000-0000-0000F7170000}"/>
    <cellStyle name="Comma 2 4 9 3 3 2" xfId="16425" xr:uid="{00000000-0005-0000-0000-0000F8170000}"/>
    <cellStyle name="Comma 2 4 9 3 3 2 2" xfId="35639" xr:uid="{0B09FF19-7977-4DD1-9884-3DD2FAFED02D}"/>
    <cellStyle name="Comma 2 4 9 3 3 3" xfId="26032" xr:uid="{E49242DA-9EB0-47F8-93A8-959B7CAB7D69}"/>
    <cellStyle name="Comma 2 4 9 3 4" xfId="11621" xr:uid="{00000000-0005-0000-0000-0000F9170000}"/>
    <cellStyle name="Comma 2 4 9 3 4 2" xfId="30835" xr:uid="{4DB9D696-18CE-41BC-9AF5-13700F162798}"/>
    <cellStyle name="Comma 2 4 9 3 5" xfId="21228" xr:uid="{79F7FDEA-41EF-4E92-B3F8-6B53797743F7}"/>
    <cellStyle name="Comma 2 4 9 4" xfId="2816" xr:uid="{00000000-0005-0000-0000-0000FA170000}"/>
    <cellStyle name="Comma 2 4 9 4 2" xfId="7619" xr:uid="{00000000-0005-0000-0000-0000FB170000}"/>
    <cellStyle name="Comma 2 4 9 4 2 2" xfId="17226" xr:uid="{00000000-0005-0000-0000-0000FC170000}"/>
    <cellStyle name="Comma 2 4 9 4 2 2 2" xfId="36440" xr:uid="{69E34158-B48E-4C2C-A637-EC5ADF892343}"/>
    <cellStyle name="Comma 2 4 9 4 2 3" xfId="26833" xr:uid="{A80098BA-70B3-41DF-86C7-62992A882EFC}"/>
    <cellStyle name="Comma 2 4 9 4 3" xfId="12423" xr:uid="{00000000-0005-0000-0000-0000FD170000}"/>
    <cellStyle name="Comma 2 4 9 4 3 2" xfId="31637" xr:uid="{6A2BA4A0-6749-4A91-9DB8-FE7CDB8D7BE9}"/>
    <cellStyle name="Comma 2 4 9 4 4" xfId="22030" xr:uid="{DF6A65DC-E988-487A-B42B-5D8DD3289E9E}"/>
    <cellStyle name="Comma 2 4 9 5" xfId="5218" xr:uid="{00000000-0005-0000-0000-0000FE170000}"/>
    <cellStyle name="Comma 2 4 9 5 2" xfId="14825" xr:uid="{00000000-0005-0000-0000-0000FF170000}"/>
    <cellStyle name="Comma 2 4 9 5 2 2" xfId="34039" xr:uid="{F95CBFE5-3C52-4280-A4A7-4265E403CDA8}"/>
    <cellStyle name="Comma 2 4 9 5 3" xfId="24432" xr:uid="{F0AEF317-56CE-4564-B45C-B20EEEF5652D}"/>
    <cellStyle name="Comma 2 4 9 6" xfId="10021" xr:uid="{00000000-0005-0000-0000-000000180000}"/>
    <cellStyle name="Comma 2 4 9 6 2" xfId="29235" xr:uid="{523EA803-37ED-4C7B-918F-BEFCA8B3FCE4}"/>
    <cellStyle name="Comma 2 4 9 7" xfId="19628" xr:uid="{81FE2756-ADCA-4CC2-B94B-189D5EE912AB}"/>
    <cellStyle name="Comma 2 5" xfId="13" xr:uid="{00000000-0005-0000-0000-000001180000}"/>
    <cellStyle name="Comma 2 5 10" xfId="613" xr:uid="{00000000-0005-0000-0000-000002180000}"/>
    <cellStyle name="Comma 2 5 10 2" xfId="1414" xr:uid="{00000000-0005-0000-0000-000003180000}"/>
    <cellStyle name="Comma 2 5 10 2 2" xfId="3818" xr:uid="{00000000-0005-0000-0000-000004180000}"/>
    <cellStyle name="Comma 2 5 10 2 2 2" xfId="8621" xr:uid="{00000000-0005-0000-0000-000005180000}"/>
    <cellStyle name="Comma 2 5 10 2 2 2 2" xfId="18228" xr:uid="{00000000-0005-0000-0000-000006180000}"/>
    <cellStyle name="Comma 2 5 10 2 2 2 2 2" xfId="37442" xr:uid="{FE50B016-33C1-4887-9992-80B937A1875B}"/>
    <cellStyle name="Comma 2 5 10 2 2 2 3" xfId="27835" xr:uid="{6A6FA964-2411-4A27-9262-ABF97924F318}"/>
    <cellStyle name="Comma 2 5 10 2 2 3" xfId="13425" xr:uid="{00000000-0005-0000-0000-000007180000}"/>
    <cellStyle name="Comma 2 5 10 2 2 3 2" xfId="32639" xr:uid="{564BD2F7-1429-4B57-9D44-360DF5E786DE}"/>
    <cellStyle name="Comma 2 5 10 2 2 4" xfId="23032" xr:uid="{1D89D159-5D41-4A7B-82F0-F98C2C3B33AD}"/>
    <cellStyle name="Comma 2 5 10 2 3" xfId="6220" xr:uid="{00000000-0005-0000-0000-000008180000}"/>
    <cellStyle name="Comma 2 5 10 2 3 2" xfId="15827" xr:uid="{00000000-0005-0000-0000-000009180000}"/>
    <cellStyle name="Comma 2 5 10 2 3 2 2" xfId="35041" xr:uid="{AD94891C-D4D0-492A-9FE2-2F2CFEE6CAA6}"/>
    <cellStyle name="Comma 2 5 10 2 3 3" xfId="25434" xr:uid="{79943532-17B4-462B-AF91-1BD76C3C2A69}"/>
    <cellStyle name="Comma 2 5 10 2 4" xfId="11023" xr:uid="{00000000-0005-0000-0000-00000A180000}"/>
    <cellStyle name="Comma 2 5 10 2 4 2" xfId="30237" xr:uid="{D4E5213B-3A78-4442-A15C-24D51879E578}"/>
    <cellStyle name="Comma 2 5 10 2 5" xfId="20630" xr:uid="{74CC81D6-6303-4F68-B4FA-3F5510C9B651}"/>
    <cellStyle name="Comma 2 5 10 3" xfId="2214" xr:uid="{00000000-0005-0000-0000-00000B180000}"/>
    <cellStyle name="Comma 2 5 10 3 2" xfId="4618" xr:uid="{00000000-0005-0000-0000-00000C180000}"/>
    <cellStyle name="Comma 2 5 10 3 2 2" xfId="9421" xr:uid="{00000000-0005-0000-0000-00000D180000}"/>
    <cellStyle name="Comma 2 5 10 3 2 2 2" xfId="19028" xr:uid="{00000000-0005-0000-0000-00000E180000}"/>
    <cellStyle name="Comma 2 5 10 3 2 2 2 2" xfId="38242" xr:uid="{8303626B-0DC1-4300-A76A-2A8771A54FC2}"/>
    <cellStyle name="Comma 2 5 10 3 2 2 3" xfId="28635" xr:uid="{49C0CB88-D892-4EF3-B057-B40830751529}"/>
    <cellStyle name="Comma 2 5 10 3 2 3" xfId="14225" xr:uid="{00000000-0005-0000-0000-00000F180000}"/>
    <cellStyle name="Comma 2 5 10 3 2 3 2" xfId="33439" xr:uid="{F0977CE3-AE25-404B-9EB5-ADB39CA6DF93}"/>
    <cellStyle name="Comma 2 5 10 3 2 4" xfId="23832" xr:uid="{522609F0-E570-4898-987D-6E7B1551489E}"/>
    <cellStyle name="Comma 2 5 10 3 3" xfId="7020" xr:uid="{00000000-0005-0000-0000-000010180000}"/>
    <cellStyle name="Comma 2 5 10 3 3 2" xfId="16627" xr:uid="{00000000-0005-0000-0000-000011180000}"/>
    <cellStyle name="Comma 2 5 10 3 3 2 2" xfId="35841" xr:uid="{57D76179-2FB3-4CD0-B91A-6F517A5A6FC6}"/>
    <cellStyle name="Comma 2 5 10 3 3 3" xfId="26234" xr:uid="{290E6FDE-24C9-4161-86B3-6A2D2938750D}"/>
    <cellStyle name="Comma 2 5 10 3 4" xfId="11823" xr:uid="{00000000-0005-0000-0000-000012180000}"/>
    <cellStyle name="Comma 2 5 10 3 4 2" xfId="31037" xr:uid="{F9F70DEA-ECF0-499C-97C6-FD26908CC3EC}"/>
    <cellStyle name="Comma 2 5 10 3 5" xfId="21430" xr:uid="{25A9DC5E-3828-4A8E-BA20-04F150D5D4BB}"/>
    <cellStyle name="Comma 2 5 10 4" xfId="3018" xr:uid="{00000000-0005-0000-0000-000013180000}"/>
    <cellStyle name="Comma 2 5 10 4 2" xfId="7821" xr:uid="{00000000-0005-0000-0000-000014180000}"/>
    <cellStyle name="Comma 2 5 10 4 2 2" xfId="17428" xr:uid="{00000000-0005-0000-0000-000015180000}"/>
    <cellStyle name="Comma 2 5 10 4 2 2 2" xfId="36642" xr:uid="{93D85D3F-FC49-4AD0-9A92-7557D89F27C4}"/>
    <cellStyle name="Comma 2 5 10 4 2 3" xfId="27035" xr:uid="{66F5493F-7326-4CD5-B64C-CAC75983B4F4}"/>
    <cellStyle name="Comma 2 5 10 4 3" xfId="12625" xr:uid="{00000000-0005-0000-0000-000016180000}"/>
    <cellStyle name="Comma 2 5 10 4 3 2" xfId="31839" xr:uid="{DF96F61B-734D-411D-9C6A-F9088827002A}"/>
    <cellStyle name="Comma 2 5 10 4 4" xfId="22232" xr:uid="{65363F8D-2F7F-4BA2-81D1-EC91DAB6A02F}"/>
    <cellStyle name="Comma 2 5 10 5" xfId="5420" xr:uid="{00000000-0005-0000-0000-000017180000}"/>
    <cellStyle name="Comma 2 5 10 5 2" xfId="15027" xr:uid="{00000000-0005-0000-0000-000018180000}"/>
    <cellStyle name="Comma 2 5 10 5 2 2" xfId="34241" xr:uid="{7BF42F09-EFF8-44F2-A6D2-99885ECAF446}"/>
    <cellStyle name="Comma 2 5 10 5 3" xfId="24634" xr:uid="{FAB77CF2-7A58-4390-84AD-5B2D50B2377E}"/>
    <cellStyle name="Comma 2 5 10 6" xfId="10223" xr:uid="{00000000-0005-0000-0000-000019180000}"/>
    <cellStyle name="Comma 2 5 10 6 2" xfId="29437" xr:uid="{695E8C02-F742-4312-888B-04F62F66E840}"/>
    <cellStyle name="Comma 2 5 10 7" xfId="19830" xr:uid="{5D2D88C4-EDB7-4F50-9C3A-FCE5A91C9429}"/>
    <cellStyle name="Comma 2 5 11" xfId="814" xr:uid="{00000000-0005-0000-0000-00001A180000}"/>
    <cellStyle name="Comma 2 5 11 2" xfId="3218" xr:uid="{00000000-0005-0000-0000-00001B180000}"/>
    <cellStyle name="Comma 2 5 11 2 2" xfId="8021" xr:uid="{00000000-0005-0000-0000-00001C180000}"/>
    <cellStyle name="Comma 2 5 11 2 2 2" xfId="17628" xr:uid="{00000000-0005-0000-0000-00001D180000}"/>
    <cellStyle name="Comma 2 5 11 2 2 2 2" xfId="36842" xr:uid="{84E44FBC-2A99-4CB7-9D94-CA09CF16B3B2}"/>
    <cellStyle name="Comma 2 5 11 2 2 3" xfId="27235" xr:uid="{4F3DD426-D0CF-412B-8C68-951ED9C22BDF}"/>
    <cellStyle name="Comma 2 5 11 2 3" xfId="12825" xr:uid="{00000000-0005-0000-0000-00001E180000}"/>
    <cellStyle name="Comma 2 5 11 2 3 2" xfId="32039" xr:uid="{D104AC8F-D34C-40DC-9F7E-6DA2EF0958A3}"/>
    <cellStyle name="Comma 2 5 11 2 4" xfId="22432" xr:uid="{206DE297-392C-4301-9691-0F1C1F2FE181}"/>
    <cellStyle name="Comma 2 5 11 3" xfId="5620" xr:uid="{00000000-0005-0000-0000-00001F180000}"/>
    <cellStyle name="Comma 2 5 11 3 2" xfId="15227" xr:uid="{00000000-0005-0000-0000-000020180000}"/>
    <cellStyle name="Comma 2 5 11 3 2 2" xfId="34441" xr:uid="{D97411EA-FB37-4C78-A977-035860D3C59E}"/>
    <cellStyle name="Comma 2 5 11 3 3" xfId="24834" xr:uid="{3080A868-A8B1-47BA-8891-FCD2CA41F8F1}"/>
    <cellStyle name="Comma 2 5 11 4" xfId="10423" xr:uid="{00000000-0005-0000-0000-000021180000}"/>
    <cellStyle name="Comma 2 5 11 4 2" xfId="29637" xr:uid="{7D1B272C-2953-4A40-8B90-01C8EC218F9E}"/>
    <cellStyle name="Comma 2 5 11 5" xfId="20030" xr:uid="{27CC392F-D471-4EB0-9FCA-9045A9395B66}"/>
    <cellStyle name="Comma 2 5 12" xfId="1614" xr:uid="{00000000-0005-0000-0000-000022180000}"/>
    <cellStyle name="Comma 2 5 12 2" xfId="4018" xr:uid="{00000000-0005-0000-0000-000023180000}"/>
    <cellStyle name="Comma 2 5 12 2 2" xfId="8821" xr:uid="{00000000-0005-0000-0000-000024180000}"/>
    <cellStyle name="Comma 2 5 12 2 2 2" xfId="18428" xr:uid="{00000000-0005-0000-0000-000025180000}"/>
    <cellStyle name="Comma 2 5 12 2 2 2 2" xfId="37642" xr:uid="{BAB7A98E-E2DA-499E-B6BD-0DB9AA107068}"/>
    <cellStyle name="Comma 2 5 12 2 2 3" xfId="28035" xr:uid="{1E7DAF3C-F829-4050-B782-4F157AFF4706}"/>
    <cellStyle name="Comma 2 5 12 2 3" xfId="13625" xr:uid="{00000000-0005-0000-0000-000026180000}"/>
    <cellStyle name="Comma 2 5 12 2 3 2" xfId="32839" xr:uid="{E53138FC-2704-4316-B18E-0C073D897F5F}"/>
    <cellStyle name="Comma 2 5 12 2 4" xfId="23232" xr:uid="{B9E267FA-ED10-4641-98EB-A1963D192C01}"/>
    <cellStyle name="Comma 2 5 12 3" xfId="6420" xr:uid="{00000000-0005-0000-0000-000027180000}"/>
    <cellStyle name="Comma 2 5 12 3 2" xfId="16027" xr:uid="{00000000-0005-0000-0000-000028180000}"/>
    <cellStyle name="Comma 2 5 12 3 2 2" xfId="35241" xr:uid="{E8F45323-EAA0-4FF1-A638-2637F5E3CA18}"/>
    <cellStyle name="Comma 2 5 12 3 3" xfId="25634" xr:uid="{69B012C5-D67E-4E84-B811-46CE7FFC5917}"/>
    <cellStyle name="Comma 2 5 12 4" xfId="11223" xr:uid="{00000000-0005-0000-0000-000029180000}"/>
    <cellStyle name="Comma 2 5 12 4 2" xfId="30437" xr:uid="{D6725E0D-5B2B-450B-ABAE-3ED0E6543BDC}"/>
    <cellStyle name="Comma 2 5 12 5" xfId="20830" xr:uid="{2319DAD2-D5B7-4F7D-826C-512D8B3BD258}"/>
    <cellStyle name="Comma 2 5 13" xfId="2418" xr:uid="{00000000-0005-0000-0000-00002A180000}"/>
    <cellStyle name="Comma 2 5 13 2" xfId="7221" xr:uid="{00000000-0005-0000-0000-00002B180000}"/>
    <cellStyle name="Comma 2 5 13 2 2" xfId="16828" xr:uid="{00000000-0005-0000-0000-00002C180000}"/>
    <cellStyle name="Comma 2 5 13 2 2 2" xfId="36042" xr:uid="{ED5F9A00-A027-4368-8384-D929E2A6389D}"/>
    <cellStyle name="Comma 2 5 13 2 3" xfId="26435" xr:uid="{3BA1EF39-C0D3-4994-B169-71D1556A6EBB}"/>
    <cellStyle name="Comma 2 5 13 3" xfId="12025" xr:uid="{00000000-0005-0000-0000-00002D180000}"/>
    <cellStyle name="Comma 2 5 13 3 2" xfId="31239" xr:uid="{C8E76720-73A1-4406-9C8D-9000536DD9CD}"/>
    <cellStyle name="Comma 2 5 13 4" xfId="21632" xr:uid="{52B07E36-0D4F-4406-99E9-EEB2BB7B7795}"/>
    <cellStyle name="Comma 2 5 14" xfId="4820" xr:uid="{00000000-0005-0000-0000-00002E180000}"/>
    <cellStyle name="Comma 2 5 14 2" xfId="14427" xr:uid="{00000000-0005-0000-0000-00002F180000}"/>
    <cellStyle name="Comma 2 5 14 2 2" xfId="33641" xr:uid="{CA8C76EE-EF4F-4140-841D-3E850F53A67F}"/>
    <cellStyle name="Comma 2 5 14 3" xfId="24034" xr:uid="{CE623955-5C29-4196-AE1A-E18113CF6F12}"/>
    <cellStyle name="Comma 2 5 15" xfId="9623" xr:uid="{00000000-0005-0000-0000-000030180000}"/>
    <cellStyle name="Comma 2 5 15 2" xfId="28837" xr:uid="{A25C7215-4C0D-413A-97C8-2815547CF1E8}"/>
    <cellStyle name="Comma 2 5 16" xfId="19230" xr:uid="{3AA47259-BAA9-443C-B5D9-E9F5A16E4A5E}"/>
    <cellStyle name="Comma 2 5 2" xfId="23" xr:uid="{00000000-0005-0000-0000-000031180000}"/>
    <cellStyle name="Comma 2 5 2 10" xfId="4830" xr:uid="{00000000-0005-0000-0000-000032180000}"/>
    <cellStyle name="Comma 2 5 2 10 2" xfId="14437" xr:uid="{00000000-0005-0000-0000-000033180000}"/>
    <cellStyle name="Comma 2 5 2 10 2 2" xfId="33651" xr:uid="{304205ED-747F-42E4-B416-ADF9B3F278E4}"/>
    <cellStyle name="Comma 2 5 2 10 3" xfId="24044" xr:uid="{395AD9DF-11D5-4901-A972-46EACA931488}"/>
    <cellStyle name="Comma 2 5 2 11" xfId="9633" xr:uid="{00000000-0005-0000-0000-000034180000}"/>
    <cellStyle name="Comma 2 5 2 11 2" xfId="28847" xr:uid="{F0C462C1-1D35-4101-89AE-28C287356EC3}"/>
    <cellStyle name="Comma 2 5 2 12" xfId="19240" xr:uid="{A4A0E124-1EB0-46AF-8B01-E0F7F0DF32EF}"/>
    <cellStyle name="Comma 2 5 2 2" xfId="73" xr:uid="{00000000-0005-0000-0000-000035180000}"/>
    <cellStyle name="Comma 2 5 2 2 10" xfId="9683" xr:uid="{00000000-0005-0000-0000-000036180000}"/>
    <cellStyle name="Comma 2 5 2 2 10 2" xfId="28897" xr:uid="{F8C2C148-FD5E-45D1-AD8B-042BAA601C23}"/>
    <cellStyle name="Comma 2 5 2 2 11" xfId="19290" xr:uid="{E3131765-9525-42CC-A277-3D0B675139EC}"/>
    <cellStyle name="Comma 2 5 2 2 2" xfId="173" xr:uid="{00000000-0005-0000-0000-000037180000}"/>
    <cellStyle name="Comma 2 5 2 2 2 10" xfId="19390" xr:uid="{5192DC67-C065-4360-97BE-D00C17D57E7D}"/>
    <cellStyle name="Comma 2 5 2 2 2 2" xfId="373" xr:uid="{00000000-0005-0000-0000-000038180000}"/>
    <cellStyle name="Comma 2 5 2 2 2 2 2" xfId="1174" xr:uid="{00000000-0005-0000-0000-000039180000}"/>
    <cellStyle name="Comma 2 5 2 2 2 2 2 2" xfId="3578" xr:uid="{00000000-0005-0000-0000-00003A180000}"/>
    <cellStyle name="Comma 2 5 2 2 2 2 2 2 2" xfId="8381" xr:uid="{00000000-0005-0000-0000-00003B180000}"/>
    <cellStyle name="Comma 2 5 2 2 2 2 2 2 2 2" xfId="17988" xr:uid="{00000000-0005-0000-0000-00003C180000}"/>
    <cellStyle name="Comma 2 5 2 2 2 2 2 2 2 2 2" xfId="37202" xr:uid="{F03D16B7-E2D7-44AB-A4CA-FC2454FD8422}"/>
    <cellStyle name="Comma 2 5 2 2 2 2 2 2 2 3" xfId="27595" xr:uid="{9F266FA1-0AB8-48C4-92F9-D848BCCAE48E}"/>
    <cellStyle name="Comma 2 5 2 2 2 2 2 2 3" xfId="13185" xr:uid="{00000000-0005-0000-0000-00003D180000}"/>
    <cellStyle name="Comma 2 5 2 2 2 2 2 2 3 2" xfId="32399" xr:uid="{FA7FE716-8E7D-46FA-BDA4-03CC5415C828}"/>
    <cellStyle name="Comma 2 5 2 2 2 2 2 2 4" xfId="22792" xr:uid="{2B9CFA30-3484-4218-B2ED-29A9C3DF7FFD}"/>
    <cellStyle name="Comma 2 5 2 2 2 2 2 3" xfId="5980" xr:uid="{00000000-0005-0000-0000-00003E180000}"/>
    <cellStyle name="Comma 2 5 2 2 2 2 2 3 2" xfId="15587" xr:uid="{00000000-0005-0000-0000-00003F180000}"/>
    <cellStyle name="Comma 2 5 2 2 2 2 2 3 2 2" xfId="34801" xr:uid="{179C20FF-59B6-41B9-98B8-F7DE401FDE53}"/>
    <cellStyle name="Comma 2 5 2 2 2 2 2 3 3" xfId="25194" xr:uid="{8ADBC353-E209-45D1-A870-681AABEB5B79}"/>
    <cellStyle name="Comma 2 5 2 2 2 2 2 4" xfId="10783" xr:uid="{00000000-0005-0000-0000-000040180000}"/>
    <cellStyle name="Comma 2 5 2 2 2 2 2 4 2" xfId="29997" xr:uid="{067F32AC-C5D4-4BE3-9C33-8820D7351973}"/>
    <cellStyle name="Comma 2 5 2 2 2 2 2 5" xfId="20390" xr:uid="{02CF90B3-7579-4B7A-9566-67848AE83116}"/>
    <cellStyle name="Comma 2 5 2 2 2 2 3" xfId="1974" xr:uid="{00000000-0005-0000-0000-000041180000}"/>
    <cellStyle name="Comma 2 5 2 2 2 2 3 2" xfId="4378" xr:uid="{00000000-0005-0000-0000-000042180000}"/>
    <cellStyle name="Comma 2 5 2 2 2 2 3 2 2" xfId="9181" xr:uid="{00000000-0005-0000-0000-000043180000}"/>
    <cellStyle name="Comma 2 5 2 2 2 2 3 2 2 2" xfId="18788" xr:uid="{00000000-0005-0000-0000-000044180000}"/>
    <cellStyle name="Comma 2 5 2 2 2 2 3 2 2 2 2" xfId="38002" xr:uid="{E9E00BD8-8882-4565-8B49-BEB3588DC949}"/>
    <cellStyle name="Comma 2 5 2 2 2 2 3 2 2 3" xfId="28395" xr:uid="{BDE6E05F-6A46-4190-9813-B04D0181543C}"/>
    <cellStyle name="Comma 2 5 2 2 2 2 3 2 3" xfId="13985" xr:uid="{00000000-0005-0000-0000-000045180000}"/>
    <cellStyle name="Comma 2 5 2 2 2 2 3 2 3 2" xfId="33199" xr:uid="{626AA204-6039-41F7-B6F2-3F243A8F3BB1}"/>
    <cellStyle name="Comma 2 5 2 2 2 2 3 2 4" xfId="23592" xr:uid="{0CE6395E-0AD9-40B3-96F1-FED98253ADAF}"/>
    <cellStyle name="Comma 2 5 2 2 2 2 3 3" xfId="6780" xr:uid="{00000000-0005-0000-0000-000046180000}"/>
    <cellStyle name="Comma 2 5 2 2 2 2 3 3 2" xfId="16387" xr:uid="{00000000-0005-0000-0000-000047180000}"/>
    <cellStyle name="Comma 2 5 2 2 2 2 3 3 2 2" xfId="35601" xr:uid="{B7BF43D3-2CB9-4BEC-9704-D4B000F42D1C}"/>
    <cellStyle name="Comma 2 5 2 2 2 2 3 3 3" xfId="25994" xr:uid="{0C7F4D15-643D-4859-9D44-FA02FDB5BEE2}"/>
    <cellStyle name="Comma 2 5 2 2 2 2 3 4" xfId="11583" xr:uid="{00000000-0005-0000-0000-000048180000}"/>
    <cellStyle name="Comma 2 5 2 2 2 2 3 4 2" xfId="30797" xr:uid="{27A3087B-78F1-4729-AEEF-329116AA0D28}"/>
    <cellStyle name="Comma 2 5 2 2 2 2 3 5" xfId="21190" xr:uid="{E0CE181E-C27D-460A-962A-BA2CDAAE0ABB}"/>
    <cellStyle name="Comma 2 5 2 2 2 2 4" xfId="2778" xr:uid="{00000000-0005-0000-0000-000049180000}"/>
    <cellStyle name="Comma 2 5 2 2 2 2 4 2" xfId="7581" xr:uid="{00000000-0005-0000-0000-00004A180000}"/>
    <cellStyle name="Comma 2 5 2 2 2 2 4 2 2" xfId="17188" xr:uid="{00000000-0005-0000-0000-00004B180000}"/>
    <cellStyle name="Comma 2 5 2 2 2 2 4 2 2 2" xfId="36402" xr:uid="{070CCA70-E37B-4331-A2C9-82E8186F7DBD}"/>
    <cellStyle name="Comma 2 5 2 2 2 2 4 2 3" xfId="26795" xr:uid="{8A41A754-C97B-4B6C-BA05-D7A011365A0A}"/>
    <cellStyle name="Comma 2 5 2 2 2 2 4 3" xfId="12385" xr:uid="{00000000-0005-0000-0000-00004C180000}"/>
    <cellStyle name="Comma 2 5 2 2 2 2 4 3 2" xfId="31599" xr:uid="{767B5054-67FC-4F21-B51D-57AF76EF84F4}"/>
    <cellStyle name="Comma 2 5 2 2 2 2 4 4" xfId="21992" xr:uid="{945BA01B-B654-478F-91FB-802F124C75BA}"/>
    <cellStyle name="Comma 2 5 2 2 2 2 5" xfId="5180" xr:uid="{00000000-0005-0000-0000-00004D180000}"/>
    <cellStyle name="Comma 2 5 2 2 2 2 5 2" xfId="14787" xr:uid="{00000000-0005-0000-0000-00004E180000}"/>
    <cellStyle name="Comma 2 5 2 2 2 2 5 2 2" xfId="34001" xr:uid="{F086267A-4CCE-4F3C-919C-133A85FA2015}"/>
    <cellStyle name="Comma 2 5 2 2 2 2 5 3" xfId="24394" xr:uid="{185E6B1F-7FCA-4E64-A61B-DAB5B5F1924A}"/>
    <cellStyle name="Comma 2 5 2 2 2 2 6" xfId="9983" xr:uid="{00000000-0005-0000-0000-00004F180000}"/>
    <cellStyle name="Comma 2 5 2 2 2 2 6 2" xfId="29197" xr:uid="{5FFD54B0-C666-4C10-AF9E-B40C497B2B8A}"/>
    <cellStyle name="Comma 2 5 2 2 2 2 7" xfId="19590" xr:uid="{61676343-B294-46E6-B3E5-294653FEC6BF}"/>
    <cellStyle name="Comma 2 5 2 2 2 3" xfId="573" xr:uid="{00000000-0005-0000-0000-000050180000}"/>
    <cellStyle name="Comma 2 5 2 2 2 3 2" xfId="1374" xr:uid="{00000000-0005-0000-0000-000051180000}"/>
    <cellStyle name="Comma 2 5 2 2 2 3 2 2" xfId="3778" xr:uid="{00000000-0005-0000-0000-000052180000}"/>
    <cellStyle name="Comma 2 5 2 2 2 3 2 2 2" xfId="8581" xr:uid="{00000000-0005-0000-0000-000053180000}"/>
    <cellStyle name="Comma 2 5 2 2 2 3 2 2 2 2" xfId="18188" xr:uid="{00000000-0005-0000-0000-000054180000}"/>
    <cellStyle name="Comma 2 5 2 2 2 3 2 2 2 2 2" xfId="37402" xr:uid="{19610639-34F0-4974-A090-12E10CD08282}"/>
    <cellStyle name="Comma 2 5 2 2 2 3 2 2 2 3" xfId="27795" xr:uid="{D651FACC-DB6F-4657-8A5D-8A9C01C269D8}"/>
    <cellStyle name="Comma 2 5 2 2 2 3 2 2 3" xfId="13385" xr:uid="{00000000-0005-0000-0000-000055180000}"/>
    <cellStyle name="Comma 2 5 2 2 2 3 2 2 3 2" xfId="32599" xr:uid="{ADC70152-3949-4FAC-BB6E-0BE25F0F9E84}"/>
    <cellStyle name="Comma 2 5 2 2 2 3 2 2 4" xfId="22992" xr:uid="{41DC2B31-0D5A-45F4-AD25-3EF1E5F20BBC}"/>
    <cellStyle name="Comma 2 5 2 2 2 3 2 3" xfId="6180" xr:uid="{00000000-0005-0000-0000-000056180000}"/>
    <cellStyle name="Comma 2 5 2 2 2 3 2 3 2" xfId="15787" xr:uid="{00000000-0005-0000-0000-000057180000}"/>
    <cellStyle name="Comma 2 5 2 2 2 3 2 3 2 2" xfId="35001" xr:uid="{DAD890CF-8580-4B7C-A44C-FA6E09751B96}"/>
    <cellStyle name="Comma 2 5 2 2 2 3 2 3 3" xfId="25394" xr:uid="{227834EB-5B98-4B88-8D11-1990E950F51E}"/>
    <cellStyle name="Comma 2 5 2 2 2 3 2 4" xfId="10983" xr:uid="{00000000-0005-0000-0000-000058180000}"/>
    <cellStyle name="Comma 2 5 2 2 2 3 2 4 2" xfId="30197" xr:uid="{C3FD95E6-0DC3-4785-9CB0-48C09AB372F5}"/>
    <cellStyle name="Comma 2 5 2 2 2 3 2 5" xfId="20590" xr:uid="{61DAF0E3-1BF6-4885-A4CD-F514B4E9D5FB}"/>
    <cellStyle name="Comma 2 5 2 2 2 3 3" xfId="2174" xr:uid="{00000000-0005-0000-0000-000059180000}"/>
    <cellStyle name="Comma 2 5 2 2 2 3 3 2" xfId="4578" xr:uid="{00000000-0005-0000-0000-00005A180000}"/>
    <cellStyle name="Comma 2 5 2 2 2 3 3 2 2" xfId="9381" xr:uid="{00000000-0005-0000-0000-00005B180000}"/>
    <cellStyle name="Comma 2 5 2 2 2 3 3 2 2 2" xfId="18988" xr:uid="{00000000-0005-0000-0000-00005C180000}"/>
    <cellStyle name="Comma 2 5 2 2 2 3 3 2 2 2 2" xfId="38202" xr:uid="{1048EB09-D08E-4B3C-A48D-539373269E4E}"/>
    <cellStyle name="Comma 2 5 2 2 2 3 3 2 2 3" xfId="28595" xr:uid="{E5198085-DA52-4E7A-8718-4782DD70B5F2}"/>
    <cellStyle name="Comma 2 5 2 2 2 3 3 2 3" xfId="14185" xr:uid="{00000000-0005-0000-0000-00005D180000}"/>
    <cellStyle name="Comma 2 5 2 2 2 3 3 2 3 2" xfId="33399" xr:uid="{1672D1DF-2268-4693-9059-8BD800CCA6D9}"/>
    <cellStyle name="Comma 2 5 2 2 2 3 3 2 4" xfId="23792" xr:uid="{730315FD-BF41-4E06-8DED-AA16F9C2C7EE}"/>
    <cellStyle name="Comma 2 5 2 2 2 3 3 3" xfId="6980" xr:uid="{00000000-0005-0000-0000-00005E180000}"/>
    <cellStyle name="Comma 2 5 2 2 2 3 3 3 2" xfId="16587" xr:uid="{00000000-0005-0000-0000-00005F180000}"/>
    <cellStyle name="Comma 2 5 2 2 2 3 3 3 2 2" xfId="35801" xr:uid="{A4FDAF57-B58E-4853-B41B-799402EEFE41}"/>
    <cellStyle name="Comma 2 5 2 2 2 3 3 3 3" xfId="26194" xr:uid="{D584CD91-5672-427C-AF67-CBA183E9613F}"/>
    <cellStyle name="Comma 2 5 2 2 2 3 3 4" xfId="11783" xr:uid="{00000000-0005-0000-0000-000060180000}"/>
    <cellStyle name="Comma 2 5 2 2 2 3 3 4 2" xfId="30997" xr:uid="{D9F78EBC-67E8-4D3E-84F8-C91DE74E21E3}"/>
    <cellStyle name="Comma 2 5 2 2 2 3 3 5" xfId="21390" xr:uid="{E2E0CC12-F778-4629-8D4E-EAED2E9FA763}"/>
    <cellStyle name="Comma 2 5 2 2 2 3 4" xfId="2978" xr:uid="{00000000-0005-0000-0000-000061180000}"/>
    <cellStyle name="Comma 2 5 2 2 2 3 4 2" xfId="7781" xr:uid="{00000000-0005-0000-0000-000062180000}"/>
    <cellStyle name="Comma 2 5 2 2 2 3 4 2 2" xfId="17388" xr:uid="{00000000-0005-0000-0000-000063180000}"/>
    <cellStyle name="Comma 2 5 2 2 2 3 4 2 2 2" xfId="36602" xr:uid="{973F5CE6-1CD9-429A-BFC1-51F3BA52737B}"/>
    <cellStyle name="Comma 2 5 2 2 2 3 4 2 3" xfId="26995" xr:uid="{B7F8801C-503F-49B0-8AD0-105F0F40802B}"/>
    <cellStyle name="Comma 2 5 2 2 2 3 4 3" xfId="12585" xr:uid="{00000000-0005-0000-0000-000064180000}"/>
    <cellStyle name="Comma 2 5 2 2 2 3 4 3 2" xfId="31799" xr:uid="{DF9893D6-5B08-43AD-AA02-CB08012F983D}"/>
    <cellStyle name="Comma 2 5 2 2 2 3 4 4" xfId="22192" xr:uid="{AD8D6AD1-DC2E-4BC4-BD06-94B1A0541D80}"/>
    <cellStyle name="Comma 2 5 2 2 2 3 5" xfId="5380" xr:uid="{00000000-0005-0000-0000-000065180000}"/>
    <cellStyle name="Comma 2 5 2 2 2 3 5 2" xfId="14987" xr:uid="{00000000-0005-0000-0000-000066180000}"/>
    <cellStyle name="Comma 2 5 2 2 2 3 5 2 2" xfId="34201" xr:uid="{87EE6E34-AE83-4DD5-AA20-BB49D57FC95B}"/>
    <cellStyle name="Comma 2 5 2 2 2 3 5 3" xfId="24594" xr:uid="{441D4C32-C736-4DAE-AC71-DC542A329B4C}"/>
    <cellStyle name="Comma 2 5 2 2 2 3 6" xfId="10183" xr:uid="{00000000-0005-0000-0000-000067180000}"/>
    <cellStyle name="Comma 2 5 2 2 2 3 6 2" xfId="29397" xr:uid="{3BCCA0BB-3E33-481F-A0C9-E06CF5563D84}"/>
    <cellStyle name="Comma 2 5 2 2 2 3 7" xfId="19790" xr:uid="{F089BC99-2D20-458E-BB72-16E776426059}"/>
    <cellStyle name="Comma 2 5 2 2 2 4" xfId="773" xr:uid="{00000000-0005-0000-0000-000068180000}"/>
    <cellStyle name="Comma 2 5 2 2 2 4 2" xfId="1574" xr:uid="{00000000-0005-0000-0000-000069180000}"/>
    <cellStyle name="Comma 2 5 2 2 2 4 2 2" xfId="3978" xr:uid="{00000000-0005-0000-0000-00006A180000}"/>
    <cellStyle name="Comma 2 5 2 2 2 4 2 2 2" xfId="8781" xr:uid="{00000000-0005-0000-0000-00006B180000}"/>
    <cellStyle name="Comma 2 5 2 2 2 4 2 2 2 2" xfId="18388" xr:uid="{00000000-0005-0000-0000-00006C180000}"/>
    <cellStyle name="Comma 2 5 2 2 2 4 2 2 2 2 2" xfId="37602" xr:uid="{43DCE2D5-840A-45CB-9E10-AD6A01848FAB}"/>
    <cellStyle name="Comma 2 5 2 2 2 4 2 2 2 3" xfId="27995" xr:uid="{35E6B9F3-77D7-4124-ACEB-D521134B5585}"/>
    <cellStyle name="Comma 2 5 2 2 2 4 2 2 3" xfId="13585" xr:uid="{00000000-0005-0000-0000-00006D180000}"/>
    <cellStyle name="Comma 2 5 2 2 2 4 2 2 3 2" xfId="32799" xr:uid="{87D0F801-9675-4548-868B-963B65EAF450}"/>
    <cellStyle name="Comma 2 5 2 2 2 4 2 2 4" xfId="23192" xr:uid="{1FAF3E7C-5574-400E-AA2F-888B3CF7AF0E}"/>
    <cellStyle name="Comma 2 5 2 2 2 4 2 3" xfId="6380" xr:uid="{00000000-0005-0000-0000-00006E180000}"/>
    <cellStyle name="Comma 2 5 2 2 2 4 2 3 2" xfId="15987" xr:uid="{00000000-0005-0000-0000-00006F180000}"/>
    <cellStyle name="Comma 2 5 2 2 2 4 2 3 2 2" xfId="35201" xr:uid="{B6565B18-F83D-4ADA-8467-1E3004EF683D}"/>
    <cellStyle name="Comma 2 5 2 2 2 4 2 3 3" xfId="25594" xr:uid="{58B6EF22-01B0-4805-9759-49E6EA2CE09D}"/>
    <cellStyle name="Comma 2 5 2 2 2 4 2 4" xfId="11183" xr:uid="{00000000-0005-0000-0000-000070180000}"/>
    <cellStyle name="Comma 2 5 2 2 2 4 2 4 2" xfId="30397" xr:uid="{CD03FD08-F948-4139-84E4-177C84EC47EE}"/>
    <cellStyle name="Comma 2 5 2 2 2 4 2 5" xfId="20790" xr:uid="{29773DB2-E102-4322-8480-7CFE559F1166}"/>
    <cellStyle name="Comma 2 5 2 2 2 4 3" xfId="2374" xr:uid="{00000000-0005-0000-0000-000071180000}"/>
    <cellStyle name="Comma 2 5 2 2 2 4 3 2" xfId="4778" xr:uid="{00000000-0005-0000-0000-000072180000}"/>
    <cellStyle name="Comma 2 5 2 2 2 4 3 2 2" xfId="9581" xr:uid="{00000000-0005-0000-0000-000073180000}"/>
    <cellStyle name="Comma 2 5 2 2 2 4 3 2 2 2" xfId="19188" xr:uid="{00000000-0005-0000-0000-000074180000}"/>
    <cellStyle name="Comma 2 5 2 2 2 4 3 2 2 2 2" xfId="38402" xr:uid="{D591333A-F1B4-4E48-A534-A5AEDB0B1158}"/>
    <cellStyle name="Comma 2 5 2 2 2 4 3 2 2 3" xfId="28795" xr:uid="{AC3A3126-F24C-4A17-BD39-835BA0B94533}"/>
    <cellStyle name="Comma 2 5 2 2 2 4 3 2 3" xfId="14385" xr:uid="{00000000-0005-0000-0000-000075180000}"/>
    <cellStyle name="Comma 2 5 2 2 2 4 3 2 3 2" xfId="33599" xr:uid="{7BFF0152-A2E9-409A-8B7E-82038D1514C2}"/>
    <cellStyle name="Comma 2 5 2 2 2 4 3 2 4" xfId="23992" xr:uid="{6DD8F5C5-C86F-4CE5-B0CF-48C8BF24C2FD}"/>
    <cellStyle name="Comma 2 5 2 2 2 4 3 3" xfId="7180" xr:uid="{00000000-0005-0000-0000-000076180000}"/>
    <cellStyle name="Comma 2 5 2 2 2 4 3 3 2" xfId="16787" xr:uid="{00000000-0005-0000-0000-000077180000}"/>
    <cellStyle name="Comma 2 5 2 2 2 4 3 3 2 2" xfId="36001" xr:uid="{464A7266-BBD9-4333-93EC-9AFF3A2E9322}"/>
    <cellStyle name="Comma 2 5 2 2 2 4 3 3 3" xfId="26394" xr:uid="{CA5B10EB-3631-4A5B-9EC7-45E2F41CA60F}"/>
    <cellStyle name="Comma 2 5 2 2 2 4 3 4" xfId="11983" xr:uid="{00000000-0005-0000-0000-000078180000}"/>
    <cellStyle name="Comma 2 5 2 2 2 4 3 4 2" xfId="31197" xr:uid="{A81EA3EC-5DA8-4A7B-8551-05E01D003C64}"/>
    <cellStyle name="Comma 2 5 2 2 2 4 3 5" xfId="21590" xr:uid="{FAB8CA6D-AB5B-4DF1-AE96-628DA730D46D}"/>
    <cellStyle name="Comma 2 5 2 2 2 4 4" xfId="3178" xr:uid="{00000000-0005-0000-0000-000079180000}"/>
    <cellStyle name="Comma 2 5 2 2 2 4 4 2" xfId="7981" xr:uid="{00000000-0005-0000-0000-00007A180000}"/>
    <cellStyle name="Comma 2 5 2 2 2 4 4 2 2" xfId="17588" xr:uid="{00000000-0005-0000-0000-00007B180000}"/>
    <cellStyle name="Comma 2 5 2 2 2 4 4 2 2 2" xfId="36802" xr:uid="{8E5F39CA-28B2-4078-B3A3-E15116DAE3DB}"/>
    <cellStyle name="Comma 2 5 2 2 2 4 4 2 3" xfId="27195" xr:uid="{0C27010A-D558-4319-8BB2-13BFF3499917}"/>
    <cellStyle name="Comma 2 5 2 2 2 4 4 3" xfId="12785" xr:uid="{00000000-0005-0000-0000-00007C180000}"/>
    <cellStyle name="Comma 2 5 2 2 2 4 4 3 2" xfId="31999" xr:uid="{5DAC8DAC-4707-4A32-BD63-E82830E3D311}"/>
    <cellStyle name="Comma 2 5 2 2 2 4 4 4" xfId="22392" xr:uid="{B39858C4-D082-430B-BA68-7ADD639C9E79}"/>
    <cellStyle name="Comma 2 5 2 2 2 4 5" xfId="5580" xr:uid="{00000000-0005-0000-0000-00007D180000}"/>
    <cellStyle name="Comma 2 5 2 2 2 4 5 2" xfId="15187" xr:uid="{00000000-0005-0000-0000-00007E180000}"/>
    <cellStyle name="Comma 2 5 2 2 2 4 5 2 2" xfId="34401" xr:uid="{7B65367B-C1E5-405A-A882-5978877B2A40}"/>
    <cellStyle name="Comma 2 5 2 2 2 4 5 3" xfId="24794" xr:uid="{A32361A1-E2BD-45D5-A1BA-DA78B9F21087}"/>
    <cellStyle name="Comma 2 5 2 2 2 4 6" xfId="10383" xr:uid="{00000000-0005-0000-0000-00007F180000}"/>
    <cellStyle name="Comma 2 5 2 2 2 4 6 2" xfId="29597" xr:uid="{883F9151-3BEA-423A-A39C-670A82C92E09}"/>
    <cellStyle name="Comma 2 5 2 2 2 4 7" xfId="19990" xr:uid="{81105D66-52F3-48EA-BEDD-237148D23BC4}"/>
    <cellStyle name="Comma 2 5 2 2 2 5" xfId="974" xr:uid="{00000000-0005-0000-0000-000080180000}"/>
    <cellStyle name="Comma 2 5 2 2 2 5 2" xfId="3378" xr:uid="{00000000-0005-0000-0000-000081180000}"/>
    <cellStyle name="Comma 2 5 2 2 2 5 2 2" xfId="8181" xr:uid="{00000000-0005-0000-0000-000082180000}"/>
    <cellStyle name="Comma 2 5 2 2 2 5 2 2 2" xfId="17788" xr:uid="{00000000-0005-0000-0000-000083180000}"/>
    <cellStyle name="Comma 2 5 2 2 2 5 2 2 2 2" xfId="37002" xr:uid="{2293F05C-E15C-49E5-A613-D589DE9B9618}"/>
    <cellStyle name="Comma 2 5 2 2 2 5 2 2 3" xfId="27395" xr:uid="{06C5602C-CC42-4187-B5B1-87892225DA90}"/>
    <cellStyle name="Comma 2 5 2 2 2 5 2 3" xfId="12985" xr:uid="{00000000-0005-0000-0000-000084180000}"/>
    <cellStyle name="Comma 2 5 2 2 2 5 2 3 2" xfId="32199" xr:uid="{E60DF824-B757-4522-BF8B-0A0CCFDD1FA6}"/>
    <cellStyle name="Comma 2 5 2 2 2 5 2 4" xfId="22592" xr:uid="{E685E9E8-DE85-45B3-9863-B941888302B1}"/>
    <cellStyle name="Comma 2 5 2 2 2 5 3" xfId="5780" xr:uid="{00000000-0005-0000-0000-000085180000}"/>
    <cellStyle name="Comma 2 5 2 2 2 5 3 2" xfId="15387" xr:uid="{00000000-0005-0000-0000-000086180000}"/>
    <cellStyle name="Comma 2 5 2 2 2 5 3 2 2" xfId="34601" xr:uid="{72278DC4-84F3-42EA-8FD2-3BC535174F94}"/>
    <cellStyle name="Comma 2 5 2 2 2 5 3 3" xfId="24994" xr:uid="{A3F22746-7013-49D8-B619-ED54EE10F0CA}"/>
    <cellStyle name="Comma 2 5 2 2 2 5 4" xfId="10583" xr:uid="{00000000-0005-0000-0000-000087180000}"/>
    <cellStyle name="Comma 2 5 2 2 2 5 4 2" xfId="29797" xr:uid="{E66448BD-E05B-482F-BF4D-C8FEF340B6A4}"/>
    <cellStyle name="Comma 2 5 2 2 2 5 5" xfId="20190" xr:uid="{6F14F2FB-46F7-4754-8E4B-6C1F45B296B6}"/>
    <cellStyle name="Comma 2 5 2 2 2 6" xfId="1774" xr:uid="{00000000-0005-0000-0000-000088180000}"/>
    <cellStyle name="Comma 2 5 2 2 2 6 2" xfId="4178" xr:uid="{00000000-0005-0000-0000-000089180000}"/>
    <cellStyle name="Comma 2 5 2 2 2 6 2 2" xfId="8981" xr:uid="{00000000-0005-0000-0000-00008A180000}"/>
    <cellStyle name="Comma 2 5 2 2 2 6 2 2 2" xfId="18588" xr:uid="{00000000-0005-0000-0000-00008B180000}"/>
    <cellStyle name="Comma 2 5 2 2 2 6 2 2 2 2" xfId="37802" xr:uid="{FDE4BCC2-1DA6-4B1D-8F64-0E7AAFAB310D}"/>
    <cellStyle name="Comma 2 5 2 2 2 6 2 2 3" xfId="28195" xr:uid="{0CB1A651-4D55-489E-9E5F-83E90E54E8F6}"/>
    <cellStyle name="Comma 2 5 2 2 2 6 2 3" xfId="13785" xr:uid="{00000000-0005-0000-0000-00008C180000}"/>
    <cellStyle name="Comma 2 5 2 2 2 6 2 3 2" xfId="32999" xr:uid="{EEE32426-69F5-4D01-BF31-E956E5BAF1D9}"/>
    <cellStyle name="Comma 2 5 2 2 2 6 2 4" xfId="23392" xr:uid="{6463708F-CC41-4AC3-A5B4-26367C0372D0}"/>
    <cellStyle name="Comma 2 5 2 2 2 6 3" xfId="6580" xr:uid="{00000000-0005-0000-0000-00008D180000}"/>
    <cellStyle name="Comma 2 5 2 2 2 6 3 2" xfId="16187" xr:uid="{00000000-0005-0000-0000-00008E180000}"/>
    <cellStyle name="Comma 2 5 2 2 2 6 3 2 2" xfId="35401" xr:uid="{97EB6B0A-426D-40AA-9948-C6595090E86C}"/>
    <cellStyle name="Comma 2 5 2 2 2 6 3 3" xfId="25794" xr:uid="{D72F840D-8933-469D-8047-E726A457359E}"/>
    <cellStyle name="Comma 2 5 2 2 2 6 4" xfId="11383" xr:uid="{00000000-0005-0000-0000-00008F180000}"/>
    <cellStyle name="Comma 2 5 2 2 2 6 4 2" xfId="30597" xr:uid="{6DBEAF69-EE47-45FB-AD5C-2602DBAB9883}"/>
    <cellStyle name="Comma 2 5 2 2 2 6 5" xfId="20990" xr:uid="{5B668D1F-D66D-4A75-AB22-75C487F76B1C}"/>
    <cellStyle name="Comma 2 5 2 2 2 7" xfId="2578" xr:uid="{00000000-0005-0000-0000-000090180000}"/>
    <cellStyle name="Comma 2 5 2 2 2 7 2" xfId="7381" xr:uid="{00000000-0005-0000-0000-000091180000}"/>
    <cellStyle name="Comma 2 5 2 2 2 7 2 2" xfId="16988" xr:uid="{00000000-0005-0000-0000-000092180000}"/>
    <cellStyle name="Comma 2 5 2 2 2 7 2 2 2" xfId="36202" xr:uid="{E08812BD-AF37-444D-87C0-FE6AB9B4A767}"/>
    <cellStyle name="Comma 2 5 2 2 2 7 2 3" xfId="26595" xr:uid="{6769A436-BF28-42FC-A8D3-F6B765BD95A8}"/>
    <cellStyle name="Comma 2 5 2 2 2 7 3" xfId="12185" xr:uid="{00000000-0005-0000-0000-000093180000}"/>
    <cellStyle name="Comma 2 5 2 2 2 7 3 2" xfId="31399" xr:uid="{108052FE-6806-4BE3-A86F-9728767503C1}"/>
    <cellStyle name="Comma 2 5 2 2 2 7 4" xfId="21792" xr:uid="{B77461EA-31EB-4A43-9C69-3460622D3C6F}"/>
    <cellStyle name="Comma 2 5 2 2 2 8" xfId="4980" xr:uid="{00000000-0005-0000-0000-000094180000}"/>
    <cellStyle name="Comma 2 5 2 2 2 8 2" xfId="14587" xr:uid="{00000000-0005-0000-0000-000095180000}"/>
    <cellStyle name="Comma 2 5 2 2 2 8 2 2" xfId="33801" xr:uid="{8A464D2C-6973-456C-90B6-F37E0E7BDEBC}"/>
    <cellStyle name="Comma 2 5 2 2 2 8 3" xfId="24194" xr:uid="{2385B524-7E31-4EA2-A4BD-F2553AA1F537}"/>
    <cellStyle name="Comma 2 5 2 2 2 9" xfId="9783" xr:uid="{00000000-0005-0000-0000-000096180000}"/>
    <cellStyle name="Comma 2 5 2 2 2 9 2" xfId="28997" xr:uid="{F1070D8D-27F5-4252-87E7-2DDEF4F1C7C2}"/>
    <cellStyle name="Comma 2 5 2 2 3" xfId="273" xr:uid="{00000000-0005-0000-0000-000097180000}"/>
    <cellStyle name="Comma 2 5 2 2 3 2" xfId="1074" xr:uid="{00000000-0005-0000-0000-000098180000}"/>
    <cellStyle name="Comma 2 5 2 2 3 2 2" xfId="3478" xr:uid="{00000000-0005-0000-0000-000099180000}"/>
    <cellStyle name="Comma 2 5 2 2 3 2 2 2" xfId="8281" xr:uid="{00000000-0005-0000-0000-00009A180000}"/>
    <cellStyle name="Comma 2 5 2 2 3 2 2 2 2" xfId="17888" xr:uid="{00000000-0005-0000-0000-00009B180000}"/>
    <cellStyle name="Comma 2 5 2 2 3 2 2 2 2 2" xfId="37102" xr:uid="{B5756DE8-373E-4C46-8401-88643578B043}"/>
    <cellStyle name="Comma 2 5 2 2 3 2 2 2 3" xfId="27495" xr:uid="{F84D1E9A-7AA3-4157-B30E-FEDC5E692B39}"/>
    <cellStyle name="Comma 2 5 2 2 3 2 2 3" xfId="13085" xr:uid="{00000000-0005-0000-0000-00009C180000}"/>
    <cellStyle name="Comma 2 5 2 2 3 2 2 3 2" xfId="32299" xr:uid="{108ABBE7-AD9C-4ACE-9A61-6983349E927D}"/>
    <cellStyle name="Comma 2 5 2 2 3 2 2 4" xfId="22692" xr:uid="{D426192B-70BA-446A-BE6A-70EC5DF71B67}"/>
    <cellStyle name="Comma 2 5 2 2 3 2 3" xfId="5880" xr:uid="{00000000-0005-0000-0000-00009D180000}"/>
    <cellStyle name="Comma 2 5 2 2 3 2 3 2" xfId="15487" xr:uid="{00000000-0005-0000-0000-00009E180000}"/>
    <cellStyle name="Comma 2 5 2 2 3 2 3 2 2" xfId="34701" xr:uid="{3AA1BE8B-D717-4CD1-8C47-E6D4991C2933}"/>
    <cellStyle name="Comma 2 5 2 2 3 2 3 3" xfId="25094" xr:uid="{86CE5C5E-693F-40EE-AB30-67555D49FB55}"/>
    <cellStyle name="Comma 2 5 2 2 3 2 4" xfId="10683" xr:uid="{00000000-0005-0000-0000-00009F180000}"/>
    <cellStyle name="Comma 2 5 2 2 3 2 4 2" xfId="29897" xr:uid="{8FF026BC-02C3-4DE8-BE6B-65DA4DB78476}"/>
    <cellStyle name="Comma 2 5 2 2 3 2 5" xfId="20290" xr:uid="{07178317-3930-489B-B8E3-491AA4DA9306}"/>
    <cellStyle name="Comma 2 5 2 2 3 3" xfId="1874" xr:uid="{00000000-0005-0000-0000-0000A0180000}"/>
    <cellStyle name="Comma 2 5 2 2 3 3 2" xfId="4278" xr:uid="{00000000-0005-0000-0000-0000A1180000}"/>
    <cellStyle name="Comma 2 5 2 2 3 3 2 2" xfId="9081" xr:uid="{00000000-0005-0000-0000-0000A2180000}"/>
    <cellStyle name="Comma 2 5 2 2 3 3 2 2 2" xfId="18688" xr:uid="{00000000-0005-0000-0000-0000A3180000}"/>
    <cellStyle name="Comma 2 5 2 2 3 3 2 2 2 2" xfId="37902" xr:uid="{7C0B2AB0-C698-41DF-8686-96C31C909864}"/>
    <cellStyle name="Comma 2 5 2 2 3 3 2 2 3" xfId="28295" xr:uid="{26620ED2-53DD-4970-A487-B1F646072DF7}"/>
    <cellStyle name="Comma 2 5 2 2 3 3 2 3" xfId="13885" xr:uid="{00000000-0005-0000-0000-0000A4180000}"/>
    <cellStyle name="Comma 2 5 2 2 3 3 2 3 2" xfId="33099" xr:uid="{31EAC34F-D1EE-4D6F-9404-16251E7BBBA7}"/>
    <cellStyle name="Comma 2 5 2 2 3 3 2 4" xfId="23492" xr:uid="{4F8BCC89-A725-42A2-AC5C-3522DDE5248A}"/>
    <cellStyle name="Comma 2 5 2 2 3 3 3" xfId="6680" xr:uid="{00000000-0005-0000-0000-0000A5180000}"/>
    <cellStyle name="Comma 2 5 2 2 3 3 3 2" xfId="16287" xr:uid="{00000000-0005-0000-0000-0000A6180000}"/>
    <cellStyle name="Comma 2 5 2 2 3 3 3 2 2" xfId="35501" xr:uid="{AAD0E519-E7FC-47C1-BFDE-A46DD84D4024}"/>
    <cellStyle name="Comma 2 5 2 2 3 3 3 3" xfId="25894" xr:uid="{9371DEB0-91B8-4DF2-A30B-E8FD7819F9EE}"/>
    <cellStyle name="Comma 2 5 2 2 3 3 4" xfId="11483" xr:uid="{00000000-0005-0000-0000-0000A7180000}"/>
    <cellStyle name="Comma 2 5 2 2 3 3 4 2" xfId="30697" xr:uid="{4DA10F49-E43C-45B6-96C9-9E92DDCD4EB4}"/>
    <cellStyle name="Comma 2 5 2 2 3 3 5" xfId="21090" xr:uid="{A48004CB-A6EC-4462-AE9E-2C5FABF87722}"/>
    <cellStyle name="Comma 2 5 2 2 3 4" xfId="2678" xr:uid="{00000000-0005-0000-0000-0000A8180000}"/>
    <cellStyle name="Comma 2 5 2 2 3 4 2" xfId="7481" xr:uid="{00000000-0005-0000-0000-0000A9180000}"/>
    <cellStyle name="Comma 2 5 2 2 3 4 2 2" xfId="17088" xr:uid="{00000000-0005-0000-0000-0000AA180000}"/>
    <cellStyle name="Comma 2 5 2 2 3 4 2 2 2" xfId="36302" xr:uid="{F43F16F9-3BED-4482-A2B9-6BAA84B5D35A}"/>
    <cellStyle name="Comma 2 5 2 2 3 4 2 3" xfId="26695" xr:uid="{95E73273-1942-4A07-B70B-77953E365C36}"/>
    <cellStyle name="Comma 2 5 2 2 3 4 3" xfId="12285" xr:uid="{00000000-0005-0000-0000-0000AB180000}"/>
    <cellStyle name="Comma 2 5 2 2 3 4 3 2" xfId="31499" xr:uid="{A04E96D9-1EDB-49CB-9662-CDF8C54B24A4}"/>
    <cellStyle name="Comma 2 5 2 2 3 4 4" xfId="21892" xr:uid="{FBCFF070-0E1F-4FA8-9711-3995CAD23D8A}"/>
    <cellStyle name="Comma 2 5 2 2 3 5" xfId="5080" xr:uid="{00000000-0005-0000-0000-0000AC180000}"/>
    <cellStyle name="Comma 2 5 2 2 3 5 2" xfId="14687" xr:uid="{00000000-0005-0000-0000-0000AD180000}"/>
    <cellStyle name="Comma 2 5 2 2 3 5 2 2" xfId="33901" xr:uid="{EC0BBCBA-CDA4-4F17-B3BD-3C917D779D65}"/>
    <cellStyle name="Comma 2 5 2 2 3 5 3" xfId="24294" xr:uid="{38BF9AE6-5645-4B31-959F-F2DE27C541A5}"/>
    <cellStyle name="Comma 2 5 2 2 3 6" xfId="9883" xr:uid="{00000000-0005-0000-0000-0000AE180000}"/>
    <cellStyle name="Comma 2 5 2 2 3 6 2" xfId="29097" xr:uid="{CA30B9A5-74A1-4EA0-B09F-AC001655BA68}"/>
    <cellStyle name="Comma 2 5 2 2 3 7" xfId="19490" xr:uid="{7E8FEF57-728C-4CBC-821D-478B6A389A57}"/>
    <cellStyle name="Comma 2 5 2 2 4" xfId="473" xr:uid="{00000000-0005-0000-0000-0000AF180000}"/>
    <cellStyle name="Comma 2 5 2 2 4 2" xfId="1274" xr:uid="{00000000-0005-0000-0000-0000B0180000}"/>
    <cellStyle name="Comma 2 5 2 2 4 2 2" xfId="3678" xr:uid="{00000000-0005-0000-0000-0000B1180000}"/>
    <cellStyle name="Comma 2 5 2 2 4 2 2 2" xfId="8481" xr:uid="{00000000-0005-0000-0000-0000B2180000}"/>
    <cellStyle name="Comma 2 5 2 2 4 2 2 2 2" xfId="18088" xr:uid="{00000000-0005-0000-0000-0000B3180000}"/>
    <cellStyle name="Comma 2 5 2 2 4 2 2 2 2 2" xfId="37302" xr:uid="{01B397DD-17BB-450B-B265-8CCED0B7B44C}"/>
    <cellStyle name="Comma 2 5 2 2 4 2 2 2 3" xfId="27695" xr:uid="{8127BAE1-40C5-47B0-9B56-5BFD0702D534}"/>
    <cellStyle name="Comma 2 5 2 2 4 2 2 3" xfId="13285" xr:uid="{00000000-0005-0000-0000-0000B4180000}"/>
    <cellStyle name="Comma 2 5 2 2 4 2 2 3 2" xfId="32499" xr:uid="{C9839DA8-6A0A-428A-86B9-64616152BDC4}"/>
    <cellStyle name="Comma 2 5 2 2 4 2 2 4" xfId="22892" xr:uid="{A745464F-CA5C-4A7F-BF06-5B3176A4F96E}"/>
    <cellStyle name="Comma 2 5 2 2 4 2 3" xfId="6080" xr:uid="{00000000-0005-0000-0000-0000B5180000}"/>
    <cellStyle name="Comma 2 5 2 2 4 2 3 2" xfId="15687" xr:uid="{00000000-0005-0000-0000-0000B6180000}"/>
    <cellStyle name="Comma 2 5 2 2 4 2 3 2 2" xfId="34901" xr:uid="{CC6EF355-8C76-4397-B38A-0F9F294FCB4B}"/>
    <cellStyle name="Comma 2 5 2 2 4 2 3 3" xfId="25294" xr:uid="{20E63C30-286C-48E1-BF9B-132165EC68AA}"/>
    <cellStyle name="Comma 2 5 2 2 4 2 4" xfId="10883" xr:uid="{00000000-0005-0000-0000-0000B7180000}"/>
    <cellStyle name="Comma 2 5 2 2 4 2 4 2" xfId="30097" xr:uid="{7BD85095-0820-484A-B8BE-A161B7605C81}"/>
    <cellStyle name="Comma 2 5 2 2 4 2 5" xfId="20490" xr:uid="{30DD1F4B-07AD-4FAF-A2B5-1DA6D6198A29}"/>
    <cellStyle name="Comma 2 5 2 2 4 3" xfId="2074" xr:uid="{00000000-0005-0000-0000-0000B8180000}"/>
    <cellStyle name="Comma 2 5 2 2 4 3 2" xfId="4478" xr:uid="{00000000-0005-0000-0000-0000B9180000}"/>
    <cellStyle name="Comma 2 5 2 2 4 3 2 2" xfId="9281" xr:uid="{00000000-0005-0000-0000-0000BA180000}"/>
    <cellStyle name="Comma 2 5 2 2 4 3 2 2 2" xfId="18888" xr:uid="{00000000-0005-0000-0000-0000BB180000}"/>
    <cellStyle name="Comma 2 5 2 2 4 3 2 2 2 2" xfId="38102" xr:uid="{D771A152-45BA-4F9E-8DA2-09CD064E8082}"/>
    <cellStyle name="Comma 2 5 2 2 4 3 2 2 3" xfId="28495" xr:uid="{F15173DE-6D41-47FE-8421-AC78E0E94B40}"/>
    <cellStyle name="Comma 2 5 2 2 4 3 2 3" xfId="14085" xr:uid="{00000000-0005-0000-0000-0000BC180000}"/>
    <cellStyle name="Comma 2 5 2 2 4 3 2 3 2" xfId="33299" xr:uid="{C3A6F3F1-1CE7-4841-ADD3-6A7E20E01215}"/>
    <cellStyle name="Comma 2 5 2 2 4 3 2 4" xfId="23692" xr:uid="{1580B1F4-391D-4C31-B21D-E29A4A4BFFC8}"/>
    <cellStyle name="Comma 2 5 2 2 4 3 3" xfId="6880" xr:uid="{00000000-0005-0000-0000-0000BD180000}"/>
    <cellStyle name="Comma 2 5 2 2 4 3 3 2" xfId="16487" xr:uid="{00000000-0005-0000-0000-0000BE180000}"/>
    <cellStyle name="Comma 2 5 2 2 4 3 3 2 2" xfId="35701" xr:uid="{25D9472B-319D-4DF2-9AAF-6C65DDA02D81}"/>
    <cellStyle name="Comma 2 5 2 2 4 3 3 3" xfId="26094" xr:uid="{E2563F94-97C2-48B0-A9D0-1DC09700D7DA}"/>
    <cellStyle name="Comma 2 5 2 2 4 3 4" xfId="11683" xr:uid="{00000000-0005-0000-0000-0000BF180000}"/>
    <cellStyle name="Comma 2 5 2 2 4 3 4 2" xfId="30897" xr:uid="{D6F61152-C0B7-4938-A7AE-BBE442C3F6DE}"/>
    <cellStyle name="Comma 2 5 2 2 4 3 5" xfId="21290" xr:uid="{446B7A63-2146-45D0-99B7-33D3E8308F39}"/>
    <cellStyle name="Comma 2 5 2 2 4 4" xfId="2878" xr:uid="{00000000-0005-0000-0000-0000C0180000}"/>
    <cellStyle name="Comma 2 5 2 2 4 4 2" xfId="7681" xr:uid="{00000000-0005-0000-0000-0000C1180000}"/>
    <cellStyle name="Comma 2 5 2 2 4 4 2 2" xfId="17288" xr:uid="{00000000-0005-0000-0000-0000C2180000}"/>
    <cellStyle name="Comma 2 5 2 2 4 4 2 2 2" xfId="36502" xr:uid="{5F8BEA8F-0B82-4A95-A8E7-006FA95C3C96}"/>
    <cellStyle name="Comma 2 5 2 2 4 4 2 3" xfId="26895" xr:uid="{07D2D7B4-4690-4844-8718-5A1DDCB89E65}"/>
    <cellStyle name="Comma 2 5 2 2 4 4 3" xfId="12485" xr:uid="{00000000-0005-0000-0000-0000C3180000}"/>
    <cellStyle name="Comma 2 5 2 2 4 4 3 2" xfId="31699" xr:uid="{CD8E072E-14DA-4D61-B0B6-14873912D9D5}"/>
    <cellStyle name="Comma 2 5 2 2 4 4 4" xfId="22092" xr:uid="{22A46A29-D169-4828-821C-D52A0E117E2E}"/>
    <cellStyle name="Comma 2 5 2 2 4 5" xfId="5280" xr:uid="{00000000-0005-0000-0000-0000C4180000}"/>
    <cellStyle name="Comma 2 5 2 2 4 5 2" xfId="14887" xr:uid="{00000000-0005-0000-0000-0000C5180000}"/>
    <cellStyle name="Comma 2 5 2 2 4 5 2 2" xfId="34101" xr:uid="{F7A5CAE9-E16E-41C2-90CA-0C6634251FAA}"/>
    <cellStyle name="Comma 2 5 2 2 4 5 3" xfId="24494" xr:uid="{37F106B0-0B20-4E32-823A-1538D18D0F22}"/>
    <cellStyle name="Comma 2 5 2 2 4 6" xfId="10083" xr:uid="{00000000-0005-0000-0000-0000C6180000}"/>
    <cellStyle name="Comma 2 5 2 2 4 6 2" xfId="29297" xr:uid="{9A835C5B-6435-4CBF-B298-1E2474ECA482}"/>
    <cellStyle name="Comma 2 5 2 2 4 7" xfId="19690" xr:uid="{EC9F90E3-4AD4-44BA-9B4D-AAFD39CBBB75}"/>
    <cellStyle name="Comma 2 5 2 2 5" xfId="673" xr:uid="{00000000-0005-0000-0000-0000C7180000}"/>
    <cellStyle name="Comma 2 5 2 2 5 2" xfId="1474" xr:uid="{00000000-0005-0000-0000-0000C8180000}"/>
    <cellStyle name="Comma 2 5 2 2 5 2 2" xfId="3878" xr:uid="{00000000-0005-0000-0000-0000C9180000}"/>
    <cellStyle name="Comma 2 5 2 2 5 2 2 2" xfId="8681" xr:uid="{00000000-0005-0000-0000-0000CA180000}"/>
    <cellStyle name="Comma 2 5 2 2 5 2 2 2 2" xfId="18288" xr:uid="{00000000-0005-0000-0000-0000CB180000}"/>
    <cellStyle name="Comma 2 5 2 2 5 2 2 2 2 2" xfId="37502" xr:uid="{0CA8BEC4-4B52-483A-9DBF-95C7D5C59492}"/>
    <cellStyle name="Comma 2 5 2 2 5 2 2 2 3" xfId="27895" xr:uid="{E236C95C-9FB9-4F4A-BE79-5E5D844B0FF4}"/>
    <cellStyle name="Comma 2 5 2 2 5 2 2 3" xfId="13485" xr:uid="{00000000-0005-0000-0000-0000CC180000}"/>
    <cellStyle name="Comma 2 5 2 2 5 2 2 3 2" xfId="32699" xr:uid="{2C93172D-AC47-4CC6-9406-CDE748321937}"/>
    <cellStyle name="Comma 2 5 2 2 5 2 2 4" xfId="23092" xr:uid="{3291D11A-5A0B-494B-8F77-185DBE8BB9CA}"/>
    <cellStyle name="Comma 2 5 2 2 5 2 3" xfId="6280" xr:uid="{00000000-0005-0000-0000-0000CD180000}"/>
    <cellStyle name="Comma 2 5 2 2 5 2 3 2" xfId="15887" xr:uid="{00000000-0005-0000-0000-0000CE180000}"/>
    <cellStyle name="Comma 2 5 2 2 5 2 3 2 2" xfId="35101" xr:uid="{87E9CC21-8019-41DE-8F26-4C50443877CC}"/>
    <cellStyle name="Comma 2 5 2 2 5 2 3 3" xfId="25494" xr:uid="{563133AF-7CB2-4C82-A872-7C60CE4393D1}"/>
    <cellStyle name="Comma 2 5 2 2 5 2 4" xfId="11083" xr:uid="{00000000-0005-0000-0000-0000CF180000}"/>
    <cellStyle name="Comma 2 5 2 2 5 2 4 2" xfId="30297" xr:uid="{1D5EFBC7-076D-4DEF-9F49-CFA81A6F8CF8}"/>
    <cellStyle name="Comma 2 5 2 2 5 2 5" xfId="20690" xr:uid="{4A9854FE-718E-4FE5-AD23-EC86422DC15C}"/>
    <cellStyle name="Comma 2 5 2 2 5 3" xfId="2274" xr:uid="{00000000-0005-0000-0000-0000D0180000}"/>
    <cellStyle name="Comma 2 5 2 2 5 3 2" xfId="4678" xr:uid="{00000000-0005-0000-0000-0000D1180000}"/>
    <cellStyle name="Comma 2 5 2 2 5 3 2 2" xfId="9481" xr:uid="{00000000-0005-0000-0000-0000D2180000}"/>
    <cellStyle name="Comma 2 5 2 2 5 3 2 2 2" xfId="19088" xr:uid="{00000000-0005-0000-0000-0000D3180000}"/>
    <cellStyle name="Comma 2 5 2 2 5 3 2 2 2 2" xfId="38302" xr:uid="{6A7B7791-ACCC-45B2-8209-CAED6D91761A}"/>
    <cellStyle name="Comma 2 5 2 2 5 3 2 2 3" xfId="28695" xr:uid="{CAA72B0B-8D9B-4B45-AA84-F76DA2215FE3}"/>
    <cellStyle name="Comma 2 5 2 2 5 3 2 3" xfId="14285" xr:uid="{00000000-0005-0000-0000-0000D4180000}"/>
    <cellStyle name="Comma 2 5 2 2 5 3 2 3 2" xfId="33499" xr:uid="{F74ABB88-E50F-4FC5-8FBD-B5B6BA5BAAE7}"/>
    <cellStyle name="Comma 2 5 2 2 5 3 2 4" xfId="23892" xr:uid="{7C590292-7E9D-42F8-8CB9-C46FEFF43355}"/>
    <cellStyle name="Comma 2 5 2 2 5 3 3" xfId="7080" xr:uid="{00000000-0005-0000-0000-0000D5180000}"/>
    <cellStyle name="Comma 2 5 2 2 5 3 3 2" xfId="16687" xr:uid="{00000000-0005-0000-0000-0000D6180000}"/>
    <cellStyle name="Comma 2 5 2 2 5 3 3 2 2" xfId="35901" xr:uid="{1F62CCA7-7E8C-4FFE-9997-4E35178E45E7}"/>
    <cellStyle name="Comma 2 5 2 2 5 3 3 3" xfId="26294" xr:uid="{C5BA9268-2490-48CA-8B65-B8B6049ADE9D}"/>
    <cellStyle name="Comma 2 5 2 2 5 3 4" xfId="11883" xr:uid="{00000000-0005-0000-0000-0000D7180000}"/>
    <cellStyle name="Comma 2 5 2 2 5 3 4 2" xfId="31097" xr:uid="{DB6871CD-1967-4735-846C-0C56AA3EC872}"/>
    <cellStyle name="Comma 2 5 2 2 5 3 5" xfId="21490" xr:uid="{4565E7F0-E5AC-4DEF-AE6A-D3366F1E4ACC}"/>
    <cellStyle name="Comma 2 5 2 2 5 4" xfId="3078" xr:uid="{00000000-0005-0000-0000-0000D8180000}"/>
    <cellStyle name="Comma 2 5 2 2 5 4 2" xfId="7881" xr:uid="{00000000-0005-0000-0000-0000D9180000}"/>
    <cellStyle name="Comma 2 5 2 2 5 4 2 2" xfId="17488" xr:uid="{00000000-0005-0000-0000-0000DA180000}"/>
    <cellStyle name="Comma 2 5 2 2 5 4 2 2 2" xfId="36702" xr:uid="{C2B3E217-6F71-45FF-A991-73D1EAD6E68E}"/>
    <cellStyle name="Comma 2 5 2 2 5 4 2 3" xfId="27095" xr:uid="{69DFC4DA-2F0B-4FEF-B6A9-12949D60A6AA}"/>
    <cellStyle name="Comma 2 5 2 2 5 4 3" xfId="12685" xr:uid="{00000000-0005-0000-0000-0000DB180000}"/>
    <cellStyle name="Comma 2 5 2 2 5 4 3 2" xfId="31899" xr:uid="{6FB0F32C-B5A5-44A3-A546-1712B9C27699}"/>
    <cellStyle name="Comma 2 5 2 2 5 4 4" xfId="22292" xr:uid="{42ABB56B-1B8D-447B-AE2B-8ACEE845CE1F}"/>
    <cellStyle name="Comma 2 5 2 2 5 5" xfId="5480" xr:uid="{00000000-0005-0000-0000-0000DC180000}"/>
    <cellStyle name="Comma 2 5 2 2 5 5 2" xfId="15087" xr:uid="{00000000-0005-0000-0000-0000DD180000}"/>
    <cellStyle name="Comma 2 5 2 2 5 5 2 2" xfId="34301" xr:uid="{016FE2BF-DA50-4930-9474-8C23BE3A5D2D}"/>
    <cellStyle name="Comma 2 5 2 2 5 5 3" xfId="24694" xr:uid="{3C69BD16-D300-4851-BA4D-E3C931BB284B}"/>
    <cellStyle name="Comma 2 5 2 2 5 6" xfId="10283" xr:uid="{00000000-0005-0000-0000-0000DE180000}"/>
    <cellStyle name="Comma 2 5 2 2 5 6 2" xfId="29497" xr:uid="{FB485987-96C0-4E59-9B02-FCE0A5ACA4A0}"/>
    <cellStyle name="Comma 2 5 2 2 5 7" xfId="19890" xr:uid="{E2E5B5CF-161D-4300-B960-C3C72FE62BCA}"/>
    <cellStyle name="Comma 2 5 2 2 6" xfId="874" xr:uid="{00000000-0005-0000-0000-0000DF180000}"/>
    <cellStyle name="Comma 2 5 2 2 6 2" xfId="3278" xr:uid="{00000000-0005-0000-0000-0000E0180000}"/>
    <cellStyle name="Comma 2 5 2 2 6 2 2" xfId="8081" xr:uid="{00000000-0005-0000-0000-0000E1180000}"/>
    <cellStyle name="Comma 2 5 2 2 6 2 2 2" xfId="17688" xr:uid="{00000000-0005-0000-0000-0000E2180000}"/>
    <cellStyle name="Comma 2 5 2 2 6 2 2 2 2" xfId="36902" xr:uid="{09B0CA75-5DCC-40C2-A95C-4F5D315B2730}"/>
    <cellStyle name="Comma 2 5 2 2 6 2 2 3" xfId="27295" xr:uid="{6E3496EE-1A04-4FDB-94F3-2D732C4B100D}"/>
    <cellStyle name="Comma 2 5 2 2 6 2 3" xfId="12885" xr:uid="{00000000-0005-0000-0000-0000E3180000}"/>
    <cellStyle name="Comma 2 5 2 2 6 2 3 2" xfId="32099" xr:uid="{3F651BFF-4812-4D59-B337-477BFB31374D}"/>
    <cellStyle name="Comma 2 5 2 2 6 2 4" xfId="22492" xr:uid="{742752D0-9F58-44E3-ADED-FE66CD25DBBE}"/>
    <cellStyle name="Comma 2 5 2 2 6 3" xfId="5680" xr:uid="{00000000-0005-0000-0000-0000E4180000}"/>
    <cellStyle name="Comma 2 5 2 2 6 3 2" xfId="15287" xr:uid="{00000000-0005-0000-0000-0000E5180000}"/>
    <cellStyle name="Comma 2 5 2 2 6 3 2 2" xfId="34501" xr:uid="{A90EF562-4F6C-4D28-877C-EAA8C4BA422C}"/>
    <cellStyle name="Comma 2 5 2 2 6 3 3" xfId="24894" xr:uid="{B149C70A-2147-4FC2-9592-059F4C1C6F4E}"/>
    <cellStyle name="Comma 2 5 2 2 6 4" xfId="10483" xr:uid="{00000000-0005-0000-0000-0000E6180000}"/>
    <cellStyle name="Comma 2 5 2 2 6 4 2" xfId="29697" xr:uid="{0284191C-E628-4CDD-9575-F9BF4441AC09}"/>
    <cellStyle name="Comma 2 5 2 2 6 5" xfId="20090" xr:uid="{826BBD93-CA5F-43A6-AC72-35885035ABB4}"/>
    <cellStyle name="Comma 2 5 2 2 7" xfId="1674" xr:uid="{00000000-0005-0000-0000-0000E7180000}"/>
    <cellStyle name="Comma 2 5 2 2 7 2" xfId="4078" xr:uid="{00000000-0005-0000-0000-0000E8180000}"/>
    <cellStyle name="Comma 2 5 2 2 7 2 2" xfId="8881" xr:uid="{00000000-0005-0000-0000-0000E9180000}"/>
    <cellStyle name="Comma 2 5 2 2 7 2 2 2" xfId="18488" xr:uid="{00000000-0005-0000-0000-0000EA180000}"/>
    <cellStyle name="Comma 2 5 2 2 7 2 2 2 2" xfId="37702" xr:uid="{A05CCD04-2CC6-4209-8A8E-353A9769E38B}"/>
    <cellStyle name="Comma 2 5 2 2 7 2 2 3" xfId="28095" xr:uid="{F22E0540-DBB4-4BA0-BB95-28966FB965D7}"/>
    <cellStyle name="Comma 2 5 2 2 7 2 3" xfId="13685" xr:uid="{00000000-0005-0000-0000-0000EB180000}"/>
    <cellStyle name="Comma 2 5 2 2 7 2 3 2" xfId="32899" xr:uid="{06F3BBDB-FE13-474B-9053-2A1C7F76DD4E}"/>
    <cellStyle name="Comma 2 5 2 2 7 2 4" xfId="23292" xr:uid="{BE102E59-A6B7-4EAF-BA06-64F6D94DC4E7}"/>
    <cellStyle name="Comma 2 5 2 2 7 3" xfId="6480" xr:uid="{00000000-0005-0000-0000-0000EC180000}"/>
    <cellStyle name="Comma 2 5 2 2 7 3 2" xfId="16087" xr:uid="{00000000-0005-0000-0000-0000ED180000}"/>
    <cellStyle name="Comma 2 5 2 2 7 3 2 2" xfId="35301" xr:uid="{12A78D14-E253-40C5-B8C4-74ABA1B1DC46}"/>
    <cellStyle name="Comma 2 5 2 2 7 3 3" xfId="25694" xr:uid="{798624A1-AF10-48E3-B7F2-5D254796545B}"/>
    <cellStyle name="Comma 2 5 2 2 7 4" xfId="11283" xr:uid="{00000000-0005-0000-0000-0000EE180000}"/>
    <cellStyle name="Comma 2 5 2 2 7 4 2" xfId="30497" xr:uid="{0342E0BA-4721-45E8-AE02-BB6E37976B4B}"/>
    <cellStyle name="Comma 2 5 2 2 7 5" xfId="20890" xr:uid="{EB123320-0A5A-43F2-B9D5-28DE2C47B008}"/>
    <cellStyle name="Comma 2 5 2 2 8" xfId="2478" xr:uid="{00000000-0005-0000-0000-0000EF180000}"/>
    <cellStyle name="Comma 2 5 2 2 8 2" xfId="7281" xr:uid="{00000000-0005-0000-0000-0000F0180000}"/>
    <cellStyle name="Comma 2 5 2 2 8 2 2" xfId="16888" xr:uid="{00000000-0005-0000-0000-0000F1180000}"/>
    <cellStyle name="Comma 2 5 2 2 8 2 2 2" xfId="36102" xr:uid="{3B4895DC-9C3B-4202-8BD8-4322BCE1BF62}"/>
    <cellStyle name="Comma 2 5 2 2 8 2 3" xfId="26495" xr:uid="{C7D89C64-00CB-43B7-A145-55EA78C33D7F}"/>
    <cellStyle name="Comma 2 5 2 2 8 3" xfId="12085" xr:uid="{00000000-0005-0000-0000-0000F2180000}"/>
    <cellStyle name="Comma 2 5 2 2 8 3 2" xfId="31299" xr:uid="{BB8EB837-CC25-4C2C-9F70-9E85D8224431}"/>
    <cellStyle name="Comma 2 5 2 2 8 4" xfId="21692" xr:uid="{195FE84F-196A-4B67-834E-3BDF235E6E0B}"/>
    <cellStyle name="Comma 2 5 2 2 9" xfId="4880" xr:uid="{00000000-0005-0000-0000-0000F3180000}"/>
    <cellStyle name="Comma 2 5 2 2 9 2" xfId="14487" xr:uid="{00000000-0005-0000-0000-0000F4180000}"/>
    <cellStyle name="Comma 2 5 2 2 9 2 2" xfId="33701" xr:uid="{DEF20EFC-90D3-4D5B-AC92-D257E8CF54B3}"/>
    <cellStyle name="Comma 2 5 2 2 9 3" xfId="24094" xr:uid="{D2313798-427A-4B22-A817-6C1B9050C277}"/>
    <cellStyle name="Comma 2 5 2 3" xfId="123" xr:uid="{00000000-0005-0000-0000-0000F5180000}"/>
    <cellStyle name="Comma 2 5 2 3 10" xfId="19340" xr:uid="{C7968C66-76C2-45FF-81C8-919255346A90}"/>
    <cellStyle name="Comma 2 5 2 3 2" xfId="323" xr:uid="{00000000-0005-0000-0000-0000F6180000}"/>
    <cellStyle name="Comma 2 5 2 3 2 2" xfId="1124" xr:uid="{00000000-0005-0000-0000-0000F7180000}"/>
    <cellStyle name="Comma 2 5 2 3 2 2 2" xfId="3528" xr:uid="{00000000-0005-0000-0000-0000F8180000}"/>
    <cellStyle name="Comma 2 5 2 3 2 2 2 2" xfId="8331" xr:uid="{00000000-0005-0000-0000-0000F9180000}"/>
    <cellStyle name="Comma 2 5 2 3 2 2 2 2 2" xfId="17938" xr:uid="{00000000-0005-0000-0000-0000FA180000}"/>
    <cellStyle name="Comma 2 5 2 3 2 2 2 2 2 2" xfId="37152" xr:uid="{CE22C6A8-5783-4B84-8D1F-22324C31C99D}"/>
    <cellStyle name="Comma 2 5 2 3 2 2 2 2 3" xfId="27545" xr:uid="{4C91848F-6490-4142-8B2F-72589668FA2E}"/>
    <cellStyle name="Comma 2 5 2 3 2 2 2 3" xfId="13135" xr:uid="{00000000-0005-0000-0000-0000FB180000}"/>
    <cellStyle name="Comma 2 5 2 3 2 2 2 3 2" xfId="32349" xr:uid="{FC4D7F46-0E12-4AC2-B444-CEE4F5C42EA6}"/>
    <cellStyle name="Comma 2 5 2 3 2 2 2 4" xfId="22742" xr:uid="{302134DB-6531-4083-A1F7-BDAC12D290AF}"/>
    <cellStyle name="Comma 2 5 2 3 2 2 3" xfId="5930" xr:uid="{00000000-0005-0000-0000-0000FC180000}"/>
    <cellStyle name="Comma 2 5 2 3 2 2 3 2" xfId="15537" xr:uid="{00000000-0005-0000-0000-0000FD180000}"/>
    <cellStyle name="Comma 2 5 2 3 2 2 3 2 2" xfId="34751" xr:uid="{BA613652-7DE2-4003-85BE-D19FC7D5F6E2}"/>
    <cellStyle name="Comma 2 5 2 3 2 2 3 3" xfId="25144" xr:uid="{9FC65796-2180-4683-BA69-612D362E43C8}"/>
    <cellStyle name="Comma 2 5 2 3 2 2 4" xfId="10733" xr:uid="{00000000-0005-0000-0000-0000FE180000}"/>
    <cellStyle name="Comma 2 5 2 3 2 2 4 2" xfId="29947" xr:uid="{456E49DC-3132-4A57-B845-7B8D7280AED3}"/>
    <cellStyle name="Comma 2 5 2 3 2 2 5" xfId="20340" xr:uid="{1784ED99-FA47-412B-B03F-B03504DBAA9D}"/>
    <cellStyle name="Comma 2 5 2 3 2 3" xfId="1924" xr:uid="{00000000-0005-0000-0000-0000FF180000}"/>
    <cellStyle name="Comma 2 5 2 3 2 3 2" xfId="4328" xr:uid="{00000000-0005-0000-0000-000000190000}"/>
    <cellStyle name="Comma 2 5 2 3 2 3 2 2" xfId="9131" xr:uid="{00000000-0005-0000-0000-000001190000}"/>
    <cellStyle name="Comma 2 5 2 3 2 3 2 2 2" xfId="18738" xr:uid="{00000000-0005-0000-0000-000002190000}"/>
    <cellStyle name="Comma 2 5 2 3 2 3 2 2 2 2" xfId="37952" xr:uid="{A560AE7D-83C3-4B88-91EE-1FC10ECADCE9}"/>
    <cellStyle name="Comma 2 5 2 3 2 3 2 2 3" xfId="28345" xr:uid="{B4D63DB3-9B81-4EB0-B4AD-3367652C0CA8}"/>
    <cellStyle name="Comma 2 5 2 3 2 3 2 3" xfId="13935" xr:uid="{00000000-0005-0000-0000-000003190000}"/>
    <cellStyle name="Comma 2 5 2 3 2 3 2 3 2" xfId="33149" xr:uid="{C99F8B0D-1A89-4DD1-B142-2EF050E21551}"/>
    <cellStyle name="Comma 2 5 2 3 2 3 2 4" xfId="23542" xr:uid="{54B62194-03DF-494B-91AE-B9AA58BA9204}"/>
    <cellStyle name="Comma 2 5 2 3 2 3 3" xfId="6730" xr:uid="{00000000-0005-0000-0000-000004190000}"/>
    <cellStyle name="Comma 2 5 2 3 2 3 3 2" xfId="16337" xr:uid="{00000000-0005-0000-0000-000005190000}"/>
    <cellStyle name="Comma 2 5 2 3 2 3 3 2 2" xfId="35551" xr:uid="{A0D9B599-D12D-4959-8C27-E038ACE68C06}"/>
    <cellStyle name="Comma 2 5 2 3 2 3 3 3" xfId="25944" xr:uid="{2351B6C3-B48A-4DBD-9F8F-40A543253FEA}"/>
    <cellStyle name="Comma 2 5 2 3 2 3 4" xfId="11533" xr:uid="{00000000-0005-0000-0000-000006190000}"/>
    <cellStyle name="Comma 2 5 2 3 2 3 4 2" xfId="30747" xr:uid="{31A82292-0CE4-490E-AA7E-039FF48AE92B}"/>
    <cellStyle name="Comma 2 5 2 3 2 3 5" xfId="21140" xr:uid="{53F63858-2C3B-465C-AA35-5EE7619DDA2D}"/>
    <cellStyle name="Comma 2 5 2 3 2 4" xfId="2728" xr:uid="{00000000-0005-0000-0000-000007190000}"/>
    <cellStyle name="Comma 2 5 2 3 2 4 2" xfId="7531" xr:uid="{00000000-0005-0000-0000-000008190000}"/>
    <cellStyle name="Comma 2 5 2 3 2 4 2 2" xfId="17138" xr:uid="{00000000-0005-0000-0000-000009190000}"/>
    <cellStyle name="Comma 2 5 2 3 2 4 2 2 2" xfId="36352" xr:uid="{CE270ABC-A9B0-4887-9D06-A13804589112}"/>
    <cellStyle name="Comma 2 5 2 3 2 4 2 3" xfId="26745" xr:uid="{7ECE632B-0F44-483C-8818-7620A9F78B25}"/>
    <cellStyle name="Comma 2 5 2 3 2 4 3" xfId="12335" xr:uid="{00000000-0005-0000-0000-00000A190000}"/>
    <cellStyle name="Comma 2 5 2 3 2 4 3 2" xfId="31549" xr:uid="{3DCA051C-D977-4F71-A89F-BA5C7E1760EE}"/>
    <cellStyle name="Comma 2 5 2 3 2 4 4" xfId="21942" xr:uid="{8ED04BC0-31D1-4021-B783-0467D9C02760}"/>
    <cellStyle name="Comma 2 5 2 3 2 5" xfId="5130" xr:uid="{00000000-0005-0000-0000-00000B190000}"/>
    <cellStyle name="Comma 2 5 2 3 2 5 2" xfId="14737" xr:uid="{00000000-0005-0000-0000-00000C190000}"/>
    <cellStyle name="Comma 2 5 2 3 2 5 2 2" xfId="33951" xr:uid="{297BC561-36A1-4BE1-84EA-278798373BF9}"/>
    <cellStyle name="Comma 2 5 2 3 2 5 3" xfId="24344" xr:uid="{09CEFC34-CD95-45CE-B381-80EB8EB0429C}"/>
    <cellStyle name="Comma 2 5 2 3 2 6" xfId="9933" xr:uid="{00000000-0005-0000-0000-00000D190000}"/>
    <cellStyle name="Comma 2 5 2 3 2 6 2" xfId="29147" xr:uid="{FA008E17-3B45-442F-A4CA-11E3016082BC}"/>
    <cellStyle name="Comma 2 5 2 3 2 7" xfId="19540" xr:uid="{05F0A0CF-5503-46A7-A146-432004D1D1B9}"/>
    <cellStyle name="Comma 2 5 2 3 3" xfId="523" xr:uid="{00000000-0005-0000-0000-00000E190000}"/>
    <cellStyle name="Comma 2 5 2 3 3 2" xfId="1324" xr:uid="{00000000-0005-0000-0000-00000F190000}"/>
    <cellStyle name="Comma 2 5 2 3 3 2 2" xfId="3728" xr:uid="{00000000-0005-0000-0000-000010190000}"/>
    <cellStyle name="Comma 2 5 2 3 3 2 2 2" xfId="8531" xr:uid="{00000000-0005-0000-0000-000011190000}"/>
    <cellStyle name="Comma 2 5 2 3 3 2 2 2 2" xfId="18138" xr:uid="{00000000-0005-0000-0000-000012190000}"/>
    <cellStyle name="Comma 2 5 2 3 3 2 2 2 2 2" xfId="37352" xr:uid="{00FDAD59-C29D-4A82-A838-A1040BA92B38}"/>
    <cellStyle name="Comma 2 5 2 3 3 2 2 2 3" xfId="27745" xr:uid="{F4575C12-B5FC-47D9-8BF2-3CEFDDF150E0}"/>
    <cellStyle name="Comma 2 5 2 3 3 2 2 3" xfId="13335" xr:uid="{00000000-0005-0000-0000-000013190000}"/>
    <cellStyle name="Comma 2 5 2 3 3 2 2 3 2" xfId="32549" xr:uid="{170B5DE8-403E-48F3-9223-C09ED9FFF509}"/>
    <cellStyle name="Comma 2 5 2 3 3 2 2 4" xfId="22942" xr:uid="{6EFA529D-B82E-451A-9FDC-553E6E6DCC75}"/>
    <cellStyle name="Comma 2 5 2 3 3 2 3" xfId="6130" xr:uid="{00000000-0005-0000-0000-000014190000}"/>
    <cellStyle name="Comma 2 5 2 3 3 2 3 2" xfId="15737" xr:uid="{00000000-0005-0000-0000-000015190000}"/>
    <cellStyle name="Comma 2 5 2 3 3 2 3 2 2" xfId="34951" xr:uid="{4B45C644-2795-4C7D-A4C7-7B014B712C0C}"/>
    <cellStyle name="Comma 2 5 2 3 3 2 3 3" xfId="25344" xr:uid="{78E2DE42-AAC0-4F12-9FD2-0F5C80F109E2}"/>
    <cellStyle name="Comma 2 5 2 3 3 2 4" xfId="10933" xr:uid="{00000000-0005-0000-0000-000016190000}"/>
    <cellStyle name="Comma 2 5 2 3 3 2 4 2" xfId="30147" xr:uid="{FE8B7BFB-B5DB-4092-BFF6-6C66F69A3FCD}"/>
    <cellStyle name="Comma 2 5 2 3 3 2 5" xfId="20540" xr:uid="{59273528-1B03-49DC-AFCA-8EB7C9776F7C}"/>
    <cellStyle name="Comma 2 5 2 3 3 3" xfId="2124" xr:uid="{00000000-0005-0000-0000-000017190000}"/>
    <cellStyle name="Comma 2 5 2 3 3 3 2" xfId="4528" xr:uid="{00000000-0005-0000-0000-000018190000}"/>
    <cellStyle name="Comma 2 5 2 3 3 3 2 2" xfId="9331" xr:uid="{00000000-0005-0000-0000-000019190000}"/>
    <cellStyle name="Comma 2 5 2 3 3 3 2 2 2" xfId="18938" xr:uid="{00000000-0005-0000-0000-00001A190000}"/>
    <cellStyle name="Comma 2 5 2 3 3 3 2 2 2 2" xfId="38152" xr:uid="{C626CC73-EFB9-4075-9483-82F5A751CA9C}"/>
    <cellStyle name="Comma 2 5 2 3 3 3 2 2 3" xfId="28545" xr:uid="{15165F80-EBA8-478C-8E79-3E195FF38D59}"/>
    <cellStyle name="Comma 2 5 2 3 3 3 2 3" xfId="14135" xr:uid="{00000000-0005-0000-0000-00001B190000}"/>
    <cellStyle name="Comma 2 5 2 3 3 3 2 3 2" xfId="33349" xr:uid="{6F265910-2920-4297-8B7B-8A46E4C30562}"/>
    <cellStyle name="Comma 2 5 2 3 3 3 2 4" xfId="23742" xr:uid="{E3EE86A3-C1EB-4EB5-8BE3-9C68D5751A21}"/>
    <cellStyle name="Comma 2 5 2 3 3 3 3" xfId="6930" xr:uid="{00000000-0005-0000-0000-00001C190000}"/>
    <cellStyle name="Comma 2 5 2 3 3 3 3 2" xfId="16537" xr:uid="{00000000-0005-0000-0000-00001D190000}"/>
    <cellStyle name="Comma 2 5 2 3 3 3 3 2 2" xfId="35751" xr:uid="{DA0D52F3-F3B9-4D9A-89D9-BB7D1966FFC3}"/>
    <cellStyle name="Comma 2 5 2 3 3 3 3 3" xfId="26144" xr:uid="{348DD90E-F658-4689-A1A7-A19215101BD2}"/>
    <cellStyle name="Comma 2 5 2 3 3 3 4" xfId="11733" xr:uid="{00000000-0005-0000-0000-00001E190000}"/>
    <cellStyle name="Comma 2 5 2 3 3 3 4 2" xfId="30947" xr:uid="{83A0673C-583B-44FA-9F50-0F15B58126AD}"/>
    <cellStyle name="Comma 2 5 2 3 3 3 5" xfId="21340" xr:uid="{C18E2E9E-AF0E-4440-965D-2531FAAF629B}"/>
    <cellStyle name="Comma 2 5 2 3 3 4" xfId="2928" xr:uid="{00000000-0005-0000-0000-00001F190000}"/>
    <cellStyle name="Comma 2 5 2 3 3 4 2" xfId="7731" xr:uid="{00000000-0005-0000-0000-000020190000}"/>
    <cellStyle name="Comma 2 5 2 3 3 4 2 2" xfId="17338" xr:uid="{00000000-0005-0000-0000-000021190000}"/>
    <cellStyle name="Comma 2 5 2 3 3 4 2 2 2" xfId="36552" xr:uid="{BEC07379-DF24-40FB-921D-7109C51E65A2}"/>
    <cellStyle name="Comma 2 5 2 3 3 4 2 3" xfId="26945" xr:uid="{63210F27-53CC-41B9-97F4-54806ACAA9FC}"/>
    <cellStyle name="Comma 2 5 2 3 3 4 3" xfId="12535" xr:uid="{00000000-0005-0000-0000-000022190000}"/>
    <cellStyle name="Comma 2 5 2 3 3 4 3 2" xfId="31749" xr:uid="{29D51C9F-C669-42E6-A689-FF78368C3DA2}"/>
    <cellStyle name="Comma 2 5 2 3 3 4 4" xfId="22142" xr:uid="{97173304-46DF-4518-8FD5-0FB89CE3385B}"/>
    <cellStyle name="Comma 2 5 2 3 3 5" xfId="5330" xr:uid="{00000000-0005-0000-0000-000023190000}"/>
    <cellStyle name="Comma 2 5 2 3 3 5 2" xfId="14937" xr:uid="{00000000-0005-0000-0000-000024190000}"/>
    <cellStyle name="Comma 2 5 2 3 3 5 2 2" xfId="34151" xr:uid="{9A5AD76C-106B-4144-8B3A-82C25EAB9AB1}"/>
    <cellStyle name="Comma 2 5 2 3 3 5 3" xfId="24544" xr:uid="{E1B35338-E80A-4EEC-926F-2467368C3046}"/>
    <cellStyle name="Comma 2 5 2 3 3 6" xfId="10133" xr:uid="{00000000-0005-0000-0000-000025190000}"/>
    <cellStyle name="Comma 2 5 2 3 3 6 2" xfId="29347" xr:uid="{CDC8FD9D-8B7D-4CEC-A57F-55F85FD30431}"/>
    <cellStyle name="Comma 2 5 2 3 3 7" xfId="19740" xr:uid="{097AD9CC-5E0E-49B6-B1D9-3E7AABE4929B}"/>
    <cellStyle name="Comma 2 5 2 3 4" xfId="723" xr:uid="{00000000-0005-0000-0000-000026190000}"/>
    <cellStyle name="Comma 2 5 2 3 4 2" xfId="1524" xr:uid="{00000000-0005-0000-0000-000027190000}"/>
    <cellStyle name="Comma 2 5 2 3 4 2 2" xfId="3928" xr:uid="{00000000-0005-0000-0000-000028190000}"/>
    <cellStyle name="Comma 2 5 2 3 4 2 2 2" xfId="8731" xr:uid="{00000000-0005-0000-0000-000029190000}"/>
    <cellStyle name="Comma 2 5 2 3 4 2 2 2 2" xfId="18338" xr:uid="{00000000-0005-0000-0000-00002A190000}"/>
    <cellStyle name="Comma 2 5 2 3 4 2 2 2 2 2" xfId="37552" xr:uid="{CEACE52C-76E3-475F-A01A-8190D4AD20E8}"/>
    <cellStyle name="Comma 2 5 2 3 4 2 2 2 3" xfId="27945" xr:uid="{FE0D6E36-1E35-4783-843D-9A028DB06798}"/>
    <cellStyle name="Comma 2 5 2 3 4 2 2 3" xfId="13535" xr:uid="{00000000-0005-0000-0000-00002B190000}"/>
    <cellStyle name="Comma 2 5 2 3 4 2 2 3 2" xfId="32749" xr:uid="{EF64B467-4F16-4B65-A7D6-B833527D7C86}"/>
    <cellStyle name="Comma 2 5 2 3 4 2 2 4" xfId="23142" xr:uid="{9F689B56-02C4-446C-BD0A-8473B2407779}"/>
    <cellStyle name="Comma 2 5 2 3 4 2 3" xfId="6330" xr:uid="{00000000-0005-0000-0000-00002C190000}"/>
    <cellStyle name="Comma 2 5 2 3 4 2 3 2" xfId="15937" xr:uid="{00000000-0005-0000-0000-00002D190000}"/>
    <cellStyle name="Comma 2 5 2 3 4 2 3 2 2" xfId="35151" xr:uid="{055D930B-0CA9-4CC9-AB9B-7398B7DD3C94}"/>
    <cellStyle name="Comma 2 5 2 3 4 2 3 3" xfId="25544" xr:uid="{04DB933C-99E7-4CCB-AE1D-D42F04312C87}"/>
    <cellStyle name="Comma 2 5 2 3 4 2 4" xfId="11133" xr:uid="{00000000-0005-0000-0000-00002E190000}"/>
    <cellStyle name="Comma 2 5 2 3 4 2 4 2" xfId="30347" xr:uid="{451CCB5A-B907-49F2-98DD-A4D24CA62577}"/>
    <cellStyle name="Comma 2 5 2 3 4 2 5" xfId="20740" xr:uid="{97D84DB0-68FF-45F1-90BD-C815536CCF4A}"/>
    <cellStyle name="Comma 2 5 2 3 4 3" xfId="2324" xr:uid="{00000000-0005-0000-0000-00002F190000}"/>
    <cellStyle name="Comma 2 5 2 3 4 3 2" xfId="4728" xr:uid="{00000000-0005-0000-0000-000030190000}"/>
    <cellStyle name="Comma 2 5 2 3 4 3 2 2" xfId="9531" xr:uid="{00000000-0005-0000-0000-000031190000}"/>
    <cellStyle name="Comma 2 5 2 3 4 3 2 2 2" xfId="19138" xr:uid="{00000000-0005-0000-0000-000032190000}"/>
    <cellStyle name="Comma 2 5 2 3 4 3 2 2 2 2" xfId="38352" xr:uid="{06D318A1-A84E-4E2F-932A-3A2855E8E4C8}"/>
    <cellStyle name="Comma 2 5 2 3 4 3 2 2 3" xfId="28745" xr:uid="{0BCEF3C3-2D54-43A1-AC79-2E557B77D7B7}"/>
    <cellStyle name="Comma 2 5 2 3 4 3 2 3" xfId="14335" xr:uid="{00000000-0005-0000-0000-000033190000}"/>
    <cellStyle name="Comma 2 5 2 3 4 3 2 3 2" xfId="33549" xr:uid="{AB6F01C9-08D2-428C-902B-F9AA7198CCBE}"/>
    <cellStyle name="Comma 2 5 2 3 4 3 2 4" xfId="23942" xr:uid="{BF9DF1AA-6211-462F-AE23-67DB0EEE3F60}"/>
    <cellStyle name="Comma 2 5 2 3 4 3 3" xfId="7130" xr:uid="{00000000-0005-0000-0000-000034190000}"/>
    <cellStyle name="Comma 2 5 2 3 4 3 3 2" xfId="16737" xr:uid="{00000000-0005-0000-0000-000035190000}"/>
    <cellStyle name="Comma 2 5 2 3 4 3 3 2 2" xfId="35951" xr:uid="{3885CB55-6BC8-438C-AFB4-F3A8C97DF8FE}"/>
    <cellStyle name="Comma 2 5 2 3 4 3 3 3" xfId="26344" xr:uid="{C24AE1D7-A638-4437-B1C2-B65B53058344}"/>
    <cellStyle name="Comma 2 5 2 3 4 3 4" xfId="11933" xr:uid="{00000000-0005-0000-0000-000036190000}"/>
    <cellStyle name="Comma 2 5 2 3 4 3 4 2" xfId="31147" xr:uid="{62A17309-69FE-461B-A88E-AB8A91A884B5}"/>
    <cellStyle name="Comma 2 5 2 3 4 3 5" xfId="21540" xr:uid="{D241BEF5-32D6-48A1-9B6E-803EAEE245AA}"/>
    <cellStyle name="Comma 2 5 2 3 4 4" xfId="3128" xr:uid="{00000000-0005-0000-0000-000037190000}"/>
    <cellStyle name="Comma 2 5 2 3 4 4 2" xfId="7931" xr:uid="{00000000-0005-0000-0000-000038190000}"/>
    <cellStyle name="Comma 2 5 2 3 4 4 2 2" xfId="17538" xr:uid="{00000000-0005-0000-0000-000039190000}"/>
    <cellStyle name="Comma 2 5 2 3 4 4 2 2 2" xfId="36752" xr:uid="{E94AE5D6-FD5A-40E4-8D43-B906E0367349}"/>
    <cellStyle name="Comma 2 5 2 3 4 4 2 3" xfId="27145" xr:uid="{66530FEB-0A94-458B-A14C-F13AFFC946D3}"/>
    <cellStyle name="Comma 2 5 2 3 4 4 3" xfId="12735" xr:uid="{00000000-0005-0000-0000-00003A190000}"/>
    <cellStyle name="Comma 2 5 2 3 4 4 3 2" xfId="31949" xr:uid="{5ED3C886-5D7B-4A1E-805A-7D2828E8DFDB}"/>
    <cellStyle name="Comma 2 5 2 3 4 4 4" xfId="22342" xr:uid="{658DC310-EC8D-42C5-B78F-69A7FFB4294B}"/>
    <cellStyle name="Comma 2 5 2 3 4 5" xfId="5530" xr:uid="{00000000-0005-0000-0000-00003B190000}"/>
    <cellStyle name="Comma 2 5 2 3 4 5 2" xfId="15137" xr:uid="{00000000-0005-0000-0000-00003C190000}"/>
    <cellStyle name="Comma 2 5 2 3 4 5 2 2" xfId="34351" xr:uid="{0E3231C3-5770-435A-BDB8-9B7355C062EB}"/>
    <cellStyle name="Comma 2 5 2 3 4 5 3" xfId="24744" xr:uid="{01F7219B-1AB5-4ABC-A606-2CC77D8B8335}"/>
    <cellStyle name="Comma 2 5 2 3 4 6" xfId="10333" xr:uid="{00000000-0005-0000-0000-00003D190000}"/>
    <cellStyle name="Comma 2 5 2 3 4 6 2" xfId="29547" xr:uid="{B9AAAB61-D69E-4131-8BD5-25DE6442115E}"/>
    <cellStyle name="Comma 2 5 2 3 4 7" xfId="19940" xr:uid="{4249FFB1-7036-43EB-B9CA-92E449D6E9B9}"/>
    <cellStyle name="Comma 2 5 2 3 5" xfId="924" xr:uid="{00000000-0005-0000-0000-00003E190000}"/>
    <cellStyle name="Comma 2 5 2 3 5 2" xfId="3328" xr:uid="{00000000-0005-0000-0000-00003F190000}"/>
    <cellStyle name="Comma 2 5 2 3 5 2 2" xfId="8131" xr:uid="{00000000-0005-0000-0000-000040190000}"/>
    <cellStyle name="Comma 2 5 2 3 5 2 2 2" xfId="17738" xr:uid="{00000000-0005-0000-0000-000041190000}"/>
    <cellStyle name="Comma 2 5 2 3 5 2 2 2 2" xfId="36952" xr:uid="{BDD84A2A-9B2B-4D5A-852F-B658A9D9BE01}"/>
    <cellStyle name="Comma 2 5 2 3 5 2 2 3" xfId="27345" xr:uid="{0A945455-A0D6-4EEA-BF00-DF4684D6EE05}"/>
    <cellStyle name="Comma 2 5 2 3 5 2 3" xfId="12935" xr:uid="{00000000-0005-0000-0000-000042190000}"/>
    <cellStyle name="Comma 2 5 2 3 5 2 3 2" xfId="32149" xr:uid="{72EFFA7F-30D6-4DDA-81B6-158079F50D31}"/>
    <cellStyle name="Comma 2 5 2 3 5 2 4" xfId="22542" xr:uid="{7FCAAFF2-8C8F-4A25-A18F-CE500A90284D}"/>
    <cellStyle name="Comma 2 5 2 3 5 3" xfId="5730" xr:uid="{00000000-0005-0000-0000-000043190000}"/>
    <cellStyle name="Comma 2 5 2 3 5 3 2" xfId="15337" xr:uid="{00000000-0005-0000-0000-000044190000}"/>
    <cellStyle name="Comma 2 5 2 3 5 3 2 2" xfId="34551" xr:uid="{0F0CB9F0-7AC7-47C9-A4F8-F901114E2271}"/>
    <cellStyle name="Comma 2 5 2 3 5 3 3" xfId="24944" xr:uid="{4887E846-B7B8-45E8-BEEB-91D0B0097C24}"/>
    <cellStyle name="Comma 2 5 2 3 5 4" xfId="10533" xr:uid="{00000000-0005-0000-0000-000045190000}"/>
    <cellStyle name="Comma 2 5 2 3 5 4 2" xfId="29747" xr:uid="{072B32CD-1593-4048-AE86-9F992AEE30A9}"/>
    <cellStyle name="Comma 2 5 2 3 5 5" xfId="20140" xr:uid="{5BFA6649-0C93-41AF-AD53-BC8446E4652E}"/>
    <cellStyle name="Comma 2 5 2 3 6" xfId="1724" xr:uid="{00000000-0005-0000-0000-000046190000}"/>
    <cellStyle name="Comma 2 5 2 3 6 2" xfId="4128" xr:uid="{00000000-0005-0000-0000-000047190000}"/>
    <cellStyle name="Comma 2 5 2 3 6 2 2" xfId="8931" xr:uid="{00000000-0005-0000-0000-000048190000}"/>
    <cellStyle name="Comma 2 5 2 3 6 2 2 2" xfId="18538" xr:uid="{00000000-0005-0000-0000-000049190000}"/>
    <cellStyle name="Comma 2 5 2 3 6 2 2 2 2" xfId="37752" xr:uid="{915B6659-931E-4FDD-B796-8407FA398CC5}"/>
    <cellStyle name="Comma 2 5 2 3 6 2 2 3" xfId="28145" xr:uid="{FAB6686C-39F8-49D8-A7BA-5A9091347379}"/>
    <cellStyle name="Comma 2 5 2 3 6 2 3" xfId="13735" xr:uid="{00000000-0005-0000-0000-00004A190000}"/>
    <cellStyle name="Comma 2 5 2 3 6 2 3 2" xfId="32949" xr:uid="{1E817733-8038-4AA0-9230-4652F7800C74}"/>
    <cellStyle name="Comma 2 5 2 3 6 2 4" xfId="23342" xr:uid="{07EB821F-91AE-4B93-BF51-29A3A35EE5C7}"/>
    <cellStyle name="Comma 2 5 2 3 6 3" xfId="6530" xr:uid="{00000000-0005-0000-0000-00004B190000}"/>
    <cellStyle name="Comma 2 5 2 3 6 3 2" xfId="16137" xr:uid="{00000000-0005-0000-0000-00004C190000}"/>
    <cellStyle name="Comma 2 5 2 3 6 3 2 2" xfId="35351" xr:uid="{40CCA938-DDA3-4DE3-BF4F-420BEA866D00}"/>
    <cellStyle name="Comma 2 5 2 3 6 3 3" xfId="25744" xr:uid="{1D85DB81-4DDB-4EAE-AC96-44D152AB1988}"/>
    <cellStyle name="Comma 2 5 2 3 6 4" xfId="11333" xr:uid="{00000000-0005-0000-0000-00004D190000}"/>
    <cellStyle name="Comma 2 5 2 3 6 4 2" xfId="30547" xr:uid="{DA331F16-7E1B-4F41-8338-CB6B7202AA04}"/>
    <cellStyle name="Comma 2 5 2 3 6 5" xfId="20940" xr:uid="{368183E1-384F-4103-8C72-77E13BCB5B0F}"/>
    <cellStyle name="Comma 2 5 2 3 7" xfId="2528" xr:uid="{00000000-0005-0000-0000-00004E190000}"/>
    <cellStyle name="Comma 2 5 2 3 7 2" xfId="7331" xr:uid="{00000000-0005-0000-0000-00004F190000}"/>
    <cellStyle name="Comma 2 5 2 3 7 2 2" xfId="16938" xr:uid="{00000000-0005-0000-0000-000050190000}"/>
    <cellStyle name="Comma 2 5 2 3 7 2 2 2" xfId="36152" xr:uid="{59DB730C-6A35-455C-9191-04CADE98DB41}"/>
    <cellStyle name="Comma 2 5 2 3 7 2 3" xfId="26545" xr:uid="{7E6480F1-F731-4ABB-8034-ADD82AA24571}"/>
    <cellStyle name="Comma 2 5 2 3 7 3" xfId="12135" xr:uid="{00000000-0005-0000-0000-000051190000}"/>
    <cellStyle name="Comma 2 5 2 3 7 3 2" xfId="31349" xr:uid="{F4AAE152-C57B-4517-A9F9-835036EF4E3B}"/>
    <cellStyle name="Comma 2 5 2 3 7 4" xfId="21742" xr:uid="{35C8F5B3-4847-4BA4-BFBC-D4EBEF64DF6E}"/>
    <cellStyle name="Comma 2 5 2 3 8" xfId="4930" xr:uid="{00000000-0005-0000-0000-000052190000}"/>
    <cellStyle name="Comma 2 5 2 3 8 2" xfId="14537" xr:uid="{00000000-0005-0000-0000-000053190000}"/>
    <cellStyle name="Comma 2 5 2 3 8 2 2" xfId="33751" xr:uid="{4277A0B9-BE1B-4FD0-8DCD-ECD62BC182EF}"/>
    <cellStyle name="Comma 2 5 2 3 8 3" xfId="24144" xr:uid="{8C249CBD-086C-4D14-B487-F31CF4CF022A}"/>
    <cellStyle name="Comma 2 5 2 3 9" xfId="9733" xr:uid="{00000000-0005-0000-0000-000054190000}"/>
    <cellStyle name="Comma 2 5 2 3 9 2" xfId="28947" xr:uid="{F9C189C2-C5D0-4757-99E7-A96DA918D1AC}"/>
    <cellStyle name="Comma 2 5 2 4" xfId="223" xr:uid="{00000000-0005-0000-0000-000055190000}"/>
    <cellStyle name="Comma 2 5 2 4 2" xfId="1024" xr:uid="{00000000-0005-0000-0000-000056190000}"/>
    <cellStyle name="Comma 2 5 2 4 2 2" xfId="3428" xr:uid="{00000000-0005-0000-0000-000057190000}"/>
    <cellStyle name="Comma 2 5 2 4 2 2 2" xfId="8231" xr:uid="{00000000-0005-0000-0000-000058190000}"/>
    <cellStyle name="Comma 2 5 2 4 2 2 2 2" xfId="17838" xr:uid="{00000000-0005-0000-0000-000059190000}"/>
    <cellStyle name="Comma 2 5 2 4 2 2 2 2 2" xfId="37052" xr:uid="{11604781-AF27-40CB-A056-B6F5AD3A3BCF}"/>
    <cellStyle name="Comma 2 5 2 4 2 2 2 3" xfId="27445" xr:uid="{1F563CBA-A77F-441A-B1B1-24DEB7C1BBFB}"/>
    <cellStyle name="Comma 2 5 2 4 2 2 3" xfId="13035" xr:uid="{00000000-0005-0000-0000-00005A190000}"/>
    <cellStyle name="Comma 2 5 2 4 2 2 3 2" xfId="32249" xr:uid="{21F56215-DF80-43E8-9C46-5F2CE082C8DF}"/>
    <cellStyle name="Comma 2 5 2 4 2 2 4" xfId="22642" xr:uid="{CB0221F8-2789-4811-B25C-65D8E8345DF5}"/>
    <cellStyle name="Comma 2 5 2 4 2 3" xfId="5830" xr:uid="{00000000-0005-0000-0000-00005B190000}"/>
    <cellStyle name="Comma 2 5 2 4 2 3 2" xfId="15437" xr:uid="{00000000-0005-0000-0000-00005C190000}"/>
    <cellStyle name="Comma 2 5 2 4 2 3 2 2" xfId="34651" xr:uid="{B34CDFE0-111B-42DB-9CA7-17D2C8FAF47C}"/>
    <cellStyle name="Comma 2 5 2 4 2 3 3" xfId="25044" xr:uid="{FAF60EE7-5A15-4D5D-89F0-25AE9D1568E6}"/>
    <cellStyle name="Comma 2 5 2 4 2 4" xfId="10633" xr:uid="{00000000-0005-0000-0000-00005D190000}"/>
    <cellStyle name="Comma 2 5 2 4 2 4 2" xfId="29847" xr:uid="{91CDFB07-3B75-466F-A00A-8A73AD8FBDC9}"/>
    <cellStyle name="Comma 2 5 2 4 2 5" xfId="20240" xr:uid="{71677684-8301-4E96-A02D-3D7815A676F0}"/>
    <cellStyle name="Comma 2 5 2 4 3" xfId="1824" xr:uid="{00000000-0005-0000-0000-00005E190000}"/>
    <cellStyle name="Comma 2 5 2 4 3 2" xfId="4228" xr:uid="{00000000-0005-0000-0000-00005F190000}"/>
    <cellStyle name="Comma 2 5 2 4 3 2 2" xfId="9031" xr:uid="{00000000-0005-0000-0000-000060190000}"/>
    <cellStyle name="Comma 2 5 2 4 3 2 2 2" xfId="18638" xr:uid="{00000000-0005-0000-0000-000061190000}"/>
    <cellStyle name="Comma 2 5 2 4 3 2 2 2 2" xfId="37852" xr:uid="{22A60AA0-DCAA-4ABA-AFAE-BA00E3EE32FF}"/>
    <cellStyle name="Comma 2 5 2 4 3 2 2 3" xfId="28245" xr:uid="{BBD7F013-8402-49F3-937B-B7AECEE0B996}"/>
    <cellStyle name="Comma 2 5 2 4 3 2 3" xfId="13835" xr:uid="{00000000-0005-0000-0000-000062190000}"/>
    <cellStyle name="Comma 2 5 2 4 3 2 3 2" xfId="33049" xr:uid="{137E21C9-D772-4D60-BCEB-CCE1E388C8AF}"/>
    <cellStyle name="Comma 2 5 2 4 3 2 4" xfId="23442" xr:uid="{970A99BA-2D87-4CA6-890F-C91EEE12F015}"/>
    <cellStyle name="Comma 2 5 2 4 3 3" xfId="6630" xr:uid="{00000000-0005-0000-0000-000063190000}"/>
    <cellStyle name="Comma 2 5 2 4 3 3 2" xfId="16237" xr:uid="{00000000-0005-0000-0000-000064190000}"/>
    <cellStyle name="Comma 2 5 2 4 3 3 2 2" xfId="35451" xr:uid="{D66FA7C9-24CF-4D2D-AAE9-838C143F7DE1}"/>
    <cellStyle name="Comma 2 5 2 4 3 3 3" xfId="25844" xr:uid="{709FE5B2-4687-4096-9237-04A8F8D725F5}"/>
    <cellStyle name="Comma 2 5 2 4 3 4" xfId="11433" xr:uid="{00000000-0005-0000-0000-000065190000}"/>
    <cellStyle name="Comma 2 5 2 4 3 4 2" xfId="30647" xr:uid="{B9879706-EC9D-4806-A536-4E839DF8ABC8}"/>
    <cellStyle name="Comma 2 5 2 4 3 5" xfId="21040" xr:uid="{4817BD9E-3F3C-4342-8AF7-0F92C1FB1AFE}"/>
    <cellStyle name="Comma 2 5 2 4 4" xfId="2628" xr:uid="{00000000-0005-0000-0000-000066190000}"/>
    <cellStyle name="Comma 2 5 2 4 4 2" xfId="7431" xr:uid="{00000000-0005-0000-0000-000067190000}"/>
    <cellStyle name="Comma 2 5 2 4 4 2 2" xfId="17038" xr:uid="{00000000-0005-0000-0000-000068190000}"/>
    <cellStyle name="Comma 2 5 2 4 4 2 2 2" xfId="36252" xr:uid="{67B1DC6F-FC45-4AE9-A2A4-FC8FF6AFFD1C}"/>
    <cellStyle name="Comma 2 5 2 4 4 2 3" xfId="26645" xr:uid="{3898179A-A96C-4B35-93FB-7E8B4B242CB5}"/>
    <cellStyle name="Comma 2 5 2 4 4 3" xfId="12235" xr:uid="{00000000-0005-0000-0000-000069190000}"/>
    <cellStyle name="Comma 2 5 2 4 4 3 2" xfId="31449" xr:uid="{524D35AD-8177-49F4-915E-45EA6CC1044A}"/>
    <cellStyle name="Comma 2 5 2 4 4 4" xfId="21842" xr:uid="{4883BA7A-BF34-46E0-90B0-CD455EA18E43}"/>
    <cellStyle name="Comma 2 5 2 4 5" xfId="5030" xr:uid="{00000000-0005-0000-0000-00006A190000}"/>
    <cellStyle name="Comma 2 5 2 4 5 2" xfId="14637" xr:uid="{00000000-0005-0000-0000-00006B190000}"/>
    <cellStyle name="Comma 2 5 2 4 5 2 2" xfId="33851" xr:uid="{D4673A99-580E-45C6-A134-E0DDB1562109}"/>
    <cellStyle name="Comma 2 5 2 4 5 3" xfId="24244" xr:uid="{EB023BEE-E256-4B57-AF98-9398709727B7}"/>
    <cellStyle name="Comma 2 5 2 4 6" xfId="9833" xr:uid="{00000000-0005-0000-0000-00006C190000}"/>
    <cellStyle name="Comma 2 5 2 4 6 2" xfId="29047" xr:uid="{FFECD1C7-C6B6-415B-9B66-A37CAFD6F0BA}"/>
    <cellStyle name="Comma 2 5 2 4 7" xfId="19440" xr:uid="{88BAA1CD-8B22-4FD6-9637-61887E110CF6}"/>
    <cellStyle name="Comma 2 5 2 5" xfId="423" xr:uid="{00000000-0005-0000-0000-00006D190000}"/>
    <cellStyle name="Comma 2 5 2 5 2" xfId="1224" xr:uid="{00000000-0005-0000-0000-00006E190000}"/>
    <cellStyle name="Comma 2 5 2 5 2 2" xfId="3628" xr:uid="{00000000-0005-0000-0000-00006F190000}"/>
    <cellStyle name="Comma 2 5 2 5 2 2 2" xfId="8431" xr:uid="{00000000-0005-0000-0000-000070190000}"/>
    <cellStyle name="Comma 2 5 2 5 2 2 2 2" xfId="18038" xr:uid="{00000000-0005-0000-0000-000071190000}"/>
    <cellStyle name="Comma 2 5 2 5 2 2 2 2 2" xfId="37252" xr:uid="{B2D21E40-EF31-417B-A688-22A019B56F4C}"/>
    <cellStyle name="Comma 2 5 2 5 2 2 2 3" xfId="27645" xr:uid="{3E32B13F-143E-455C-9985-E65FF13C1C26}"/>
    <cellStyle name="Comma 2 5 2 5 2 2 3" xfId="13235" xr:uid="{00000000-0005-0000-0000-000072190000}"/>
    <cellStyle name="Comma 2 5 2 5 2 2 3 2" xfId="32449" xr:uid="{B016D3B5-4BD9-4219-A7D9-94FFD3C84138}"/>
    <cellStyle name="Comma 2 5 2 5 2 2 4" xfId="22842" xr:uid="{D40A4019-602F-4609-8F82-72DA113D1FCD}"/>
    <cellStyle name="Comma 2 5 2 5 2 3" xfId="6030" xr:uid="{00000000-0005-0000-0000-000073190000}"/>
    <cellStyle name="Comma 2 5 2 5 2 3 2" xfId="15637" xr:uid="{00000000-0005-0000-0000-000074190000}"/>
    <cellStyle name="Comma 2 5 2 5 2 3 2 2" xfId="34851" xr:uid="{5C5E5E61-2924-45B8-B917-336A34E909B9}"/>
    <cellStyle name="Comma 2 5 2 5 2 3 3" xfId="25244" xr:uid="{DD1A9DD9-5E3F-43A3-8FA3-941015871111}"/>
    <cellStyle name="Comma 2 5 2 5 2 4" xfId="10833" xr:uid="{00000000-0005-0000-0000-000075190000}"/>
    <cellStyle name="Comma 2 5 2 5 2 4 2" xfId="30047" xr:uid="{172C3E99-0006-48BF-B077-E461A27F0A55}"/>
    <cellStyle name="Comma 2 5 2 5 2 5" xfId="20440" xr:uid="{862C84BF-021B-4D4B-9BE3-6A64EE6447D1}"/>
    <cellStyle name="Comma 2 5 2 5 3" xfId="2024" xr:uid="{00000000-0005-0000-0000-000076190000}"/>
    <cellStyle name="Comma 2 5 2 5 3 2" xfId="4428" xr:uid="{00000000-0005-0000-0000-000077190000}"/>
    <cellStyle name="Comma 2 5 2 5 3 2 2" xfId="9231" xr:uid="{00000000-0005-0000-0000-000078190000}"/>
    <cellStyle name="Comma 2 5 2 5 3 2 2 2" xfId="18838" xr:uid="{00000000-0005-0000-0000-000079190000}"/>
    <cellStyle name="Comma 2 5 2 5 3 2 2 2 2" xfId="38052" xr:uid="{4D86FDEF-BAED-4F21-8F38-F04F307ABE99}"/>
    <cellStyle name="Comma 2 5 2 5 3 2 2 3" xfId="28445" xr:uid="{4DF8160B-88C4-41F0-BC15-C8BEDA4A10CF}"/>
    <cellStyle name="Comma 2 5 2 5 3 2 3" xfId="14035" xr:uid="{00000000-0005-0000-0000-00007A190000}"/>
    <cellStyle name="Comma 2 5 2 5 3 2 3 2" xfId="33249" xr:uid="{94D20471-E21B-4A65-B149-C885171AB92C}"/>
    <cellStyle name="Comma 2 5 2 5 3 2 4" xfId="23642" xr:uid="{54BB4743-5AD0-4801-A4D5-A7A59A164FB9}"/>
    <cellStyle name="Comma 2 5 2 5 3 3" xfId="6830" xr:uid="{00000000-0005-0000-0000-00007B190000}"/>
    <cellStyle name="Comma 2 5 2 5 3 3 2" xfId="16437" xr:uid="{00000000-0005-0000-0000-00007C190000}"/>
    <cellStyle name="Comma 2 5 2 5 3 3 2 2" xfId="35651" xr:uid="{7A04EE6F-5B11-4C5D-BC16-8B6189D9A9A7}"/>
    <cellStyle name="Comma 2 5 2 5 3 3 3" xfId="26044" xr:uid="{0816EC0E-5B2D-4EE2-A4D1-783E339CDDA3}"/>
    <cellStyle name="Comma 2 5 2 5 3 4" xfId="11633" xr:uid="{00000000-0005-0000-0000-00007D190000}"/>
    <cellStyle name="Comma 2 5 2 5 3 4 2" xfId="30847" xr:uid="{ADDB7745-F197-472B-9F1F-6EDB5E7DAD36}"/>
    <cellStyle name="Comma 2 5 2 5 3 5" xfId="21240" xr:uid="{4820F3D2-9163-4A0C-A5E6-134C0D2071AD}"/>
    <cellStyle name="Comma 2 5 2 5 4" xfId="2828" xr:uid="{00000000-0005-0000-0000-00007E190000}"/>
    <cellStyle name="Comma 2 5 2 5 4 2" xfId="7631" xr:uid="{00000000-0005-0000-0000-00007F190000}"/>
    <cellStyle name="Comma 2 5 2 5 4 2 2" xfId="17238" xr:uid="{00000000-0005-0000-0000-000080190000}"/>
    <cellStyle name="Comma 2 5 2 5 4 2 2 2" xfId="36452" xr:uid="{4228B5CB-C16E-4CE1-B168-19C5975E7DD5}"/>
    <cellStyle name="Comma 2 5 2 5 4 2 3" xfId="26845" xr:uid="{A8FCE95B-841B-42E5-85B6-6A6D81B3D356}"/>
    <cellStyle name="Comma 2 5 2 5 4 3" xfId="12435" xr:uid="{00000000-0005-0000-0000-000081190000}"/>
    <cellStyle name="Comma 2 5 2 5 4 3 2" xfId="31649" xr:uid="{A9F9B482-326E-4602-8E45-9DB896F15F57}"/>
    <cellStyle name="Comma 2 5 2 5 4 4" xfId="22042" xr:uid="{171557A1-7C94-48C8-AA50-2B160903B920}"/>
    <cellStyle name="Comma 2 5 2 5 5" xfId="5230" xr:uid="{00000000-0005-0000-0000-000082190000}"/>
    <cellStyle name="Comma 2 5 2 5 5 2" xfId="14837" xr:uid="{00000000-0005-0000-0000-000083190000}"/>
    <cellStyle name="Comma 2 5 2 5 5 2 2" xfId="34051" xr:uid="{AD05433A-E749-43ED-9C5E-ACEB7A7B1EF0}"/>
    <cellStyle name="Comma 2 5 2 5 5 3" xfId="24444" xr:uid="{EFEA0671-1ECB-4B5A-9176-576F1D536DC3}"/>
    <cellStyle name="Comma 2 5 2 5 6" xfId="10033" xr:uid="{00000000-0005-0000-0000-000084190000}"/>
    <cellStyle name="Comma 2 5 2 5 6 2" xfId="29247" xr:uid="{76C6356C-53AF-45D4-9998-E352B32D286F}"/>
    <cellStyle name="Comma 2 5 2 5 7" xfId="19640" xr:uid="{131EDF97-CFB1-42F3-81B9-F43CCA8272C4}"/>
    <cellStyle name="Comma 2 5 2 6" xfId="623" xr:uid="{00000000-0005-0000-0000-000085190000}"/>
    <cellStyle name="Comma 2 5 2 6 2" xfId="1424" xr:uid="{00000000-0005-0000-0000-000086190000}"/>
    <cellStyle name="Comma 2 5 2 6 2 2" xfId="3828" xr:uid="{00000000-0005-0000-0000-000087190000}"/>
    <cellStyle name="Comma 2 5 2 6 2 2 2" xfId="8631" xr:uid="{00000000-0005-0000-0000-000088190000}"/>
    <cellStyle name="Comma 2 5 2 6 2 2 2 2" xfId="18238" xr:uid="{00000000-0005-0000-0000-000089190000}"/>
    <cellStyle name="Comma 2 5 2 6 2 2 2 2 2" xfId="37452" xr:uid="{18E1D3EC-33A4-404A-8C1D-0530A5CCDC25}"/>
    <cellStyle name="Comma 2 5 2 6 2 2 2 3" xfId="27845" xr:uid="{F670D8C5-29CE-4B38-BF0B-5AABC2A01E11}"/>
    <cellStyle name="Comma 2 5 2 6 2 2 3" xfId="13435" xr:uid="{00000000-0005-0000-0000-00008A190000}"/>
    <cellStyle name="Comma 2 5 2 6 2 2 3 2" xfId="32649" xr:uid="{36F876F6-51D1-47A9-89DD-AD340CFAA917}"/>
    <cellStyle name="Comma 2 5 2 6 2 2 4" xfId="23042" xr:uid="{2EB8EA18-21C8-4CF2-8E0E-76E68E676CE9}"/>
    <cellStyle name="Comma 2 5 2 6 2 3" xfId="6230" xr:uid="{00000000-0005-0000-0000-00008B190000}"/>
    <cellStyle name="Comma 2 5 2 6 2 3 2" xfId="15837" xr:uid="{00000000-0005-0000-0000-00008C190000}"/>
    <cellStyle name="Comma 2 5 2 6 2 3 2 2" xfId="35051" xr:uid="{338C1C0F-7F74-4A00-9F2A-42B75865C7C3}"/>
    <cellStyle name="Comma 2 5 2 6 2 3 3" xfId="25444" xr:uid="{6354ACB6-61C0-4851-95BE-D4CF63099A49}"/>
    <cellStyle name="Comma 2 5 2 6 2 4" xfId="11033" xr:uid="{00000000-0005-0000-0000-00008D190000}"/>
    <cellStyle name="Comma 2 5 2 6 2 4 2" xfId="30247" xr:uid="{6C24BDA8-7E8C-4E3D-A8F4-A930C2F53F68}"/>
    <cellStyle name="Comma 2 5 2 6 2 5" xfId="20640" xr:uid="{244334DC-EA79-4991-AFFD-6CDB46D5F7B9}"/>
    <cellStyle name="Comma 2 5 2 6 3" xfId="2224" xr:uid="{00000000-0005-0000-0000-00008E190000}"/>
    <cellStyle name="Comma 2 5 2 6 3 2" xfId="4628" xr:uid="{00000000-0005-0000-0000-00008F190000}"/>
    <cellStyle name="Comma 2 5 2 6 3 2 2" xfId="9431" xr:uid="{00000000-0005-0000-0000-000090190000}"/>
    <cellStyle name="Comma 2 5 2 6 3 2 2 2" xfId="19038" xr:uid="{00000000-0005-0000-0000-000091190000}"/>
    <cellStyle name="Comma 2 5 2 6 3 2 2 2 2" xfId="38252" xr:uid="{ACBB748B-7B28-401A-AC83-04C5F1DBECC8}"/>
    <cellStyle name="Comma 2 5 2 6 3 2 2 3" xfId="28645" xr:uid="{F20D1E85-498A-4519-A68C-490997C89681}"/>
    <cellStyle name="Comma 2 5 2 6 3 2 3" xfId="14235" xr:uid="{00000000-0005-0000-0000-000092190000}"/>
    <cellStyle name="Comma 2 5 2 6 3 2 3 2" xfId="33449" xr:uid="{E6AEB5AE-F44C-44AC-9309-11042863D215}"/>
    <cellStyle name="Comma 2 5 2 6 3 2 4" xfId="23842" xr:uid="{185954B7-A8FC-4F35-B379-59AE26A6B43C}"/>
    <cellStyle name="Comma 2 5 2 6 3 3" xfId="7030" xr:uid="{00000000-0005-0000-0000-000093190000}"/>
    <cellStyle name="Comma 2 5 2 6 3 3 2" xfId="16637" xr:uid="{00000000-0005-0000-0000-000094190000}"/>
    <cellStyle name="Comma 2 5 2 6 3 3 2 2" xfId="35851" xr:uid="{85C76F95-CDE8-4169-9ADD-01FB876321B0}"/>
    <cellStyle name="Comma 2 5 2 6 3 3 3" xfId="26244" xr:uid="{B0C7E9E1-14FB-4CAB-8892-1AEDED9E95CB}"/>
    <cellStyle name="Comma 2 5 2 6 3 4" xfId="11833" xr:uid="{00000000-0005-0000-0000-000095190000}"/>
    <cellStyle name="Comma 2 5 2 6 3 4 2" xfId="31047" xr:uid="{B44DBA4A-B25A-4705-A86F-89DF09C16001}"/>
    <cellStyle name="Comma 2 5 2 6 3 5" xfId="21440" xr:uid="{87502591-9721-4D2E-9071-42A9416BA1D8}"/>
    <cellStyle name="Comma 2 5 2 6 4" xfId="3028" xr:uid="{00000000-0005-0000-0000-000096190000}"/>
    <cellStyle name="Comma 2 5 2 6 4 2" xfId="7831" xr:uid="{00000000-0005-0000-0000-000097190000}"/>
    <cellStyle name="Comma 2 5 2 6 4 2 2" xfId="17438" xr:uid="{00000000-0005-0000-0000-000098190000}"/>
    <cellStyle name="Comma 2 5 2 6 4 2 2 2" xfId="36652" xr:uid="{5E695A6D-EB45-43D2-92D2-620B028BAF12}"/>
    <cellStyle name="Comma 2 5 2 6 4 2 3" xfId="27045" xr:uid="{C7EFD451-3BEE-447B-9236-2F4BE67070BF}"/>
    <cellStyle name="Comma 2 5 2 6 4 3" xfId="12635" xr:uid="{00000000-0005-0000-0000-000099190000}"/>
    <cellStyle name="Comma 2 5 2 6 4 3 2" xfId="31849" xr:uid="{F23EA80D-F60E-476B-8856-BD3A5A3B77CD}"/>
    <cellStyle name="Comma 2 5 2 6 4 4" xfId="22242" xr:uid="{FFBA7D33-9DB3-4F28-BBAE-12BBAA2F9793}"/>
    <cellStyle name="Comma 2 5 2 6 5" xfId="5430" xr:uid="{00000000-0005-0000-0000-00009A190000}"/>
    <cellStyle name="Comma 2 5 2 6 5 2" xfId="15037" xr:uid="{00000000-0005-0000-0000-00009B190000}"/>
    <cellStyle name="Comma 2 5 2 6 5 2 2" xfId="34251" xr:uid="{0E60CA3F-D226-42F8-8B49-DDB812DDA120}"/>
    <cellStyle name="Comma 2 5 2 6 5 3" xfId="24644" xr:uid="{8BB95B3F-9E61-4879-A9D8-D199B06B16DC}"/>
    <cellStyle name="Comma 2 5 2 6 6" xfId="10233" xr:uid="{00000000-0005-0000-0000-00009C190000}"/>
    <cellStyle name="Comma 2 5 2 6 6 2" xfId="29447" xr:uid="{06A5107E-B557-4A59-B116-9C5D5EAF4CCC}"/>
    <cellStyle name="Comma 2 5 2 6 7" xfId="19840" xr:uid="{0323E257-4F85-4407-A5D5-1A02979FCF29}"/>
    <cellStyle name="Comma 2 5 2 7" xfId="824" xr:uid="{00000000-0005-0000-0000-00009D190000}"/>
    <cellStyle name="Comma 2 5 2 7 2" xfId="3228" xr:uid="{00000000-0005-0000-0000-00009E190000}"/>
    <cellStyle name="Comma 2 5 2 7 2 2" xfId="8031" xr:uid="{00000000-0005-0000-0000-00009F190000}"/>
    <cellStyle name="Comma 2 5 2 7 2 2 2" xfId="17638" xr:uid="{00000000-0005-0000-0000-0000A0190000}"/>
    <cellStyle name="Comma 2 5 2 7 2 2 2 2" xfId="36852" xr:uid="{7C830A2B-A3DD-429B-9F6E-6218AA5A1DFE}"/>
    <cellStyle name="Comma 2 5 2 7 2 2 3" xfId="27245" xr:uid="{E405936A-295E-456B-A4E3-DC1E6BF4BA79}"/>
    <cellStyle name="Comma 2 5 2 7 2 3" xfId="12835" xr:uid="{00000000-0005-0000-0000-0000A1190000}"/>
    <cellStyle name="Comma 2 5 2 7 2 3 2" xfId="32049" xr:uid="{7D53BC69-3A7F-461E-A175-2FD7BA9FA8F2}"/>
    <cellStyle name="Comma 2 5 2 7 2 4" xfId="22442" xr:uid="{1BEC6FFB-8A11-4472-A070-01D89ECACD70}"/>
    <cellStyle name="Comma 2 5 2 7 3" xfId="5630" xr:uid="{00000000-0005-0000-0000-0000A2190000}"/>
    <cellStyle name="Comma 2 5 2 7 3 2" xfId="15237" xr:uid="{00000000-0005-0000-0000-0000A3190000}"/>
    <cellStyle name="Comma 2 5 2 7 3 2 2" xfId="34451" xr:uid="{260042E8-E6A6-4F71-96F2-1E918320B6E0}"/>
    <cellStyle name="Comma 2 5 2 7 3 3" xfId="24844" xr:uid="{1D8D7D77-8197-4CC6-B3CA-89F0C63ABD1D}"/>
    <cellStyle name="Comma 2 5 2 7 4" xfId="10433" xr:uid="{00000000-0005-0000-0000-0000A4190000}"/>
    <cellStyle name="Comma 2 5 2 7 4 2" xfId="29647" xr:uid="{95E06506-569E-4007-9303-ABAA8EEFACCE}"/>
    <cellStyle name="Comma 2 5 2 7 5" xfId="20040" xr:uid="{C94AE549-776E-4D00-ABD8-DEC5DDF2F37A}"/>
    <cellStyle name="Comma 2 5 2 8" xfId="1624" xr:uid="{00000000-0005-0000-0000-0000A5190000}"/>
    <cellStyle name="Comma 2 5 2 8 2" xfId="4028" xr:uid="{00000000-0005-0000-0000-0000A6190000}"/>
    <cellStyle name="Comma 2 5 2 8 2 2" xfId="8831" xr:uid="{00000000-0005-0000-0000-0000A7190000}"/>
    <cellStyle name="Comma 2 5 2 8 2 2 2" xfId="18438" xr:uid="{00000000-0005-0000-0000-0000A8190000}"/>
    <cellStyle name="Comma 2 5 2 8 2 2 2 2" xfId="37652" xr:uid="{974F257A-0FD4-4787-BC6C-A7F9B0046C12}"/>
    <cellStyle name="Comma 2 5 2 8 2 2 3" xfId="28045" xr:uid="{9844B48B-5E89-4811-A4E9-24162C63449E}"/>
    <cellStyle name="Comma 2 5 2 8 2 3" xfId="13635" xr:uid="{00000000-0005-0000-0000-0000A9190000}"/>
    <cellStyle name="Comma 2 5 2 8 2 3 2" xfId="32849" xr:uid="{0D007AAD-33C6-4405-9A00-29EEE214C365}"/>
    <cellStyle name="Comma 2 5 2 8 2 4" xfId="23242" xr:uid="{70B94E45-C351-4313-9BE3-C36B2796D57A}"/>
    <cellStyle name="Comma 2 5 2 8 3" xfId="6430" xr:uid="{00000000-0005-0000-0000-0000AA190000}"/>
    <cellStyle name="Comma 2 5 2 8 3 2" xfId="16037" xr:uid="{00000000-0005-0000-0000-0000AB190000}"/>
    <cellStyle name="Comma 2 5 2 8 3 2 2" xfId="35251" xr:uid="{129FA35B-79E3-4387-AEB3-95ACCD51A62E}"/>
    <cellStyle name="Comma 2 5 2 8 3 3" xfId="25644" xr:uid="{19537668-CC3B-4819-BFDF-B7938A756C44}"/>
    <cellStyle name="Comma 2 5 2 8 4" xfId="11233" xr:uid="{00000000-0005-0000-0000-0000AC190000}"/>
    <cellStyle name="Comma 2 5 2 8 4 2" xfId="30447" xr:uid="{EF844023-E580-4243-90CE-332CDA654895}"/>
    <cellStyle name="Comma 2 5 2 8 5" xfId="20840" xr:uid="{D95624B6-D638-4BAC-BB8C-111A743AB53D}"/>
    <cellStyle name="Comma 2 5 2 9" xfId="2428" xr:uid="{00000000-0005-0000-0000-0000AD190000}"/>
    <cellStyle name="Comma 2 5 2 9 2" xfId="7231" xr:uid="{00000000-0005-0000-0000-0000AE190000}"/>
    <cellStyle name="Comma 2 5 2 9 2 2" xfId="16838" xr:uid="{00000000-0005-0000-0000-0000AF190000}"/>
    <cellStyle name="Comma 2 5 2 9 2 2 2" xfId="36052" xr:uid="{C493E68C-C2C3-455A-B9F9-0EBF8873993C}"/>
    <cellStyle name="Comma 2 5 2 9 2 3" xfId="26445" xr:uid="{3F826139-45A0-4A89-B166-351C8CAEE999}"/>
    <cellStyle name="Comma 2 5 2 9 3" xfId="12035" xr:uid="{00000000-0005-0000-0000-0000B0190000}"/>
    <cellStyle name="Comma 2 5 2 9 3 2" xfId="31249" xr:uid="{BC9115CC-77B2-4844-81E7-EEA38030B405}"/>
    <cellStyle name="Comma 2 5 2 9 4" xfId="21642" xr:uid="{9FFF5AD8-3C13-4623-867A-937550534D9C}"/>
    <cellStyle name="Comma 2 5 3" xfId="33" xr:uid="{00000000-0005-0000-0000-0000B1190000}"/>
    <cellStyle name="Comma 2 5 3 10" xfId="4840" xr:uid="{00000000-0005-0000-0000-0000B2190000}"/>
    <cellStyle name="Comma 2 5 3 10 2" xfId="14447" xr:uid="{00000000-0005-0000-0000-0000B3190000}"/>
    <cellStyle name="Comma 2 5 3 10 2 2" xfId="33661" xr:uid="{AF279C2C-B41B-4B7A-BC37-B957A67AA41B}"/>
    <cellStyle name="Comma 2 5 3 10 3" xfId="24054" xr:uid="{0787017F-262D-445F-BA7C-27FF06471944}"/>
    <cellStyle name="Comma 2 5 3 11" xfId="9643" xr:uid="{00000000-0005-0000-0000-0000B4190000}"/>
    <cellStyle name="Comma 2 5 3 11 2" xfId="28857" xr:uid="{310F787C-A378-4245-A33B-8EEA29332E2A}"/>
    <cellStyle name="Comma 2 5 3 12" xfId="19250" xr:uid="{9F5ACE36-7F06-474F-B2A3-66122DC937D2}"/>
    <cellStyle name="Comma 2 5 3 2" xfId="83" xr:uid="{00000000-0005-0000-0000-0000B5190000}"/>
    <cellStyle name="Comma 2 5 3 2 10" xfId="9693" xr:uid="{00000000-0005-0000-0000-0000B6190000}"/>
    <cellStyle name="Comma 2 5 3 2 10 2" xfId="28907" xr:uid="{82D57569-1B3F-4BF6-BFC5-18B7D2892BAD}"/>
    <cellStyle name="Comma 2 5 3 2 11" xfId="19300" xr:uid="{54B8CE40-5527-4725-ACCD-632333E74FB8}"/>
    <cellStyle name="Comma 2 5 3 2 2" xfId="183" xr:uid="{00000000-0005-0000-0000-0000B7190000}"/>
    <cellStyle name="Comma 2 5 3 2 2 10" xfId="19400" xr:uid="{B2352E96-4295-4327-97A0-A68E2D292870}"/>
    <cellStyle name="Comma 2 5 3 2 2 2" xfId="383" xr:uid="{00000000-0005-0000-0000-0000B8190000}"/>
    <cellStyle name="Comma 2 5 3 2 2 2 2" xfId="1184" xr:uid="{00000000-0005-0000-0000-0000B9190000}"/>
    <cellStyle name="Comma 2 5 3 2 2 2 2 2" xfId="3588" xr:uid="{00000000-0005-0000-0000-0000BA190000}"/>
    <cellStyle name="Comma 2 5 3 2 2 2 2 2 2" xfId="8391" xr:uid="{00000000-0005-0000-0000-0000BB190000}"/>
    <cellStyle name="Comma 2 5 3 2 2 2 2 2 2 2" xfId="17998" xr:uid="{00000000-0005-0000-0000-0000BC190000}"/>
    <cellStyle name="Comma 2 5 3 2 2 2 2 2 2 2 2" xfId="37212" xr:uid="{0186A341-321D-4B77-85E9-84F6550FF633}"/>
    <cellStyle name="Comma 2 5 3 2 2 2 2 2 2 3" xfId="27605" xr:uid="{CFB00C77-2207-47CD-A15F-53DDD1B55EC5}"/>
    <cellStyle name="Comma 2 5 3 2 2 2 2 2 3" xfId="13195" xr:uid="{00000000-0005-0000-0000-0000BD190000}"/>
    <cellStyle name="Comma 2 5 3 2 2 2 2 2 3 2" xfId="32409" xr:uid="{FC7EC3E0-D2AC-462C-B637-2B11582CC00B}"/>
    <cellStyle name="Comma 2 5 3 2 2 2 2 2 4" xfId="22802" xr:uid="{2162D558-1C10-4F1A-B550-A6CD24D59EED}"/>
    <cellStyle name="Comma 2 5 3 2 2 2 2 3" xfId="5990" xr:uid="{00000000-0005-0000-0000-0000BE190000}"/>
    <cellStyle name="Comma 2 5 3 2 2 2 2 3 2" xfId="15597" xr:uid="{00000000-0005-0000-0000-0000BF190000}"/>
    <cellStyle name="Comma 2 5 3 2 2 2 2 3 2 2" xfId="34811" xr:uid="{1CDA5ED1-C7EB-440E-B806-6AD23DDD081A}"/>
    <cellStyle name="Comma 2 5 3 2 2 2 2 3 3" xfId="25204" xr:uid="{99E8186B-4D71-478A-B4DD-2C33C50D93BC}"/>
    <cellStyle name="Comma 2 5 3 2 2 2 2 4" xfId="10793" xr:uid="{00000000-0005-0000-0000-0000C0190000}"/>
    <cellStyle name="Comma 2 5 3 2 2 2 2 4 2" xfId="30007" xr:uid="{D50873E8-B4A8-4054-AD5B-640542297815}"/>
    <cellStyle name="Comma 2 5 3 2 2 2 2 5" xfId="20400" xr:uid="{DA739F2A-1B7E-4B8A-BB8D-191ED85C2C6B}"/>
    <cellStyle name="Comma 2 5 3 2 2 2 3" xfId="1984" xr:uid="{00000000-0005-0000-0000-0000C1190000}"/>
    <cellStyle name="Comma 2 5 3 2 2 2 3 2" xfId="4388" xr:uid="{00000000-0005-0000-0000-0000C2190000}"/>
    <cellStyle name="Comma 2 5 3 2 2 2 3 2 2" xfId="9191" xr:uid="{00000000-0005-0000-0000-0000C3190000}"/>
    <cellStyle name="Comma 2 5 3 2 2 2 3 2 2 2" xfId="18798" xr:uid="{00000000-0005-0000-0000-0000C4190000}"/>
    <cellStyle name="Comma 2 5 3 2 2 2 3 2 2 2 2" xfId="38012" xr:uid="{07ECDAC9-58C8-482C-9796-FBAED84B6781}"/>
    <cellStyle name="Comma 2 5 3 2 2 2 3 2 2 3" xfId="28405" xr:uid="{71B5A520-C88C-4F21-9FA5-7374253E41DE}"/>
    <cellStyle name="Comma 2 5 3 2 2 2 3 2 3" xfId="13995" xr:uid="{00000000-0005-0000-0000-0000C5190000}"/>
    <cellStyle name="Comma 2 5 3 2 2 2 3 2 3 2" xfId="33209" xr:uid="{3227E35F-43D6-4EA2-94ED-3F4356490970}"/>
    <cellStyle name="Comma 2 5 3 2 2 2 3 2 4" xfId="23602" xr:uid="{EF93E467-358D-49B8-A7C2-B402159113B1}"/>
    <cellStyle name="Comma 2 5 3 2 2 2 3 3" xfId="6790" xr:uid="{00000000-0005-0000-0000-0000C6190000}"/>
    <cellStyle name="Comma 2 5 3 2 2 2 3 3 2" xfId="16397" xr:uid="{00000000-0005-0000-0000-0000C7190000}"/>
    <cellStyle name="Comma 2 5 3 2 2 2 3 3 2 2" xfId="35611" xr:uid="{B8B9958E-D27E-4A44-B06C-C77538805EE7}"/>
    <cellStyle name="Comma 2 5 3 2 2 2 3 3 3" xfId="26004" xr:uid="{CDBE650B-40ED-4CCA-A3AB-B51D013CB722}"/>
    <cellStyle name="Comma 2 5 3 2 2 2 3 4" xfId="11593" xr:uid="{00000000-0005-0000-0000-0000C8190000}"/>
    <cellStyle name="Comma 2 5 3 2 2 2 3 4 2" xfId="30807" xr:uid="{7BF52687-C80D-47AE-80DF-0AFDA2BA218E}"/>
    <cellStyle name="Comma 2 5 3 2 2 2 3 5" xfId="21200" xr:uid="{6826A742-D1E5-402A-9EBD-9FDC027503DA}"/>
    <cellStyle name="Comma 2 5 3 2 2 2 4" xfId="2788" xr:uid="{00000000-0005-0000-0000-0000C9190000}"/>
    <cellStyle name="Comma 2 5 3 2 2 2 4 2" xfId="7591" xr:uid="{00000000-0005-0000-0000-0000CA190000}"/>
    <cellStyle name="Comma 2 5 3 2 2 2 4 2 2" xfId="17198" xr:uid="{00000000-0005-0000-0000-0000CB190000}"/>
    <cellStyle name="Comma 2 5 3 2 2 2 4 2 2 2" xfId="36412" xr:uid="{4E8DA8D0-E427-46FA-B759-8207A0EDEC96}"/>
    <cellStyle name="Comma 2 5 3 2 2 2 4 2 3" xfId="26805" xr:uid="{5B55943D-3714-456F-986B-90C731DDBE1A}"/>
    <cellStyle name="Comma 2 5 3 2 2 2 4 3" xfId="12395" xr:uid="{00000000-0005-0000-0000-0000CC190000}"/>
    <cellStyle name="Comma 2 5 3 2 2 2 4 3 2" xfId="31609" xr:uid="{68411BC7-D054-4A1C-A072-73C7DB28514B}"/>
    <cellStyle name="Comma 2 5 3 2 2 2 4 4" xfId="22002" xr:uid="{186F7335-BF98-4C2D-BB3C-DAF9908F9BF9}"/>
    <cellStyle name="Comma 2 5 3 2 2 2 5" xfId="5190" xr:uid="{00000000-0005-0000-0000-0000CD190000}"/>
    <cellStyle name="Comma 2 5 3 2 2 2 5 2" xfId="14797" xr:uid="{00000000-0005-0000-0000-0000CE190000}"/>
    <cellStyle name="Comma 2 5 3 2 2 2 5 2 2" xfId="34011" xr:uid="{A99E85B2-E2BD-4855-ACEA-225DAF48A69E}"/>
    <cellStyle name="Comma 2 5 3 2 2 2 5 3" xfId="24404" xr:uid="{72E0BD43-874D-44E0-A633-EEA31CD01207}"/>
    <cellStyle name="Comma 2 5 3 2 2 2 6" xfId="9993" xr:uid="{00000000-0005-0000-0000-0000CF190000}"/>
    <cellStyle name="Comma 2 5 3 2 2 2 6 2" xfId="29207" xr:uid="{A7940FFC-0F78-474C-BFAA-8BA3EFED5166}"/>
    <cellStyle name="Comma 2 5 3 2 2 2 7" xfId="19600" xr:uid="{A9BF3D80-B4AA-4A9C-A4C5-EBC545C26E1E}"/>
    <cellStyle name="Comma 2 5 3 2 2 3" xfId="583" xr:uid="{00000000-0005-0000-0000-0000D0190000}"/>
    <cellStyle name="Comma 2 5 3 2 2 3 2" xfId="1384" xr:uid="{00000000-0005-0000-0000-0000D1190000}"/>
    <cellStyle name="Comma 2 5 3 2 2 3 2 2" xfId="3788" xr:uid="{00000000-0005-0000-0000-0000D2190000}"/>
    <cellStyle name="Comma 2 5 3 2 2 3 2 2 2" xfId="8591" xr:uid="{00000000-0005-0000-0000-0000D3190000}"/>
    <cellStyle name="Comma 2 5 3 2 2 3 2 2 2 2" xfId="18198" xr:uid="{00000000-0005-0000-0000-0000D4190000}"/>
    <cellStyle name="Comma 2 5 3 2 2 3 2 2 2 2 2" xfId="37412" xr:uid="{C4D5C3E1-284B-4A8D-ADBF-E87FF2840368}"/>
    <cellStyle name="Comma 2 5 3 2 2 3 2 2 2 3" xfId="27805" xr:uid="{C2FF5B6B-DD16-4164-B170-7196B3E2C283}"/>
    <cellStyle name="Comma 2 5 3 2 2 3 2 2 3" xfId="13395" xr:uid="{00000000-0005-0000-0000-0000D5190000}"/>
    <cellStyle name="Comma 2 5 3 2 2 3 2 2 3 2" xfId="32609" xr:uid="{91F0EB87-0715-4B95-A4C4-91CB36D0648C}"/>
    <cellStyle name="Comma 2 5 3 2 2 3 2 2 4" xfId="23002" xr:uid="{0E9D23EC-856E-43FA-87A9-EFD7DABF1F5F}"/>
    <cellStyle name="Comma 2 5 3 2 2 3 2 3" xfId="6190" xr:uid="{00000000-0005-0000-0000-0000D6190000}"/>
    <cellStyle name="Comma 2 5 3 2 2 3 2 3 2" xfId="15797" xr:uid="{00000000-0005-0000-0000-0000D7190000}"/>
    <cellStyle name="Comma 2 5 3 2 2 3 2 3 2 2" xfId="35011" xr:uid="{B096A257-22B3-4E5C-ABF9-86B0791A6C8A}"/>
    <cellStyle name="Comma 2 5 3 2 2 3 2 3 3" xfId="25404" xr:uid="{55BC7444-70AE-4F23-883E-849ED9ACA1C8}"/>
    <cellStyle name="Comma 2 5 3 2 2 3 2 4" xfId="10993" xr:uid="{00000000-0005-0000-0000-0000D8190000}"/>
    <cellStyle name="Comma 2 5 3 2 2 3 2 4 2" xfId="30207" xr:uid="{4A7A2AD5-CDBF-4855-8E1A-3440CC40B917}"/>
    <cellStyle name="Comma 2 5 3 2 2 3 2 5" xfId="20600" xr:uid="{E25D9674-84A6-43F6-AE0B-CF0F5F170D53}"/>
    <cellStyle name="Comma 2 5 3 2 2 3 3" xfId="2184" xr:uid="{00000000-0005-0000-0000-0000D9190000}"/>
    <cellStyle name="Comma 2 5 3 2 2 3 3 2" xfId="4588" xr:uid="{00000000-0005-0000-0000-0000DA190000}"/>
    <cellStyle name="Comma 2 5 3 2 2 3 3 2 2" xfId="9391" xr:uid="{00000000-0005-0000-0000-0000DB190000}"/>
    <cellStyle name="Comma 2 5 3 2 2 3 3 2 2 2" xfId="18998" xr:uid="{00000000-0005-0000-0000-0000DC190000}"/>
    <cellStyle name="Comma 2 5 3 2 2 3 3 2 2 2 2" xfId="38212" xr:uid="{A54237BD-63AE-46AE-87E1-3A32D536A18C}"/>
    <cellStyle name="Comma 2 5 3 2 2 3 3 2 2 3" xfId="28605" xr:uid="{E8A193D3-E093-4465-ABFA-236459977C53}"/>
    <cellStyle name="Comma 2 5 3 2 2 3 3 2 3" xfId="14195" xr:uid="{00000000-0005-0000-0000-0000DD190000}"/>
    <cellStyle name="Comma 2 5 3 2 2 3 3 2 3 2" xfId="33409" xr:uid="{FB0BED7C-B792-43B6-8680-5387B48C0767}"/>
    <cellStyle name="Comma 2 5 3 2 2 3 3 2 4" xfId="23802" xr:uid="{FCE77DD4-ADC7-4713-A09F-55BB0DD1AAB7}"/>
    <cellStyle name="Comma 2 5 3 2 2 3 3 3" xfId="6990" xr:uid="{00000000-0005-0000-0000-0000DE190000}"/>
    <cellStyle name="Comma 2 5 3 2 2 3 3 3 2" xfId="16597" xr:uid="{00000000-0005-0000-0000-0000DF190000}"/>
    <cellStyle name="Comma 2 5 3 2 2 3 3 3 2 2" xfId="35811" xr:uid="{5C13B846-241C-493B-AACF-E32F20285D44}"/>
    <cellStyle name="Comma 2 5 3 2 2 3 3 3 3" xfId="26204" xr:uid="{8EBBC493-6F6F-468F-BE98-2C947EC18372}"/>
    <cellStyle name="Comma 2 5 3 2 2 3 3 4" xfId="11793" xr:uid="{00000000-0005-0000-0000-0000E0190000}"/>
    <cellStyle name="Comma 2 5 3 2 2 3 3 4 2" xfId="31007" xr:uid="{485862D6-236A-4DF7-923F-1C27209FB2D8}"/>
    <cellStyle name="Comma 2 5 3 2 2 3 3 5" xfId="21400" xr:uid="{074254FC-DEA6-4A24-A56A-7D1964857DF7}"/>
    <cellStyle name="Comma 2 5 3 2 2 3 4" xfId="2988" xr:uid="{00000000-0005-0000-0000-0000E1190000}"/>
    <cellStyle name="Comma 2 5 3 2 2 3 4 2" xfId="7791" xr:uid="{00000000-0005-0000-0000-0000E2190000}"/>
    <cellStyle name="Comma 2 5 3 2 2 3 4 2 2" xfId="17398" xr:uid="{00000000-0005-0000-0000-0000E3190000}"/>
    <cellStyle name="Comma 2 5 3 2 2 3 4 2 2 2" xfId="36612" xr:uid="{9311A13C-42F0-4F42-95B8-02729AA10E75}"/>
    <cellStyle name="Comma 2 5 3 2 2 3 4 2 3" xfId="27005" xr:uid="{B25291C1-99A6-4DF0-AC9A-B2AC1311CE60}"/>
    <cellStyle name="Comma 2 5 3 2 2 3 4 3" xfId="12595" xr:uid="{00000000-0005-0000-0000-0000E4190000}"/>
    <cellStyle name="Comma 2 5 3 2 2 3 4 3 2" xfId="31809" xr:uid="{1E6C3E44-957D-4907-94E2-B21BE2EC536C}"/>
    <cellStyle name="Comma 2 5 3 2 2 3 4 4" xfId="22202" xr:uid="{F647E46F-9C67-4CC8-9756-2BC5CBB4890D}"/>
    <cellStyle name="Comma 2 5 3 2 2 3 5" xfId="5390" xr:uid="{00000000-0005-0000-0000-0000E5190000}"/>
    <cellStyle name="Comma 2 5 3 2 2 3 5 2" xfId="14997" xr:uid="{00000000-0005-0000-0000-0000E6190000}"/>
    <cellStyle name="Comma 2 5 3 2 2 3 5 2 2" xfId="34211" xr:uid="{A2A9D409-EABA-4A65-9DCB-ADB86456A621}"/>
    <cellStyle name="Comma 2 5 3 2 2 3 5 3" xfId="24604" xr:uid="{2C36DF8F-DC95-4914-A697-3310318FF7B4}"/>
    <cellStyle name="Comma 2 5 3 2 2 3 6" xfId="10193" xr:uid="{00000000-0005-0000-0000-0000E7190000}"/>
    <cellStyle name="Comma 2 5 3 2 2 3 6 2" xfId="29407" xr:uid="{CFE7A65F-FAAB-4BB3-A226-308DDCFF6175}"/>
    <cellStyle name="Comma 2 5 3 2 2 3 7" xfId="19800" xr:uid="{452C7160-95F8-41A4-8E34-7AE6F7870F82}"/>
    <cellStyle name="Comma 2 5 3 2 2 4" xfId="783" xr:uid="{00000000-0005-0000-0000-0000E8190000}"/>
    <cellStyle name="Comma 2 5 3 2 2 4 2" xfId="1584" xr:uid="{00000000-0005-0000-0000-0000E9190000}"/>
    <cellStyle name="Comma 2 5 3 2 2 4 2 2" xfId="3988" xr:uid="{00000000-0005-0000-0000-0000EA190000}"/>
    <cellStyle name="Comma 2 5 3 2 2 4 2 2 2" xfId="8791" xr:uid="{00000000-0005-0000-0000-0000EB190000}"/>
    <cellStyle name="Comma 2 5 3 2 2 4 2 2 2 2" xfId="18398" xr:uid="{00000000-0005-0000-0000-0000EC190000}"/>
    <cellStyle name="Comma 2 5 3 2 2 4 2 2 2 2 2" xfId="37612" xr:uid="{E3EDED9C-B5B4-4408-A177-F4602792498D}"/>
    <cellStyle name="Comma 2 5 3 2 2 4 2 2 2 3" xfId="28005" xr:uid="{3A8FFC93-C81A-4067-B346-652E36135242}"/>
    <cellStyle name="Comma 2 5 3 2 2 4 2 2 3" xfId="13595" xr:uid="{00000000-0005-0000-0000-0000ED190000}"/>
    <cellStyle name="Comma 2 5 3 2 2 4 2 2 3 2" xfId="32809" xr:uid="{A7BAD11C-A103-4325-B377-5EA924DC78B5}"/>
    <cellStyle name="Comma 2 5 3 2 2 4 2 2 4" xfId="23202" xr:uid="{FBEFC49F-2CEA-48EC-847E-EFCB88180107}"/>
    <cellStyle name="Comma 2 5 3 2 2 4 2 3" xfId="6390" xr:uid="{00000000-0005-0000-0000-0000EE190000}"/>
    <cellStyle name="Comma 2 5 3 2 2 4 2 3 2" xfId="15997" xr:uid="{00000000-0005-0000-0000-0000EF190000}"/>
    <cellStyle name="Comma 2 5 3 2 2 4 2 3 2 2" xfId="35211" xr:uid="{52BDDBEB-DFA2-4C17-98B4-C34B35A26047}"/>
    <cellStyle name="Comma 2 5 3 2 2 4 2 3 3" xfId="25604" xr:uid="{0706CC90-CAFF-4CE5-9115-0F2B3C208307}"/>
    <cellStyle name="Comma 2 5 3 2 2 4 2 4" xfId="11193" xr:uid="{00000000-0005-0000-0000-0000F0190000}"/>
    <cellStyle name="Comma 2 5 3 2 2 4 2 4 2" xfId="30407" xr:uid="{038E768A-7F60-4C55-A1C5-F6A39459CE38}"/>
    <cellStyle name="Comma 2 5 3 2 2 4 2 5" xfId="20800" xr:uid="{77658A9E-2431-4CFF-9CA1-2298281D6F5D}"/>
    <cellStyle name="Comma 2 5 3 2 2 4 3" xfId="2384" xr:uid="{00000000-0005-0000-0000-0000F1190000}"/>
    <cellStyle name="Comma 2 5 3 2 2 4 3 2" xfId="4788" xr:uid="{00000000-0005-0000-0000-0000F2190000}"/>
    <cellStyle name="Comma 2 5 3 2 2 4 3 2 2" xfId="9591" xr:uid="{00000000-0005-0000-0000-0000F3190000}"/>
    <cellStyle name="Comma 2 5 3 2 2 4 3 2 2 2" xfId="19198" xr:uid="{00000000-0005-0000-0000-0000F4190000}"/>
    <cellStyle name="Comma 2 5 3 2 2 4 3 2 2 2 2" xfId="38412" xr:uid="{B14C570A-F0C4-4335-9FAA-3BB5484272F1}"/>
    <cellStyle name="Comma 2 5 3 2 2 4 3 2 2 3" xfId="28805" xr:uid="{CF643DE6-C8A4-464F-BB82-D3C31ADE83CA}"/>
    <cellStyle name="Comma 2 5 3 2 2 4 3 2 3" xfId="14395" xr:uid="{00000000-0005-0000-0000-0000F5190000}"/>
    <cellStyle name="Comma 2 5 3 2 2 4 3 2 3 2" xfId="33609" xr:uid="{374AD8C9-02F1-4190-A8D8-AB0562BCED37}"/>
    <cellStyle name="Comma 2 5 3 2 2 4 3 2 4" xfId="24002" xr:uid="{E3509E3A-C0E3-4DDC-B59B-F56B00AB8E08}"/>
    <cellStyle name="Comma 2 5 3 2 2 4 3 3" xfId="7190" xr:uid="{00000000-0005-0000-0000-0000F6190000}"/>
    <cellStyle name="Comma 2 5 3 2 2 4 3 3 2" xfId="16797" xr:uid="{00000000-0005-0000-0000-0000F7190000}"/>
    <cellStyle name="Comma 2 5 3 2 2 4 3 3 2 2" xfId="36011" xr:uid="{27D1F66C-1807-4221-B748-1691A7713DE3}"/>
    <cellStyle name="Comma 2 5 3 2 2 4 3 3 3" xfId="26404" xr:uid="{602AFE12-CA3D-4AD8-8716-47E91B72B610}"/>
    <cellStyle name="Comma 2 5 3 2 2 4 3 4" xfId="11993" xr:uid="{00000000-0005-0000-0000-0000F8190000}"/>
    <cellStyle name="Comma 2 5 3 2 2 4 3 4 2" xfId="31207" xr:uid="{9489AEF5-6DEB-46E2-BB23-432ED04B0996}"/>
    <cellStyle name="Comma 2 5 3 2 2 4 3 5" xfId="21600" xr:uid="{C8111242-62D7-4FD8-871F-5F83A8AD6036}"/>
    <cellStyle name="Comma 2 5 3 2 2 4 4" xfId="3188" xr:uid="{00000000-0005-0000-0000-0000F9190000}"/>
    <cellStyle name="Comma 2 5 3 2 2 4 4 2" xfId="7991" xr:uid="{00000000-0005-0000-0000-0000FA190000}"/>
    <cellStyle name="Comma 2 5 3 2 2 4 4 2 2" xfId="17598" xr:uid="{00000000-0005-0000-0000-0000FB190000}"/>
    <cellStyle name="Comma 2 5 3 2 2 4 4 2 2 2" xfId="36812" xr:uid="{951FCC7E-E56D-417C-B3BA-BEB837CD1686}"/>
    <cellStyle name="Comma 2 5 3 2 2 4 4 2 3" xfId="27205" xr:uid="{51C0CBB9-0052-4668-882F-DEBEF1F1AF5B}"/>
    <cellStyle name="Comma 2 5 3 2 2 4 4 3" xfId="12795" xr:uid="{00000000-0005-0000-0000-0000FC190000}"/>
    <cellStyle name="Comma 2 5 3 2 2 4 4 3 2" xfId="32009" xr:uid="{81F7BA26-F029-4564-9935-4AEF63F09692}"/>
    <cellStyle name="Comma 2 5 3 2 2 4 4 4" xfId="22402" xr:uid="{F3A3C69E-27B8-4255-8D3E-39C5444282B2}"/>
    <cellStyle name="Comma 2 5 3 2 2 4 5" xfId="5590" xr:uid="{00000000-0005-0000-0000-0000FD190000}"/>
    <cellStyle name="Comma 2 5 3 2 2 4 5 2" xfId="15197" xr:uid="{00000000-0005-0000-0000-0000FE190000}"/>
    <cellStyle name="Comma 2 5 3 2 2 4 5 2 2" xfId="34411" xr:uid="{573EB107-1B87-44A2-89D4-AA685F1D5AA9}"/>
    <cellStyle name="Comma 2 5 3 2 2 4 5 3" xfId="24804" xr:uid="{DA3B0C28-C277-4DCC-AB84-BB92011E64AD}"/>
    <cellStyle name="Comma 2 5 3 2 2 4 6" xfId="10393" xr:uid="{00000000-0005-0000-0000-0000FF190000}"/>
    <cellStyle name="Comma 2 5 3 2 2 4 6 2" xfId="29607" xr:uid="{8DAF26A2-E6C6-4C70-B403-269B076C6987}"/>
    <cellStyle name="Comma 2 5 3 2 2 4 7" xfId="20000" xr:uid="{E93A69A3-4CE5-4716-A03C-B8E159F859A1}"/>
    <cellStyle name="Comma 2 5 3 2 2 5" xfId="984" xr:uid="{00000000-0005-0000-0000-0000001A0000}"/>
    <cellStyle name="Comma 2 5 3 2 2 5 2" xfId="3388" xr:uid="{00000000-0005-0000-0000-0000011A0000}"/>
    <cellStyle name="Comma 2 5 3 2 2 5 2 2" xfId="8191" xr:uid="{00000000-0005-0000-0000-0000021A0000}"/>
    <cellStyle name="Comma 2 5 3 2 2 5 2 2 2" xfId="17798" xr:uid="{00000000-0005-0000-0000-0000031A0000}"/>
    <cellStyle name="Comma 2 5 3 2 2 5 2 2 2 2" xfId="37012" xr:uid="{7F1FB934-801F-4209-B540-B6E8BAF58F3C}"/>
    <cellStyle name="Comma 2 5 3 2 2 5 2 2 3" xfId="27405" xr:uid="{1452AB1C-D107-47FF-8D4E-01613CB3AD1A}"/>
    <cellStyle name="Comma 2 5 3 2 2 5 2 3" xfId="12995" xr:uid="{00000000-0005-0000-0000-0000041A0000}"/>
    <cellStyle name="Comma 2 5 3 2 2 5 2 3 2" xfId="32209" xr:uid="{342CA447-95B9-4138-A6D3-3119F7D0BD12}"/>
    <cellStyle name="Comma 2 5 3 2 2 5 2 4" xfId="22602" xr:uid="{E5DC723B-CEFB-48E9-B4A3-B57818075F5A}"/>
    <cellStyle name="Comma 2 5 3 2 2 5 3" xfId="5790" xr:uid="{00000000-0005-0000-0000-0000051A0000}"/>
    <cellStyle name="Comma 2 5 3 2 2 5 3 2" xfId="15397" xr:uid="{00000000-0005-0000-0000-0000061A0000}"/>
    <cellStyle name="Comma 2 5 3 2 2 5 3 2 2" xfId="34611" xr:uid="{F882A555-8B00-46E1-8367-90AD9CE66F8C}"/>
    <cellStyle name="Comma 2 5 3 2 2 5 3 3" xfId="25004" xr:uid="{98AAD88E-3624-418B-B00D-27CC6B584115}"/>
    <cellStyle name="Comma 2 5 3 2 2 5 4" xfId="10593" xr:uid="{00000000-0005-0000-0000-0000071A0000}"/>
    <cellStyle name="Comma 2 5 3 2 2 5 4 2" xfId="29807" xr:uid="{B96964AE-FF74-4532-80AE-45798EB439A5}"/>
    <cellStyle name="Comma 2 5 3 2 2 5 5" xfId="20200" xr:uid="{2374788F-F388-4549-9149-D559D3D17E60}"/>
    <cellStyle name="Comma 2 5 3 2 2 6" xfId="1784" xr:uid="{00000000-0005-0000-0000-0000081A0000}"/>
    <cellStyle name="Comma 2 5 3 2 2 6 2" xfId="4188" xr:uid="{00000000-0005-0000-0000-0000091A0000}"/>
    <cellStyle name="Comma 2 5 3 2 2 6 2 2" xfId="8991" xr:uid="{00000000-0005-0000-0000-00000A1A0000}"/>
    <cellStyle name="Comma 2 5 3 2 2 6 2 2 2" xfId="18598" xr:uid="{00000000-0005-0000-0000-00000B1A0000}"/>
    <cellStyle name="Comma 2 5 3 2 2 6 2 2 2 2" xfId="37812" xr:uid="{B325A2F5-D241-4C12-A5CC-49EEB0F06C8B}"/>
    <cellStyle name="Comma 2 5 3 2 2 6 2 2 3" xfId="28205" xr:uid="{2431E613-5FE2-47D5-AC8C-00C49FA9A526}"/>
    <cellStyle name="Comma 2 5 3 2 2 6 2 3" xfId="13795" xr:uid="{00000000-0005-0000-0000-00000C1A0000}"/>
    <cellStyle name="Comma 2 5 3 2 2 6 2 3 2" xfId="33009" xr:uid="{B3829534-9AFE-492A-9EF6-B27A090727FC}"/>
    <cellStyle name="Comma 2 5 3 2 2 6 2 4" xfId="23402" xr:uid="{9C7C61CF-A59C-40C6-8628-5C6554941497}"/>
    <cellStyle name="Comma 2 5 3 2 2 6 3" xfId="6590" xr:uid="{00000000-0005-0000-0000-00000D1A0000}"/>
    <cellStyle name="Comma 2 5 3 2 2 6 3 2" xfId="16197" xr:uid="{00000000-0005-0000-0000-00000E1A0000}"/>
    <cellStyle name="Comma 2 5 3 2 2 6 3 2 2" xfId="35411" xr:uid="{BC8694E3-DD71-4AA2-8E11-384FC06FA99E}"/>
    <cellStyle name="Comma 2 5 3 2 2 6 3 3" xfId="25804" xr:uid="{5C7C8A9C-8441-4CF2-A80E-C853E26C81B9}"/>
    <cellStyle name="Comma 2 5 3 2 2 6 4" xfId="11393" xr:uid="{00000000-0005-0000-0000-00000F1A0000}"/>
    <cellStyle name="Comma 2 5 3 2 2 6 4 2" xfId="30607" xr:uid="{39A7C894-8D6E-4178-980D-B91844655BCA}"/>
    <cellStyle name="Comma 2 5 3 2 2 6 5" xfId="21000" xr:uid="{2BBB51E0-CD97-4210-BE9D-8637E6A23871}"/>
    <cellStyle name="Comma 2 5 3 2 2 7" xfId="2588" xr:uid="{00000000-0005-0000-0000-0000101A0000}"/>
    <cellStyle name="Comma 2 5 3 2 2 7 2" xfId="7391" xr:uid="{00000000-0005-0000-0000-0000111A0000}"/>
    <cellStyle name="Comma 2 5 3 2 2 7 2 2" xfId="16998" xr:uid="{00000000-0005-0000-0000-0000121A0000}"/>
    <cellStyle name="Comma 2 5 3 2 2 7 2 2 2" xfId="36212" xr:uid="{C8F4BA1E-EF53-44C2-8C9E-255E1C55CD96}"/>
    <cellStyle name="Comma 2 5 3 2 2 7 2 3" xfId="26605" xr:uid="{70E9C9C6-58F0-4DD3-94BE-2A507C7EBE86}"/>
    <cellStyle name="Comma 2 5 3 2 2 7 3" xfId="12195" xr:uid="{00000000-0005-0000-0000-0000131A0000}"/>
    <cellStyle name="Comma 2 5 3 2 2 7 3 2" xfId="31409" xr:uid="{ACBD3B61-C892-43EC-B3A5-9C075FF495D3}"/>
    <cellStyle name="Comma 2 5 3 2 2 7 4" xfId="21802" xr:uid="{C43444F1-3786-48BB-B1A3-C6AB5A43A128}"/>
    <cellStyle name="Comma 2 5 3 2 2 8" xfId="4990" xr:uid="{00000000-0005-0000-0000-0000141A0000}"/>
    <cellStyle name="Comma 2 5 3 2 2 8 2" xfId="14597" xr:uid="{00000000-0005-0000-0000-0000151A0000}"/>
    <cellStyle name="Comma 2 5 3 2 2 8 2 2" xfId="33811" xr:uid="{64E6B4C9-5471-44AC-AC64-31B5F0225708}"/>
    <cellStyle name="Comma 2 5 3 2 2 8 3" xfId="24204" xr:uid="{744FC18D-F4E4-4559-99BD-5BB842FA8E23}"/>
    <cellStyle name="Comma 2 5 3 2 2 9" xfId="9793" xr:uid="{00000000-0005-0000-0000-0000161A0000}"/>
    <cellStyle name="Comma 2 5 3 2 2 9 2" xfId="29007" xr:uid="{FEAA19BF-FCB1-4D1A-A951-082A33BE45FA}"/>
    <cellStyle name="Comma 2 5 3 2 3" xfId="283" xr:uid="{00000000-0005-0000-0000-0000171A0000}"/>
    <cellStyle name="Comma 2 5 3 2 3 2" xfId="1084" xr:uid="{00000000-0005-0000-0000-0000181A0000}"/>
    <cellStyle name="Comma 2 5 3 2 3 2 2" xfId="3488" xr:uid="{00000000-0005-0000-0000-0000191A0000}"/>
    <cellStyle name="Comma 2 5 3 2 3 2 2 2" xfId="8291" xr:uid="{00000000-0005-0000-0000-00001A1A0000}"/>
    <cellStyle name="Comma 2 5 3 2 3 2 2 2 2" xfId="17898" xr:uid="{00000000-0005-0000-0000-00001B1A0000}"/>
    <cellStyle name="Comma 2 5 3 2 3 2 2 2 2 2" xfId="37112" xr:uid="{D667EB58-D35F-42BC-971A-7752BA9394B1}"/>
    <cellStyle name="Comma 2 5 3 2 3 2 2 2 3" xfId="27505" xr:uid="{C1F7558D-7189-4E93-8EDF-01A36133C402}"/>
    <cellStyle name="Comma 2 5 3 2 3 2 2 3" xfId="13095" xr:uid="{00000000-0005-0000-0000-00001C1A0000}"/>
    <cellStyle name="Comma 2 5 3 2 3 2 2 3 2" xfId="32309" xr:uid="{5971586E-B39F-49FE-8E5E-487E21BA7A24}"/>
    <cellStyle name="Comma 2 5 3 2 3 2 2 4" xfId="22702" xr:uid="{107EA5C6-7D33-46CD-A8D4-0CB22A6CAD62}"/>
    <cellStyle name="Comma 2 5 3 2 3 2 3" xfId="5890" xr:uid="{00000000-0005-0000-0000-00001D1A0000}"/>
    <cellStyle name="Comma 2 5 3 2 3 2 3 2" xfId="15497" xr:uid="{00000000-0005-0000-0000-00001E1A0000}"/>
    <cellStyle name="Comma 2 5 3 2 3 2 3 2 2" xfId="34711" xr:uid="{D95F4196-05AC-4033-B139-183817C870FE}"/>
    <cellStyle name="Comma 2 5 3 2 3 2 3 3" xfId="25104" xr:uid="{A83FCDD5-F2AE-4373-8878-8208EAFFA4F8}"/>
    <cellStyle name="Comma 2 5 3 2 3 2 4" xfId="10693" xr:uid="{00000000-0005-0000-0000-00001F1A0000}"/>
    <cellStyle name="Comma 2 5 3 2 3 2 4 2" xfId="29907" xr:uid="{1D239B79-1813-4738-9AFB-D39AC45FDC0D}"/>
    <cellStyle name="Comma 2 5 3 2 3 2 5" xfId="20300" xr:uid="{273C7DF2-2461-4FE4-B607-178CC03B14F3}"/>
    <cellStyle name="Comma 2 5 3 2 3 3" xfId="1884" xr:uid="{00000000-0005-0000-0000-0000201A0000}"/>
    <cellStyle name="Comma 2 5 3 2 3 3 2" xfId="4288" xr:uid="{00000000-0005-0000-0000-0000211A0000}"/>
    <cellStyle name="Comma 2 5 3 2 3 3 2 2" xfId="9091" xr:uid="{00000000-0005-0000-0000-0000221A0000}"/>
    <cellStyle name="Comma 2 5 3 2 3 3 2 2 2" xfId="18698" xr:uid="{00000000-0005-0000-0000-0000231A0000}"/>
    <cellStyle name="Comma 2 5 3 2 3 3 2 2 2 2" xfId="37912" xr:uid="{01187AE0-E84F-4AB2-9285-6EFB14C6CA0A}"/>
    <cellStyle name="Comma 2 5 3 2 3 3 2 2 3" xfId="28305" xr:uid="{11DDE4CF-526A-4753-99A2-5CA16845CDF7}"/>
    <cellStyle name="Comma 2 5 3 2 3 3 2 3" xfId="13895" xr:uid="{00000000-0005-0000-0000-0000241A0000}"/>
    <cellStyle name="Comma 2 5 3 2 3 3 2 3 2" xfId="33109" xr:uid="{1C4C61EB-C5EF-4A56-819F-36E2CDEFEF65}"/>
    <cellStyle name="Comma 2 5 3 2 3 3 2 4" xfId="23502" xr:uid="{DA481AC9-89A4-4B68-806E-6A36596FFA43}"/>
    <cellStyle name="Comma 2 5 3 2 3 3 3" xfId="6690" xr:uid="{00000000-0005-0000-0000-0000251A0000}"/>
    <cellStyle name="Comma 2 5 3 2 3 3 3 2" xfId="16297" xr:uid="{00000000-0005-0000-0000-0000261A0000}"/>
    <cellStyle name="Comma 2 5 3 2 3 3 3 2 2" xfId="35511" xr:uid="{AA387AD1-CAE7-42A4-ACCA-43592C027BA7}"/>
    <cellStyle name="Comma 2 5 3 2 3 3 3 3" xfId="25904" xr:uid="{803876A7-0F7E-4777-9769-6262E98E3E3C}"/>
    <cellStyle name="Comma 2 5 3 2 3 3 4" xfId="11493" xr:uid="{00000000-0005-0000-0000-0000271A0000}"/>
    <cellStyle name="Comma 2 5 3 2 3 3 4 2" xfId="30707" xr:uid="{13A21A16-FED5-40E0-A1E4-FEA43E76470F}"/>
    <cellStyle name="Comma 2 5 3 2 3 3 5" xfId="21100" xr:uid="{7CACBE5F-A138-4F6C-A9D5-7F95AC969ED4}"/>
    <cellStyle name="Comma 2 5 3 2 3 4" xfId="2688" xr:uid="{00000000-0005-0000-0000-0000281A0000}"/>
    <cellStyle name="Comma 2 5 3 2 3 4 2" xfId="7491" xr:uid="{00000000-0005-0000-0000-0000291A0000}"/>
    <cellStyle name="Comma 2 5 3 2 3 4 2 2" xfId="17098" xr:uid="{00000000-0005-0000-0000-00002A1A0000}"/>
    <cellStyle name="Comma 2 5 3 2 3 4 2 2 2" xfId="36312" xr:uid="{6FB625A8-4A38-4174-9F48-C70DBC190FE9}"/>
    <cellStyle name="Comma 2 5 3 2 3 4 2 3" xfId="26705" xr:uid="{95AE2AC2-9BDB-4410-8103-598849A2AFF7}"/>
    <cellStyle name="Comma 2 5 3 2 3 4 3" xfId="12295" xr:uid="{00000000-0005-0000-0000-00002B1A0000}"/>
    <cellStyle name="Comma 2 5 3 2 3 4 3 2" xfId="31509" xr:uid="{54709426-F133-4965-A480-CB183D1A0BC2}"/>
    <cellStyle name="Comma 2 5 3 2 3 4 4" xfId="21902" xr:uid="{66ECC0EF-DAF2-4B59-A09D-43DF5EC45E99}"/>
    <cellStyle name="Comma 2 5 3 2 3 5" xfId="5090" xr:uid="{00000000-0005-0000-0000-00002C1A0000}"/>
    <cellStyle name="Comma 2 5 3 2 3 5 2" xfId="14697" xr:uid="{00000000-0005-0000-0000-00002D1A0000}"/>
    <cellStyle name="Comma 2 5 3 2 3 5 2 2" xfId="33911" xr:uid="{BF349D87-21DB-42E3-99C1-D2EB47FCB7F9}"/>
    <cellStyle name="Comma 2 5 3 2 3 5 3" xfId="24304" xr:uid="{DB867A30-7D3B-456A-9402-13A35FFE665E}"/>
    <cellStyle name="Comma 2 5 3 2 3 6" xfId="9893" xr:uid="{00000000-0005-0000-0000-00002E1A0000}"/>
    <cellStyle name="Comma 2 5 3 2 3 6 2" xfId="29107" xr:uid="{EC7AFF3D-32A4-41B1-89C5-96A3738AC463}"/>
    <cellStyle name="Comma 2 5 3 2 3 7" xfId="19500" xr:uid="{22151C52-0D18-412E-A76A-D74D7223DD0C}"/>
    <cellStyle name="Comma 2 5 3 2 4" xfId="483" xr:uid="{00000000-0005-0000-0000-00002F1A0000}"/>
    <cellStyle name="Comma 2 5 3 2 4 2" xfId="1284" xr:uid="{00000000-0005-0000-0000-0000301A0000}"/>
    <cellStyle name="Comma 2 5 3 2 4 2 2" xfId="3688" xr:uid="{00000000-0005-0000-0000-0000311A0000}"/>
    <cellStyle name="Comma 2 5 3 2 4 2 2 2" xfId="8491" xr:uid="{00000000-0005-0000-0000-0000321A0000}"/>
    <cellStyle name="Comma 2 5 3 2 4 2 2 2 2" xfId="18098" xr:uid="{00000000-0005-0000-0000-0000331A0000}"/>
    <cellStyle name="Comma 2 5 3 2 4 2 2 2 2 2" xfId="37312" xr:uid="{50D0AE8D-F76D-4A58-AE3C-EB6772BE786C}"/>
    <cellStyle name="Comma 2 5 3 2 4 2 2 2 3" xfId="27705" xr:uid="{EA7460A7-1980-4B9E-BEBF-9FA68E864A5B}"/>
    <cellStyle name="Comma 2 5 3 2 4 2 2 3" xfId="13295" xr:uid="{00000000-0005-0000-0000-0000341A0000}"/>
    <cellStyle name="Comma 2 5 3 2 4 2 2 3 2" xfId="32509" xr:uid="{A65102A5-3155-48C3-AE55-E3675CE468E0}"/>
    <cellStyle name="Comma 2 5 3 2 4 2 2 4" xfId="22902" xr:uid="{7D0E0587-E54D-4E5E-B8DD-820CEF0A4C74}"/>
    <cellStyle name="Comma 2 5 3 2 4 2 3" xfId="6090" xr:uid="{00000000-0005-0000-0000-0000351A0000}"/>
    <cellStyle name="Comma 2 5 3 2 4 2 3 2" xfId="15697" xr:uid="{00000000-0005-0000-0000-0000361A0000}"/>
    <cellStyle name="Comma 2 5 3 2 4 2 3 2 2" xfId="34911" xr:uid="{1CDD8BB1-C627-4719-9AE8-504C70FE0680}"/>
    <cellStyle name="Comma 2 5 3 2 4 2 3 3" xfId="25304" xr:uid="{C2E72679-F291-410E-B802-5000FB4FF9D9}"/>
    <cellStyle name="Comma 2 5 3 2 4 2 4" xfId="10893" xr:uid="{00000000-0005-0000-0000-0000371A0000}"/>
    <cellStyle name="Comma 2 5 3 2 4 2 4 2" xfId="30107" xr:uid="{38A1217D-D522-49B4-865E-7A2B2FC88D22}"/>
    <cellStyle name="Comma 2 5 3 2 4 2 5" xfId="20500" xr:uid="{49177325-FC9C-4E9F-B50B-6BD6EB9A6147}"/>
    <cellStyle name="Comma 2 5 3 2 4 3" xfId="2084" xr:uid="{00000000-0005-0000-0000-0000381A0000}"/>
    <cellStyle name="Comma 2 5 3 2 4 3 2" xfId="4488" xr:uid="{00000000-0005-0000-0000-0000391A0000}"/>
    <cellStyle name="Comma 2 5 3 2 4 3 2 2" xfId="9291" xr:uid="{00000000-0005-0000-0000-00003A1A0000}"/>
    <cellStyle name="Comma 2 5 3 2 4 3 2 2 2" xfId="18898" xr:uid="{00000000-0005-0000-0000-00003B1A0000}"/>
    <cellStyle name="Comma 2 5 3 2 4 3 2 2 2 2" xfId="38112" xr:uid="{E30C6EE5-1CE6-46CE-900C-38A5961E1AB7}"/>
    <cellStyle name="Comma 2 5 3 2 4 3 2 2 3" xfId="28505" xr:uid="{AFE99BE3-298E-4CEE-87AA-E10D6FDB3262}"/>
    <cellStyle name="Comma 2 5 3 2 4 3 2 3" xfId="14095" xr:uid="{00000000-0005-0000-0000-00003C1A0000}"/>
    <cellStyle name="Comma 2 5 3 2 4 3 2 3 2" xfId="33309" xr:uid="{5C0B5248-A8FB-467E-A593-0A44A4718F5C}"/>
    <cellStyle name="Comma 2 5 3 2 4 3 2 4" xfId="23702" xr:uid="{FAE53679-618B-4E9A-A832-DC92B9BAACC3}"/>
    <cellStyle name="Comma 2 5 3 2 4 3 3" xfId="6890" xr:uid="{00000000-0005-0000-0000-00003D1A0000}"/>
    <cellStyle name="Comma 2 5 3 2 4 3 3 2" xfId="16497" xr:uid="{00000000-0005-0000-0000-00003E1A0000}"/>
    <cellStyle name="Comma 2 5 3 2 4 3 3 2 2" xfId="35711" xr:uid="{69B9F95C-E1FA-4919-8ED9-829E52A90A80}"/>
    <cellStyle name="Comma 2 5 3 2 4 3 3 3" xfId="26104" xr:uid="{E923EBE0-AC2B-43D1-A15B-4BE75C29CB71}"/>
    <cellStyle name="Comma 2 5 3 2 4 3 4" xfId="11693" xr:uid="{00000000-0005-0000-0000-00003F1A0000}"/>
    <cellStyle name="Comma 2 5 3 2 4 3 4 2" xfId="30907" xr:uid="{6E1BC383-FE4F-474E-98B0-094F050B1BAF}"/>
    <cellStyle name="Comma 2 5 3 2 4 3 5" xfId="21300" xr:uid="{A27A7538-E927-497B-9B3F-C4EB3D6BD4F9}"/>
    <cellStyle name="Comma 2 5 3 2 4 4" xfId="2888" xr:uid="{00000000-0005-0000-0000-0000401A0000}"/>
    <cellStyle name="Comma 2 5 3 2 4 4 2" xfId="7691" xr:uid="{00000000-0005-0000-0000-0000411A0000}"/>
    <cellStyle name="Comma 2 5 3 2 4 4 2 2" xfId="17298" xr:uid="{00000000-0005-0000-0000-0000421A0000}"/>
    <cellStyle name="Comma 2 5 3 2 4 4 2 2 2" xfId="36512" xr:uid="{66F055B9-3F68-495F-8888-4B9FEF533215}"/>
    <cellStyle name="Comma 2 5 3 2 4 4 2 3" xfId="26905" xr:uid="{BF7A365A-D2D4-4BA0-9386-77D82A9CEB5B}"/>
    <cellStyle name="Comma 2 5 3 2 4 4 3" xfId="12495" xr:uid="{00000000-0005-0000-0000-0000431A0000}"/>
    <cellStyle name="Comma 2 5 3 2 4 4 3 2" xfId="31709" xr:uid="{74231F54-87C5-4F41-98D3-EB65EAF370F1}"/>
    <cellStyle name="Comma 2 5 3 2 4 4 4" xfId="22102" xr:uid="{C302277E-2F5D-4EFC-A4D6-7B641E8328E1}"/>
    <cellStyle name="Comma 2 5 3 2 4 5" xfId="5290" xr:uid="{00000000-0005-0000-0000-0000441A0000}"/>
    <cellStyle name="Comma 2 5 3 2 4 5 2" xfId="14897" xr:uid="{00000000-0005-0000-0000-0000451A0000}"/>
    <cellStyle name="Comma 2 5 3 2 4 5 2 2" xfId="34111" xr:uid="{DDB3AC66-1525-4FB9-8D64-528DE5DF912E}"/>
    <cellStyle name="Comma 2 5 3 2 4 5 3" xfId="24504" xr:uid="{F871C4BC-C390-4C04-9EDE-CAE9E7C607EC}"/>
    <cellStyle name="Comma 2 5 3 2 4 6" xfId="10093" xr:uid="{00000000-0005-0000-0000-0000461A0000}"/>
    <cellStyle name="Comma 2 5 3 2 4 6 2" xfId="29307" xr:uid="{03A9C15B-1F5B-47C5-A338-1EDC26DC0D9D}"/>
    <cellStyle name="Comma 2 5 3 2 4 7" xfId="19700" xr:uid="{B9F3FDD6-E30C-427B-BEA8-B82DFA74FDF0}"/>
    <cellStyle name="Comma 2 5 3 2 5" xfId="683" xr:uid="{00000000-0005-0000-0000-0000471A0000}"/>
    <cellStyle name="Comma 2 5 3 2 5 2" xfId="1484" xr:uid="{00000000-0005-0000-0000-0000481A0000}"/>
    <cellStyle name="Comma 2 5 3 2 5 2 2" xfId="3888" xr:uid="{00000000-0005-0000-0000-0000491A0000}"/>
    <cellStyle name="Comma 2 5 3 2 5 2 2 2" xfId="8691" xr:uid="{00000000-0005-0000-0000-00004A1A0000}"/>
    <cellStyle name="Comma 2 5 3 2 5 2 2 2 2" xfId="18298" xr:uid="{00000000-0005-0000-0000-00004B1A0000}"/>
    <cellStyle name="Comma 2 5 3 2 5 2 2 2 2 2" xfId="37512" xr:uid="{65FB8233-11A4-409F-AA2E-9F4225A43D40}"/>
    <cellStyle name="Comma 2 5 3 2 5 2 2 2 3" xfId="27905" xr:uid="{4AF30091-3BED-4FDB-96FF-88D52D6FEDCA}"/>
    <cellStyle name="Comma 2 5 3 2 5 2 2 3" xfId="13495" xr:uid="{00000000-0005-0000-0000-00004C1A0000}"/>
    <cellStyle name="Comma 2 5 3 2 5 2 2 3 2" xfId="32709" xr:uid="{CAE6675C-430F-4C5B-BE5C-27145B3B2840}"/>
    <cellStyle name="Comma 2 5 3 2 5 2 2 4" xfId="23102" xr:uid="{3B74E711-9962-4473-935B-853E4D0D01D1}"/>
    <cellStyle name="Comma 2 5 3 2 5 2 3" xfId="6290" xr:uid="{00000000-0005-0000-0000-00004D1A0000}"/>
    <cellStyle name="Comma 2 5 3 2 5 2 3 2" xfId="15897" xr:uid="{00000000-0005-0000-0000-00004E1A0000}"/>
    <cellStyle name="Comma 2 5 3 2 5 2 3 2 2" xfId="35111" xr:uid="{67CA66CA-5C5F-4B9D-861D-55CAAE3F1079}"/>
    <cellStyle name="Comma 2 5 3 2 5 2 3 3" xfId="25504" xr:uid="{81E2F2E5-0960-4554-AC37-9C95F60D9964}"/>
    <cellStyle name="Comma 2 5 3 2 5 2 4" xfId="11093" xr:uid="{00000000-0005-0000-0000-00004F1A0000}"/>
    <cellStyle name="Comma 2 5 3 2 5 2 4 2" xfId="30307" xr:uid="{BD69CAAC-41E1-403F-8C9D-4613DBA10E37}"/>
    <cellStyle name="Comma 2 5 3 2 5 2 5" xfId="20700" xr:uid="{4DE93F53-8420-4106-AD39-81332471429C}"/>
    <cellStyle name="Comma 2 5 3 2 5 3" xfId="2284" xr:uid="{00000000-0005-0000-0000-0000501A0000}"/>
    <cellStyle name="Comma 2 5 3 2 5 3 2" xfId="4688" xr:uid="{00000000-0005-0000-0000-0000511A0000}"/>
    <cellStyle name="Comma 2 5 3 2 5 3 2 2" xfId="9491" xr:uid="{00000000-0005-0000-0000-0000521A0000}"/>
    <cellStyle name="Comma 2 5 3 2 5 3 2 2 2" xfId="19098" xr:uid="{00000000-0005-0000-0000-0000531A0000}"/>
    <cellStyle name="Comma 2 5 3 2 5 3 2 2 2 2" xfId="38312" xr:uid="{5A40D336-3178-4C09-B012-A9DECA3D790D}"/>
    <cellStyle name="Comma 2 5 3 2 5 3 2 2 3" xfId="28705" xr:uid="{41D38053-ECB1-4C69-A4FF-767A943E04A0}"/>
    <cellStyle name="Comma 2 5 3 2 5 3 2 3" xfId="14295" xr:uid="{00000000-0005-0000-0000-0000541A0000}"/>
    <cellStyle name="Comma 2 5 3 2 5 3 2 3 2" xfId="33509" xr:uid="{B3CFCC95-0750-437F-A829-F15CFA51A9A8}"/>
    <cellStyle name="Comma 2 5 3 2 5 3 2 4" xfId="23902" xr:uid="{E01C00C1-AAC4-442A-8161-D3CDF0C94413}"/>
    <cellStyle name="Comma 2 5 3 2 5 3 3" xfId="7090" xr:uid="{00000000-0005-0000-0000-0000551A0000}"/>
    <cellStyle name="Comma 2 5 3 2 5 3 3 2" xfId="16697" xr:uid="{00000000-0005-0000-0000-0000561A0000}"/>
    <cellStyle name="Comma 2 5 3 2 5 3 3 2 2" xfId="35911" xr:uid="{B20EA3B1-F68E-44E3-AD48-497B4E584668}"/>
    <cellStyle name="Comma 2 5 3 2 5 3 3 3" xfId="26304" xr:uid="{491E1DDD-E68B-43A0-A954-693EA7059B46}"/>
    <cellStyle name="Comma 2 5 3 2 5 3 4" xfId="11893" xr:uid="{00000000-0005-0000-0000-0000571A0000}"/>
    <cellStyle name="Comma 2 5 3 2 5 3 4 2" xfId="31107" xr:uid="{690495B4-FC90-4062-9AC3-0D9E1A61CA6A}"/>
    <cellStyle name="Comma 2 5 3 2 5 3 5" xfId="21500" xr:uid="{9A9C45F6-7018-42A5-B42B-034072DDDE12}"/>
    <cellStyle name="Comma 2 5 3 2 5 4" xfId="3088" xr:uid="{00000000-0005-0000-0000-0000581A0000}"/>
    <cellStyle name="Comma 2 5 3 2 5 4 2" xfId="7891" xr:uid="{00000000-0005-0000-0000-0000591A0000}"/>
    <cellStyle name="Comma 2 5 3 2 5 4 2 2" xfId="17498" xr:uid="{00000000-0005-0000-0000-00005A1A0000}"/>
    <cellStyle name="Comma 2 5 3 2 5 4 2 2 2" xfId="36712" xr:uid="{3EEE0159-3ABB-454E-A344-872F350C19D8}"/>
    <cellStyle name="Comma 2 5 3 2 5 4 2 3" xfId="27105" xr:uid="{173939DC-1C1A-4FBF-9660-0376BA90EDB1}"/>
    <cellStyle name="Comma 2 5 3 2 5 4 3" xfId="12695" xr:uid="{00000000-0005-0000-0000-00005B1A0000}"/>
    <cellStyle name="Comma 2 5 3 2 5 4 3 2" xfId="31909" xr:uid="{98A22CF7-D36D-45AD-9747-D94A6348923E}"/>
    <cellStyle name="Comma 2 5 3 2 5 4 4" xfId="22302" xr:uid="{47EFFBC5-74D7-4980-86C7-F334ED5844A8}"/>
    <cellStyle name="Comma 2 5 3 2 5 5" xfId="5490" xr:uid="{00000000-0005-0000-0000-00005C1A0000}"/>
    <cellStyle name="Comma 2 5 3 2 5 5 2" xfId="15097" xr:uid="{00000000-0005-0000-0000-00005D1A0000}"/>
    <cellStyle name="Comma 2 5 3 2 5 5 2 2" xfId="34311" xr:uid="{8CAEDDD5-1677-470F-A8D8-E421515DA917}"/>
    <cellStyle name="Comma 2 5 3 2 5 5 3" xfId="24704" xr:uid="{3387FF51-23DA-4103-ACE5-4257DF01C8C8}"/>
    <cellStyle name="Comma 2 5 3 2 5 6" xfId="10293" xr:uid="{00000000-0005-0000-0000-00005E1A0000}"/>
    <cellStyle name="Comma 2 5 3 2 5 6 2" xfId="29507" xr:uid="{2D61A2EB-2FA4-4CCF-9005-67F6F4823230}"/>
    <cellStyle name="Comma 2 5 3 2 5 7" xfId="19900" xr:uid="{ADE8795D-1ED7-49B6-B439-61199812C575}"/>
    <cellStyle name="Comma 2 5 3 2 6" xfId="884" xr:uid="{00000000-0005-0000-0000-00005F1A0000}"/>
    <cellStyle name="Comma 2 5 3 2 6 2" xfId="3288" xr:uid="{00000000-0005-0000-0000-0000601A0000}"/>
    <cellStyle name="Comma 2 5 3 2 6 2 2" xfId="8091" xr:uid="{00000000-0005-0000-0000-0000611A0000}"/>
    <cellStyle name="Comma 2 5 3 2 6 2 2 2" xfId="17698" xr:uid="{00000000-0005-0000-0000-0000621A0000}"/>
    <cellStyle name="Comma 2 5 3 2 6 2 2 2 2" xfId="36912" xr:uid="{2D2A3853-158A-43EC-A874-BAB6DC9100C9}"/>
    <cellStyle name="Comma 2 5 3 2 6 2 2 3" xfId="27305" xr:uid="{851617DC-A6BF-4E64-B6D1-CAD366EB29CC}"/>
    <cellStyle name="Comma 2 5 3 2 6 2 3" xfId="12895" xr:uid="{00000000-0005-0000-0000-0000631A0000}"/>
    <cellStyle name="Comma 2 5 3 2 6 2 3 2" xfId="32109" xr:uid="{0F60BD54-E441-41E9-8F1E-6A507AC91774}"/>
    <cellStyle name="Comma 2 5 3 2 6 2 4" xfId="22502" xr:uid="{3A8DE520-7533-4BE9-9742-49B3152A55E0}"/>
    <cellStyle name="Comma 2 5 3 2 6 3" xfId="5690" xr:uid="{00000000-0005-0000-0000-0000641A0000}"/>
    <cellStyle name="Comma 2 5 3 2 6 3 2" xfId="15297" xr:uid="{00000000-0005-0000-0000-0000651A0000}"/>
    <cellStyle name="Comma 2 5 3 2 6 3 2 2" xfId="34511" xr:uid="{9B768222-2824-4FC4-AD46-D93002FC1AD8}"/>
    <cellStyle name="Comma 2 5 3 2 6 3 3" xfId="24904" xr:uid="{32C6BA17-15BA-4090-82D8-E330B262ABE4}"/>
    <cellStyle name="Comma 2 5 3 2 6 4" xfId="10493" xr:uid="{00000000-0005-0000-0000-0000661A0000}"/>
    <cellStyle name="Comma 2 5 3 2 6 4 2" xfId="29707" xr:uid="{FC473956-0C9E-4D9A-A402-72BF01362309}"/>
    <cellStyle name="Comma 2 5 3 2 6 5" xfId="20100" xr:uid="{D7CBD898-A776-4E54-A391-5794DFAD55F5}"/>
    <cellStyle name="Comma 2 5 3 2 7" xfId="1684" xr:uid="{00000000-0005-0000-0000-0000671A0000}"/>
    <cellStyle name="Comma 2 5 3 2 7 2" xfId="4088" xr:uid="{00000000-0005-0000-0000-0000681A0000}"/>
    <cellStyle name="Comma 2 5 3 2 7 2 2" xfId="8891" xr:uid="{00000000-0005-0000-0000-0000691A0000}"/>
    <cellStyle name="Comma 2 5 3 2 7 2 2 2" xfId="18498" xr:uid="{00000000-0005-0000-0000-00006A1A0000}"/>
    <cellStyle name="Comma 2 5 3 2 7 2 2 2 2" xfId="37712" xr:uid="{399EF81F-CD5C-46DC-B340-8303A043E3A9}"/>
    <cellStyle name="Comma 2 5 3 2 7 2 2 3" xfId="28105" xr:uid="{AAF08837-597E-461D-BC62-37D4B0F78E4F}"/>
    <cellStyle name="Comma 2 5 3 2 7 2 3" xfId="13695" xr:uid="{00000000-0005-0000-0000-00006B1A0000}"/>
    <cellStyle name="Comma 2 5 3 2 7 2 3 2" xfId="32909" xr:uid="{D2CC6734-A504-4AFC-A81A-C7DC5F78CD26}"/>
    <cellStyle name="Comma 2 5 3 2 7 2 4" xfId="23302" xr:uid="{A96A41D5-C436-4E6D-98D6-00E28DF83DD6}"/>
    <cellStyle name="Comma 2 5 3 2 7 3" xfId="6490" xr:uid="{00000000-0005-0000-0000-00006C1A0000}"/>
    <cellStyle name="Comma 2 5 3 2 7 3 2" xfId="16097" xr:uid="{00000000-0005-0000-0000-00006D1A0000}"/>
    <cellStyle name="Comma 2 5 3 2 7 3 2 2" xfId="35311" xr:uid="{817D3FC3-B619-4E25-B954-40AA9724C389}"/>
    <cellStyle name="Comma 2 5 3 2 7 3 3" xfId="25704" xr:uid="{35FEF4F9-4683-45D6-ADAD-0773BE02F81F}"/>
    <cellStyle name="Comma 2 5 3 2 7 4" xfId="11293" xr:uid="{00000000-0005-0000-0000-00006E1A0000}"/>
    <cellStyle name="Comma 2 5 3 2 7 4 2" xfId="30507" xr:uid="{1CD1AF6D-BFB3-459B-ADEF-EF6611E206CD}"/>
    <cellStyle name="Comma 2 5 3 2 7 5" xfId="20900" xr:uid="{D2CF9E13-411E-4355-BB6F-2769A25C4CF8}"/>
    <cellStyle name="Comma 2 5 3 2 8" xfId="2488" xr:uid="{00000000-0005-0000-0000-00006F1A0000}"/>
    <cellStyle name="Comma 2 5 3 2 8 2" xfId="7291" xr:uid="{00000000-0005-0000-0000-0000701A0000}"/>
    <cellStyle name="Comma 2 5 3 2 8 2 2" xfId="16898" xr:uid="{00000000-0005-0000-0000-0000711A0000}"/>
    <cellStyle name="Comma 2 5 3 2 8 2 2 2" xfId="36112" xr:uid="{C47A244A-2276-4BDB-9AAB-89204092CEFD}"/>
    <cellStyle name="Comma 2 5 3 2 8 2 3" xfId="26505" xr:uid="{1390C286-BDA7-4992-8775-CE2890BF2278}"/>
    <cellStyle name="Comma 2 5 3 2 8 3" xfId="12095" xr:uid="{00000000-0005-0000-0000-0000721A0000}"/>
    <cellStyle name="Comma 2 5 3 2 8 3 2" xfId="31309" xr:uid="{2E4BA86B-E1F9-4DA3-86A9-B4B8EEC617F4}"/>
    <cellStyle name="Comma 2 5 3 2 8 4" xfId="21702" xr:uid="{49C15253-F0B4-4EB3-9C45-93A1700D3CBF}"/>
    <cellStyle name="Comma 2 5 3 2 9" xfId="4890" xr:uid="{00000000-0005-0000-0000-0000731A0000}"/>
    <cellStyle name="Comma 2 5 3 2 9 2" xfId="14497" xr:uid="{00000000-0005-0000-0000-0000741A0000}"/>
    <cellStyle name="Comma 2 5 3 2 9 2 2" xfId="33711" xr:uid="{D0C3AA44-8333-4639-8ADB-C6A2BFFF5121}"/>
    <cellStyle name="Comma 2 5 3 2 9 3" xfId="24104" xr:uid="{62F9A892-1296-409B-9561-7A9D3C120D2E}"/>
    <cellStyle name="Comma 2 5 3 3" xfId="133" xr:uid="{00000000-0005-0000-0000-0000751A0000}"/>
    <cellStyle name="Comma 2 5 3 3 10" xfId="19350" xr:uid="{1B87DC08-A54A-440F-9FF4-B386C217B41E}"/>
    <cellStyle name="Comma 2 5 3 3 2" xfId="333" xr:uid="{00000000-0005-0000-0000-0000761A0000}"/>
    <cellStyle name="Comma 2 5 3 3 2 2" xfId="1134" xr:uid="{00000000-0005-0000-0000-0000771A0000}"/>
    <cellStyle name="Comma 2 5 3 3 2 2 2" xfId="3538" xr:uid="{00000000-0005-0000-0000-0000781A0000}"/>
    <cellStyle name="Comma 2 5 3 3 2 2 2 2" xfId="8341" xr:uid="{00000000-0005-0000-0000-0000791A0000}"/>
    <cellStyle name="Comma 2 5 3 3 2 2 2 2 2" xfId="17948" xr:uid="{00000000-0005-0000-0000-00007A1A0000}"/>
    <cellStyle name="Comma 2 5 3 3 2 2 2 2 2 2" xfId="37162" xr:uid="{2D3175E4-0B36-421B-BA7A-3A8788089E6B}"/>
    <cellStyle name="Comma 2 5 3 3 2 2 2 2 3" xfId="27555" xr:uid="{E28E82B5-D47D-4395-864C-CD65964106A3}"/>
    <cellStyle name="Comma 2 5 3 3 2 2 2 3" xfId="13145" xr:uid="{00000000-0005-0000-0000-00007B1A0000}"/>
    <cellStyle name="Comma 2 5 3 3 2 2 2 3 2" xfId="32359" xr:uid="{C7F7E390-F99C-4E3A-929C-0264EDB5F1C7}"/>
    <cellStyle name="Comma 2 5 3 3 2 2 2 4" xfId="22752" xr:uid="{DC341635-0F8F-47DF-B999-D6F0516BD056}"/>
    <cellStyle name="Comma 2 5 3 3 2 2 3" xfId="5940" xr:uid="{00000000-0005-0000-0000-00007C1A0000}"/>
    <cellStyle name="Comma 2 5 3 3 2 2 3 2" xfId="15547" xr:uid="{00000000-0005-0000-0000-00007D1A0000}"/>
    <cellStyle name="Comma 2 5 3 3 2 2 3 2 2" xfId="34761" xr:uid="{A345EDEB-9044-4157-8432-33BCEEA14D2C}"/>
    <cellStyle name="Comma 2 5 3 3 2 2 3 3" xfId="25154" xr:uid="{E632A0F7-074F-49E4-A73B-40A6314504D5}"/>
    <cellStyle name="Comma 2 5 3 3 2 2 4" xfId="10743" xr:uid="{00000000-0005-0000-0000-00007E1A0000}"/>
    <cellStyle name="Comma 2 5 3 3 2 2 4 2" xfId="29957" xr:uid="{E2CAF0E1-E583-46EE-8F10-A1B309C6CE29}"/>
    <cellStyle name="Comma 2 5 3 3 2 2 5" xfId="20350" xr:uid="{84E0CDB7-8708-435D-A3A4-BA02AC51F2D6}"/>
    <cellStyle name="Comma 2 5 3 3 2 3" xfId="1934" xr:uid="{00000000-0005-0000-0000-00007F1A0000}"/>
    <cellStyle name="Comma 2 5 3 3 2 3 2" xfId="4338" xr:uid="{00000000-0005-0000-0000-0000801A0000}"/>
    <cellStyle name="Comma 2 5 3 3 2 3 2 2" xfId="9141" xr:uid="{00000000-0005-0000-0000-0000811A0000}"/>
    <cellStyle name="Comma 2 5 3 3 2 3 2 2 2" xfId="18748" xr:uid="{00000000-0005-0000-0000-0000821A0000}"/>
    <cellStyle name="Comma 2 5 3 3 2 3 2 2 2 2" xfId="37962" xr:uid="{448B009B-A312-4770-B247-08C68D8A0AD2}"/>
    <cellStyle name="Comma 2 5 3 3 2 3 2 2 3" xfId="28355" xr:uid="{617859C5-575F-4822-9334-74D99DF7BDDC}"/>
    <cellStyle name="Comma 2 5 3 3 2 3 2 3" xfId="13945" xr:uid="{00000000-0005-0000-0000-0000831A0000}"/>
    <cellStyle name="Comma 2 5 3 3 2 3 2 3 2" xfId="33159" xr:uid="{83FC32D8-94EE-4B58-A266-CC85D3E1A3B4}"/>
    <cellStyle name="Comma 2 5 3 3 2 3 2 4" xfId="23552" xr:uid="{3DB5A1B1-AA35-426B-829A-3F410C373BE3}"/>
    <cellStyle name="Comma 2 5 3 3 2 3 3" xfId="6740" xr:uid="{00000000-0005-0000-0000-0000841A0000}"/>
    <cellStyle name="Comma 2 5 3 3 2 3 3 2" xfId="16347" xr:uid="{00000000-0005-0000-0000-0000851A0000}"/>
    <cellStyle name="Comma 2 5 3 3 2 3 3 2 2" xfId="35561" xr:uid="{DCDD8AFE-2EC5-4909-834A-313702318627}"/>
    <cellStyle name="Comma 2 5 3 3 2 3 3 3" xfId="25954" xr:uid="{903089D3-1F61-44DA-8268-9143953FF2E2}"/>
    <cellStyle name="Comma 2 5 3 3 2 3 4" xfId="11543" xr:uid="{00000000-0005-0000-0000-0000861A0000}"/>
    <cellStyle name="Comma 2 5 3 3 2 3 4 2" xfId="30757" xr:uid="{328F5038-4E48-47E9-A0EA-30667C5C927B}"/>
    <cellStyle name="Comma 2 5 3 3 2 3 5" xfId="21150" xr:uid="{22ED4F54-CD2D-4E6C-9F17-F3B3DA6DB6DF}"/>
    <cellStyle name="Comma 2 5 3 3 2 4" xfId="2738" xr:uid="{00000000-0005-0000-0000-0000871A0000}"/>
    <cellStyle name="Comma 2 5 3 3 2 4 2" xfId="7541" xr:uid="{00000000-0005-0000-0000-0000881A0000}"/>
    <cellStyle name="Comma 2 5 3 3 2 4 2 2" xfId="17148" xr:uid="{00000000-0005-0000-0000-0000891A0000}"/>
    <cellStyle name="Comma 2 5 3 3 2 4 2 2 2" xfId="36362" xr:uid="{0172C8CC-525B-4C08-B108-0E4ABBD5A95D}"/>
    <cellStyle name="Comma 2 5 3 3 2 4 2 3" xfId="26755" xr:uid="{46C96C34-3636-451C-9B26-AEB8B444887C}"/>
    <cellStyle name="Comma 2 5 3 3 2 4 3" xfId="12345" xr:uid="{00000000-0005-0000-0000-00008A1A0000}"/>
    <cellStyle name="Comma 2 5 3 3 2 4 3 2" xfId="31559" xr:uid="{6C7E17AA-FB34-4A32-BCF9-84CB37E9B05B}"/>
    <cellStyle name="Comma 2 5 3 3 2 4 4" xfId="21952" xr:uid="{ADB15D80-09EB-48C1-A161-AB9A8E93886B}"/>
    <cellStyle name="Comma 2 5 3 3 2 5" xfId="5140" xr:uid="{00000000-0005-0000-0000-00008B1A0000}"/>
    <cellStyle name="Comma 2 5 3 3 2 5 2" xfId="14747" xr:uid="{00000000-0005-0000-0000-00008C1A0000}"/>
    <cellStyle name="Comma 2 5 3 3 2 5 2 2" xfId="33961" xr:uid="{DEA08131-BCC2-4923-B75F-39C59DBE0D28}"/>
    <cellStyle name="Comma 2 5 3 3 2 5 3" xfId="24354" xr:uid="{752E5A6C-7290-4049-8BED-E5B90247F4D5}"/>
    <cellStyle name="Comma 2 5 3 3 2 6" xfId="9943" xr:uid="{00000000-0005-0000-0000-00008D1A0000}"/>
    <cellStyle name="Comma 2 5 3 3 2 6 2" xfId="29157" xr:uid="{866BC4A5-3257-462E-8CC1-CCD6DE5B6970}"/>
    <cellStyle name="Comma 2 5 3 3 2 7" xfId="19550" xr:uid="{00018D12-729E-4D10-955D-746D6545D7A1}"/>
    <cellStyle name="Comma 2 5 3 3 3" xfId="533" xr:uid="{00000000-0005-0000-0000-00008E1A0000}"/>
    <cellStyle name="Comma 2 5 3 3 3 2" xfId="1334" xr:uid="{00000000-0005-0000-0000-00008F1A0000}"/>
    <cellStyle name="Comma 2 5 3 3 3 2 2" xfId="3738" xr:uid="{00000000-0005-0000-0000-0000901A0000}"/>
    <cellStyle name="Comma 2 5 3 3 3 2 2 2" xfId="8541" xr:uid="{00000000-0005-0000-0000-0000911A0000}"/>
    <cellStyle name="Comma 2 5 3 3 3 2 2 2 2" xfId="18148" xr:uid="{00000000-0005-0000-0000-0000921A0000}"/>
    <cellStyle name="Comma 2 5 3 3 3 2 2 2 2 2" xfId="37362" xr:uid="{53BAF35E-4A4E-4208-8813-AA94FA93880B}"/>
    <cellStyle name="Comma 2 5 3 3 3 2 2 2 3" xfId="27755" xr:uid="{67F4B2CF-833B-4CDC-9788-D9C5ACB1644D}"/>
    <cellStyle name="Comma 2 5 3 3 3 2 2 3" xfId="13345" xr:uid="{00000000-0005-0000-0000-0000931A0000}"/>
    <cellStyle name="Comma 2 5 3 3 3 2 2 3 2" xfId="32559" xr:uid="{389C5BA4-8F03-4B6D-9F58-66333B958CE5}"/>
    <cellStyle name="Comma 2 5 3 3 3 2 2 4" xfId="22952" xr:uid="{3C6831F6-BAB4-44CC-AC54-F5120E3F6A08}"/>
    <cellStyle name="Comma 2 5 3 3 3 2 3" xfId="6140" xr:uid="{00000000-0005-0000-0000-0000941A0000}"/>
    <cellStyle name="Comma 2 5 3 3 3 2 3 2" xfId="15747" xr:uid="{00000000-0005-0000-0000-0000951A0000}"/>
    <cellStyle name="Comma 2 5 3 3 3 2 3 2 2" xfId="34961" xr:uid="{D2DC609A-81D5-44AC-ACD6-1E2ABDF80494}"/>
    <cellStyle name="Comma 2 5 3 3 3 2 3 3" xfId="25354" xr:uid="{931FA064-0A73-48C3-BCEF-4EF5C90EF11A}"/>
    <cellStyle name="Comma 2 5 3 3 3 2 4" xfId="10943" xr:uid="{00000000-0005-0000-0000-0000961A0000}"/>
    <cellStyle name="Comma 2 5 3 3 3 2 4 2" xfId="30157" xr:uid="{5609119F-8A90-4AD6-99BF-9359856758F8}"/>
    <cellStyle name="Comma 2 5 3 3 3 2 5" xfId="20550" xr:uid="{00638DA2-93F2-4876-A807-32D2C908879C}"/>
    <cellStyle name="Comma 2 5 3 3 3 3" xfId="2134" xr:uid="{00000000-0005-0000-0000-0000971A0000}"/>
    <cellStyle name="Comma 2 5 3 3 3 3 2" xfId="4538" xr:uid="{00000000-0005-0000-0000-0000981A0000}"/>
    <cellStyle name="Comma 2 5 3 3 3 3 2 2" xfId="9341" xr:uid="{00000000-0005-0000-0000-0000991A0000}"/>
    <cellStyle name="Comma 2 5 3 3 3 3 2 2 2" xfId="18948" xr:uid="{00000000-0005-0000-0000-00009A1A0000}"/>
    <cellStyle name="Comma 2 5 3 3 3 3 2 2 2 2" xfId="38162" xr:uid="{1BDD2768-C108-4F88-B7DF-EA96A9E561A4}"/>
    <cellStyle name="Comma 2 5 3 3 3 3 2 2 3" xfId="28555" xr:uid="{B1D70860-ADA1-4C0B-A57F-648C5764686B}"/>
    <cellStyle name="Comma 2 5 3 3 3 3 2 3" xfId="14145" xr:uid="{00000000-0005-0000-0000-00009B1A0000}"/>
    <cellStyle name="Comma 2 5 3 3 3 3 2 3 2" xfId="33359" xr:uid="{C7B8136D-395A-4242-AF2D-12E0A7AA2CE9}"/>
    <cellStyle name="Comma 2 5 3 3 3 3 2 4" xfId="23752" xr:uid="{0C16CB14-2D3B-4885-9989-AC74545CFA78}"/>
    <cellStyle name="Comma 2 5 3 3 3 3 3" xfId="6940" xr:uid="{00000000-0005-0000-0000-00009C1A0000}"/>
    <cellStyle name="Comma 2 5 3 3 3 3 3 2" xfId="16547" xr:uid="{00000000-0005-0000-0000-00009D1A0000}"/>
    <cellStyle name="Comma 2 5 3 3 3 3 3 2 2" xfId="35761" xr:uid="{71C92495-3E99-4DC2-B4F2-6C968E2133CC}"/>
    <cellStyle name="Comma 2 5 3 3 3 3 3 3" xfId="26154" xr:uid="{7489C2ED-5B7A-4057-8200-2857C616C782}"/>
    <cellStyle name="Comma 2 5 3 3 3 3 4" xfId="11743" xr:uid="{00000000-0005-0000-0000-00009E1A0000}"/>
    <cellStyle name="Comma 2 5 3 3 3 3 4 2" xfId="30957" xr:uid="{42C03AED-BD92-45C0-B52C-6D2C8B212578}"/>
    <cellStyle name="Comma 2 5 3 3 3 3 5" xfId="21350" xr:uid="{299692BB-4B7E-4923-BC8F-FFC656FFCCC3}"/>
    <cellStyle name="Comma 2 5 3 3 3 4" xfId="2938" xr:uid="{00000000-0005-0000-0000-00009F1A0000}"/>
    <cellStyle name="Comma 2 5 3 3 3 4 2" xfId="7741" xr:uid="{00000000-0005-0000-0000-0000A01A0000}"/>
    <cellStyle name="Comma 2 5 3 3 3 4 2 2" xfId="17348" xr:uid="{00000000-0005-0000-0000-0000A11A0000}"/>
    <cellStyle name="Comma 2 5 3 3 3 4 2 2 2" xfId="36562" xr:uid="{6C5EDA00-C63A-45DC-AFA6-87547375E28D}"/>
    <cellStyle name="Comma 2 5 3 3 3 4 2 3" xfId="26955" xr:uid="{A65576A4-1E48-4D43-8C9C-D177858AA6E6}"/>
    <cellStyle name="Comma 2 5 3 3 3 4 3" xfId="12545" xr:uid="{00000000-0005-0000-0000-0000A21A0000}"/>
    <cellStyle name="Comma 2 5 3 3 3 4 3 2" xfId="31759" xr:uid="{85F996F9-A079-415A-A7CB-D078A6B2E7DC}"/>
    <cellStyle name="Comma 2 5 3 3 3 4 4" xfId="22152" xr:uid="{52CC761F-71F5-4474-8F66-8182827860A2}"/>
    <cellStyle name="Comma 2 5 3 3 3 5" xfId="5340" xr:uid="{00000000-0005-0000-0000-0000A31A0000}"/>
    <cellStyle name="Comma 2 5 3 3 3 5 2" xfId="14947" xr:uid="{00000000-0005-0000-0000-0000A41A0000}"/>
    <cellStyle name="Comma 2 5 3 3 3 5 2 2" xfId="34161" xr:uid="{38F90178-AF07-40A7-8C9F-172970E8ACA7}"/>
    <cellStyle name="Comma 2 5 3 3 3 5 3" xfId="24554" xr:uid="{203D42B4-53AD-4452-92B9-60340185BDB7}"/>
    <cellStyle name="Comma 2 5 3 3 3 6" xfId="10143" xr:uid="{00000000-0005-0000-0000-0000A51A0000}"/>
    <cellStyle name="Comma 2 5 3 3 3 6 2" xfId="29357" xr:uid="{65C92540-F421-48CE-BDCD-1436E14A7227}"/>
    <cellStyle name="Comma 2 5 3 3 3 7" xfId="19750" xr:uid="{F21BD469-EC2D-4EF0-A7C8-54BE9660C088}"/>
    <cellStyle name="Comma 2 5 3 3 4" xfId="733" xr:uid="{00000000-0005-0000-0000-0000A61A0000}"/>
    <cellStyle name="Comma 2 5 3 3 4 2" xfId="1534" xr:uid="{00000000-0005-0000-0000-0000A71A0000}"/>
    <cellStyle name="Comma 2 5 3 3 4 2 2" xfId="3938" xr:uid="{00000000-0005-0000-0000-0000A81A0000}"/>
    <cellStyle name="Comma 2 5 3 3 4 2 2 2" xfId="8741" xr:uid="{00000000-0005-0000-0000-0000A91A0000}"/>
    <cellStyle name="Comma 2 5 3 3 4 2 2 2 2" xfId="18348" xr:uid="{00000000-0005-0000-0000-0000AA1A0000}"/>
    <cellStyle name="Comma 2 5 3 3 4 2 2 2 2 2" xfId="37562" xr:uid="{2C571EA2-F704-4097-AC66-28A17149A9EC}"/>
    <cellStyle name="Comma 2 5 3 3 4 2 2 2 3" xfId="27955" xr:uid="{D6880630-DA78-4E38-AEBA-0E8E5AAC37B4}"/>
    <cellStyle name="Comma 2 5 3 3 4 2 2 3" xfId="13545" xr:uid="{00000000-0005-0000-0000-0000AB1A0000}"/>
    <cellStyle name="Comma 2 5 3 3 4 2 2 3 2" xfId="32759" xr:uid="{4B0937E8-34F4-438A-AC19-7B9FF86AE6BD}"/>
    <cellStyle name="Comma 2 5 3 3 4 2 2 4" xfId="23152" xr:uid="{45625201-1378-4274-9E72-464B5D308F09}"/>
    <cellStyle name="Comma 2 5 3 3 4 2 3" xfId="6340" xr:uid="{00000000-0005-0000-0000-0000AC1A0000}"/>
    <cellStyle name="Comma 2 5 3 3 4 2 3 2" xfId="15947" xr:uid="{00000000-0005-0000-0000-0000AD1A0000}"/>
    <cellStyle name="Comma 2 5 3 3 4 2 3 2 2" xfId="35161" xr:uid="{F6D2368B-F51E-4BB6-8EC0-C4C56AF59CC7}"/>
    <cellStyle name="Comma 2 5 3 3 4 2 3 3" xfId="25554" xr:uid="{F1DAC211-5C5D-46C1-9B0C-7CB43AFAAE03}"/>
    <cellStyle name="Comma 2 5 3 3 4 2 4" xfId="11143" xr:uid="{00000000-0005-0000-0000-0000AE1A0000}"/>
    <cellStyle name="Comma 2 5 3 3 4 2 4 2" xfId="30357" xr:uid="{77F7265F-77F1-4FF3-9DAD-31E14838567D}"/>
    <cellStyle name="Comma 2 5 3 3 4 2 5" xfId="20750" xr:uid="{A40E83DB-909D-4357-88EC-2790C23B9F7F}"/>
    <cellStyle name="Comma 2 5 3 3 4 3" xfId="2334" xr:uid="{00000000-0005-0000-0000-0000AF1A0000}"/>
    <cellStyle name="Comma 2 5 3 3 4 3 2" xfId="4738" xr:uid="{00000000-0005-0000-0000-0000B01A0000}"/>
    <cellStyle name="Comma 2 5 3 3 4 3 2 2" xfId="9541" xr:uid="{00000000-0005-0000-0000-0000B11A0000}"/>
    <cellStyle name="Comma 2 5 3 3 4 3 2 2 2" xfId="19148" xr:uid="{00000000-0005-0000-0000-0000B21A0000}"/>
    <cellStyle name="Comma 2 5 3 3 4 3 2 2 2 2" xfId="38362" xr:uid="{6AAD39F8-9BEE-4C24-A294-E7483A24ADD8}"/>
    <cellStyle name="Comma 2 5 3 3 4 3 2 2 3" xfId="28755" xr:uid="{AC09B712-D0E4-4923-946A-4FD4B0F64D9F}"/>
    <cellStyle name="Comma 2 5 3 3 4 3 2 3" xfId="14345" xr:uid="{00000000-0005-0000-0000-0000B31A0000}"/>
    <cellStyle name="Comma 2 5 3 3 4 3 2 3 2" xfId="33559" xr:uid="{DF9A4488-49BA-4CEE-A643-21A8D02C8197}"/>
    <cellStyle name="Comma 2 5 3 3 4 3 2 4" xfId="23952" xr:uid="{F5F2EC47-2CB0-42BA-A12C-25E302FD9DA8}"/>
    <cellStyle name="Comma 2 5 3 3 4 3 3" xfId="7140" xr:uid="{00000000-0005-0000-0000-0000B41A0000}"/>
    <cellStyle name="Comma 2 5 3 3 4 3 3 2" xfId="16747" xr:uid="{00000000-0005-0000-0000-0000B51A0000}"/>
    <cellStyle name="Comma 2 5 3 3 4 3 3 2 2" xfId="35961" xr:uid="{5D21663B-6A61-4C4F-AF66-260BCF33B274}"/>
    <cellStyle name="Comma 2 5 3 3 4 3 3 3" xfId="26354" xr:uid="{28B64039-B40B-4744-AAA2-8FFCFDA7C19C}"/>
    <cellStyle name="Comma 2 5 3 3 4 3 4" xfId="11943" xr:uid="{00000000-0005-0000-0000-0000B61A0000}"/>
    <cellStyle name="Comma 2 5 3 3 4 3 4 2" xfId="31157" xr:uid="{6E9D8576-703C-490A-8C14-8FB41B180DAF}"/>
    <cellStyle name="Comma 2 5 3 3 4 3 5" xfId="21550" xr:uid="{AF33216A-5408-401D-83DB-1CA9C86C4211}"/>
    <cellStyle name="Comma 2 5 3 3 4 4" xfId="3138" xr:uid="{00000000-0005-0000-0000-0000B71A0000}"/>
    <cellStyle name="Comma 2 5 3 3 4 4 2" xfId="7941" xr:uid="{00000000-0005-0000-0000-0000B81A0000}"/>
    <cellStyle name="Comma 2 5 3 3 4 4 2 2" xfId="17548" xr:uid="{00000000-0005-0000-0000-0000B91A0000}"/>
    <cellStyle name="Comma 2 5 3 3 4 4 2 2 2" xfId="36762" xr:uid="{664D1DD0-39FD-405F-B655-19F59D0262CA}"/>
    <cellStyle name="Comma 2 5 3 3 4 4 2 3" xfId="27155" xr:uid="{6E05E770-0D10-40E6-92A9-D7C7F0993649}"/>
    <cellStyle name="Comma 2 5 3 3 4 4 3" xfId="12745" xr:uid="{00000000-0005-0000-0000-0000BA1A0000}"/>
    <cellStyle name="Comma 2 5 3 3 4 4 3 2" xfId="31959" xr:uid="{8664326C-EDC2-4E89-99B3-8D646D9E2D2B}"/>
    <cellStyle name="Comma 2 5 3 3 4 4 4" xfId="22352" xr:uid="{2FE54BD5-7B91-41C9-B2EE-C470EA9C2834}"/>
    <cellStyle name="Comma 2 5 3 3 4 5" xfId="5540" xr:uid="{00000000-0005-0000-0000-0000BB1A0000}"/>
    <cellStyle name="Comma 2 5 3 3 4 5 2" xfId="15147" xr:uid="{00000000-0005-0000-0000-0000BC1A0000}"/>
    <cellStyle name="Comma 2 5 3 3 4 5 2 2" xfId="34361" xr:uid="{6808031D-6A9B-49A4-ABA1-22A0FD35A2F0}"/>
    <cellStyle name="Comma 2 5 3 3 4 5 3" xfId="24754" xr:uid="{DC4FEAA8-01EC-40ED-BA12-3340B3EB2A93}"/>
    <cellStyle name="Comma 2 5 3 3 4 6" xfId="10343" xr:uid="{00000000-0005-0000-0000-0000BD1A0000}"/>
    <cellStyle name="Comma 2 5 3 3 4 6 2" xfId="29557" xr:uid="{58ABFB45-6166-4AA0-B250-8CC7C85582A6}"/>
    <cellStyle name="Comma 2 5 3 3 4 7" xfId="19950" xr:uid="{2E60A68C-5B1F-4106-B40F-B00F0BB3D5AD}"/>
    <cellStyle name="Comma 2 5 3 3 5" xfId="934" xr:uid="{00000000-0005-0000-0000-0000BE1A0000}"/>
    <cellStyle name="Comma 2 5 3 3 5 2" xfId="3338" xr:uid="{00000000-0005-0000-0000-0000BF1A0000}"/>
    <cellStyle name="Comma 2 5 3 3 5 2 2" xfId="8141" xr:uid="{00000000-0005-0000-0000-0000C01A0000}"/>
    <cellStyle name="Comma 2 5 3 3 5 2 2 2" xfId="17748" xr:uid="{00000000-0005-0000-0000-0000C11A0000}"/>
    <cellStyle name="Comma 2 5 3 3 5 2 2 2 2" xfId="36962" xr:uid="{180B1C96-8C43-48A9-93B9-AEBBEB70D041}"/>
    <cellStyle name="Comma 2 5 3 3 5 2 2 3" xfId="27355" xr:uid="{A9BEC86E-20A2-49CD-81CB-7F972DE967D8}"/>
    <cellStyle name="Comma 2 5 3 3 5 2 3" xfId="12945" xr:uid="{00000000-0005-0000-0000-0000C21A0000}"/>
    <cellStyle name="Comma 2 5 3 3 5 2 3 2" xfId="32159" xr:uid="{5CC7642F-46B0-435F-A2C6-ABDED74E9C37}"/>
    <cellStyle name="Comma 2 5 3 3 5 2 4" xfId="22552" xr:uid="{D4ED2A23-97AC-4ECD-9B01-B1CE10D8E7A5}"/>
    <cellStyle name="Comma 2 5 3 3 5 3" xfId="5740" xr:uid="{00000000-0005-0000-0000-0000C31A0000}"/>
    <cellStyle name="Comma 2 5 3 3 5 3 2" xfId="15347" xr:uid="{00000000-0005-0000-0000-0000C41A0000}"/>
    <cellStyle name="Comma 2 5 3 3 5 3 2 2" xfId="34561" xr:uid="{7FDB2B92-4085-4988-8238-C87BCA79D0FB}"/>
    <cellStyle name="Comma 2 5 3 3 5 3 3" xfId="24954" xr:uid="{061D4302-B55D-44EC-AA5F-F22F03DF1A70}"/>
    <cellStyle name="Comma 2 5 3 3 5 4" xfId="10543" xr:uid="{00000000-0005-0000-0000-0000C51A0000}"/>
    <cellStyle name="Comma 2 5 3 3 5 4 2" xfId="29757" xr:uid="{BF2E6944-317B-4818-A601-60DA515275D9}"/>
    <cellStyle name="Comma 2 5 3 3 5 5" xfId="20150" xr:uid="{63CE148F-698C-43C8-A9C8-7DA9E4423116}"/>
    <cellStyle name="Comma 2 5 3 3 6" xfId="1734" xr:uid="{00000000-0005-0000-0000-0000C61A0000}"/>
    <cellStyle name="Comma 2 5 3 3 6 2" xfId="4138" xr:uid="{00000000-0005-0000-0000-0000C71A0000}"/>
    <cellStyle name="Comma 2 5 3 3 6 2 2" xfId="8941" xr:uid="{00000000-0005-0000-0000-0000C81A0000}"/>
    <cellStyle name="Comma 2 5 3 3 6 2 2 2" xfId="18548" xr:uid="{00000000-0005-0000-0000-0000C91A0000}"/>
    <cellStyle name="Comma 2 5 3 3 6 2 2 2 2" xfId="37762" xr:uid="{015D7B3D-09CB-4EB8-88A8-10B9E2C4F060}"/>
    <cellStyle name="Comma 2 5 3 3 6 2 2 3" xfId="28155" xr:uid="{B599C4BC-FDF4-4869-8010-DC9CBC1B9B70}"/>
    <cellStyle name="Comma 2 5 3 3 6 2 3" xfId="13745" xr:uid="{00000000-0005-0000-0000-0000CA1A0000}"/>
    <cellStyle name="Comma 2 5 3 3 6 2 3 2" xfId="32959" xr:uid="{E607F71B-C50A-4571-BE29-AB2B6BBAD4DB}"/>
    <cellStyle name="Comma 2 5 3 3 6 2 4" xfId="23352" xr:uid="{D1F4B3BF-A644-49DA-823B-EB3DCB3F3B57}"/>
    <cellStyle name="Comma 2 5 3 3 6 3" xfId="6540" xr:uid="{00000000-0005-0000-0000-0000CB1A0000}"/>
    <cellStyle name="Comma 2 5 3 3 6 3 2" xfId="16147" xr:uid="{00000000-0005-0000-0000-0000CC1A0000}"/>
    <cellStyle name="Comma 2 5 3 3 6 3 2 2" xfId="35361" xr:uid="{CF149126-9ADE-4CB1-BA8B-EF8154A9F0DC}"/>
    <cellStyle name="Comma 2 5 3 3 6 3 3" xfId="25754" xr:uid="{4F1CF676-E75A-4457-B478-7A3334C38EA7}"/>
    <cellStyle name="Comma 2 5 3 3 6 4" xfId="11343" xr:uid="{00000000-0005-0000-0000-0000CD1A0000}"/>
    <cellStyle name="Comma 2 5 3 3 6 4 2" xfId="30557" xr:uid="{CE3B70D8-A871-4F1B-BA3C-CD7CBF6C1D8D}"/>
    <cellStyle name="Comma 2 5 3 3 6 5" xfId="20950" xr:uid="{1375D7A4-1A21-49CC-8CAE-83C8EE319216}"/>
    <cellStyle name="Comma 2 5 3 3 7" xfId="2538" xr:uid="{00000000-0005-0000-0000-0000CE1A0000}"/>
    <cellStyle name="Comma 2 5 3 3 7 2" xfId="7341" xr:uid="{00000000-0005-0000-0000-0000CF1A0000}"/>
    <cellStyle name="Comma 2 5 3 3 7 2 2" xfId="16948" xr:uid="{00000000-0005-0000-0000-0000D01A0000}"/>
    <cellStyle name="Comma 2 5 3 3 7 2 2 2" xfId="36162" xr:uid="{F832948D-2ECE-4ACD-B4CD-5FE836CF617D}"/>
    <cellStyle name="Comma 2 5 3 3 7 2 3" xfId="26555" xr:uid="{3DE74265-2AAE-4039-90D3-6A6D2EBFA233}"/>
    <cellStyle name="Comma 2 5 3 3 7 3" xfId="12145" xr:uid="{00000000-0005-0000-0000-0000D11A0000}"/>
    <cellStyle name="Comma 2 5 3 3 7 3 2" xfId="31359" xr:uid="{E78AD54D-CFE5-4D37-BF59-01FAE26E7932}"/>
    <cellStyle name="Comma 2 5 3 3 7 4" xfId="21752" xr:uid="{70804F42-4F3E-4B71-A4F3-E837178571DB}"/>
    <cellStyle name="Comma 2 5 3 3 8" xfId="4940" xr:uid="{00000000-0005-0000-0000-0000D21A0000}"/>
    <cellStyle name="Comma 2 5 3 3 8 2" xfId="14547" xr:uid="{00000000-0005-0000-0000-0000D31A0000}"/>
    <cellStyle name="Comma 2 5 3 3 8 2 2" xfId="33761" xr:uid="{5D7E9569-81D6-4D80-AA33-E26DAF14F0EF}"/>
    <cellStyle name="Comma 2 5 3 3 8 3" xfId="24154" xr:uid="{032648A3-9BD1-45EB-BE70-9BD3CB75ABF2}"/>
    <cellStyle name="Comma 2 5 3 3 9" xfId="9743" xr:uid="{00000000-0005-0000-0000-0000D41A0000}"/>
    <cellStyle name="Comma 2 5 3 3 9 2" xfId="28957" xr:uid="{BDBFD5BF-DC53-4791-9925-4B06E071B4B0}"/>
    <cellStyle name="Comma 2 5 3 4" xfId="233" xr:uid="{00000000-0005-0000-0000-0000D51A0000}"/>
    <cellStyle name="Comma 2 5 3 4 2" xfId="1034" xr:uid="{00000000-0005-0000-0000-0000D61A0000}"/>
    <cellStyle name="Comma 2 5 3 4 2 2" xfId="3438" xr:uid="{00000000-0005-0000-0000-0000D71A0000}"/>
    <cellStyle name="Comma 2 5 3 4 2 2 2" xfId="8241" xr:uid="{00000000-0005-0000-0000-0000D81A0000}"/>
    <cellStyle name="Comma 2 5 3 4 2 2 2 2" xfId="17848" xr:uid="{00000000-0005-0000-0000-0000D91A0000}"/>
    <cellStyle name="Comma 2 5 3 4 2 2 2 2 2" xfId="37062" xr:uid="{19EA7831-50D9-4E2C-98A3-F8FAE36C2023}"/>
    <cellStyle name="Comma 2 5 3 4 2 2 2 3" xfId="27455" xr:uid="{82740F0A-6F48-4D2C-9C31-ABB0490FE717}"/>
    <cellStyle name="Comma 2 5 3 4 2 2 3" xfId="13045" xr:uid="{00000000-0005-0000-0000-0000DA1A0000}"/>
    <cellStyle name="Comma 2 5 3 4 2 2 3 2" xfId="32259" xr:uid="{79AFE8D5-BD99-4898-9A22-CA33A87212AE}"/>
    <cellStyle name="Comma 2 5 3 4 2 2 4" xfId="22652" xr:uid="{80175C88-F262-4AC9-85E5-449D40B44E8D}"/>
    <cellStyle name="Comma 2 5 3 4 2 3" xfId="5840" xr:uid="{00000000-0005-0000-0000-0000DB1A0000}"/>
    <cellStyle name="Comma 2 5 3 4 2 3 2" xfId="15447" xr:uid="{00000000-0005-0000-0000-0000DC1A0000}"/>
    <cellStyle name="Comma 2 5 3 4 2 3 2 2" xfId="34661" xr:uid="{E421FB84-EB45-4B60-B9D0-4F60C973813E}"/>
    <cellStyle name="Comma 2 5 3 4 2 3 3" xfId="25054" xr:uid="{55FB19E4-9BC7-4730-A809-5A4875F1C87A}"/>
    <cellStyle name="Comma 2 5 3 4 2 4" xfId="10643" xr:uid="{00000000-0005-0000-0000-0000DD1A0000}"/>
    <cellStyle name="Comma 2 5 3 4 2 4 2" xfId="29857" xr:uid="{F7E55E1E-0D37-43B4-A89F-2AA280976F9B}"/>
    <cellStyle name="Comma 2 5 3 4 2 5" xfId="20250" xr:uid="{F42CE40B-E749-4E8F-A778-53009689EF25}"/>
    <cellStyle name="Comma 2 5 3 4 3" xfId="1834" xr:uid="{00000000-0005-0000-0000-0000DE1A0000}"/>
    <cellStyle name="Comma 2 5 3 4 3 2" xfId="4238" xr:uid="{00000000-0005-0000-0000-0000DF1A0000}"/>
    <cellStyle name="Comma 2 5 3 4 3 2 2" xfId="9041" xr:uid="{00000000-0005-0000-0000-0000E01A0000}"/>
    <cellStyle name="Comma 2 5 3 4 3 2 2 2" xfId="18648" xr:uid="{00000000-0005-0000-0000-0000E11A0000}"/>
    <cellStyle name="Comma 2 5 3 4 3 2 2 2 2" xfId="37862" xr:uid="{AE1654B7-668A-4231-9D3B-17842A8A2A11}"/>
    <cellStyle name="Comma 2 5 3 4 3 2 2 3" xfId="28255" xr:uid="{B69A896C-BEB0-4D82-B7DD-1AC53EB97D4B}"/>
    <cellStyle name="Comma 2 5 3 4 3 2 3" xfId="13845" xr:uid="{00000000-0005-0000-0000-0000E21A0000}"/>
    <cellStyle name="Comma 2 5 3 4 3 2 3 2" xfId="33059" xr:uid="{1ECAF8C2-61B3-4BF2-AD76-76D725A63833}"/>
    <cellStyle name="Comma 2 5 3 4 3 2 4" xfId="23452" xr:uid="{0EC401AB-C9F4-44DE-9B43-AD27F80DAA3C}"/>
    <cellStyle name="Comma 2 5 3 4 3 3" xfId="6640" xr:uid="{00000000-0005-0000-0000-0000E31A0000}"/>
    <cellStyle name="Comma 2 5 3 4 3 3 2" xfId="16247" xr:uid="{00000000-0005-0000-0000-0000E41A0000}"/>
    <cellStyle name="Comma 2 5 3 4 3 3 2 2" xfId="35461" xr:uid="{97FA323C-6072-4C53-8DC6-D2D1A4B2C418}"/>
    <cellStyle name="Comma 2 5 3 4 3 3 3" xfId="25854" xr:uid="{DC5BE651-C202-4767-8D55-596EA156E0B7}"/>
    <cellStyle name="Comma 2 5 3 4 3 4" xfId="11443" xr:uid="{00000000-0005-0000-0000-0000E51A0000}"/>
    <cellStyle name="Comma 2 5 3 4 3 4 2" xfId="30657" xr:uid="{ABC86425-73CF-45C3-862B-3C5B61879FC9}"/>
    <cellStyle name="Comma 2 5 3 4 3 5" xfId="21050" xr:uid="{A2FD657A-6194-4D12-89D5-4571AE4A422E}"/>
    <cellStyle name="Comma 2 5 3 4 4" xfId="2638" xr:uid="{00000000-0005-0000-0000-0000E61A0000}"/>
    <cellStyle name="Comma 2 5 3 4 4 2" xfId="7441" xr:uid="{00000000-0005-0000-0000-0000E71A0000}"/>
    <cellStyle name="Comma 2 5 3 4 4 2 2" xfId="17048" xr:uid="{00000000-0005-0000-0000-0000E81A0000}"/>
    <cellStyle name="Comma 2 5 3 4 4 2 2 2" xfId="36262" xr:uid="{CA38ED2B-C549-4541-BBF9-9AB540EB211B}"/>
    <cellStyle name="Comma 2 5 3 4 4 2 3" xfId="26655" xr:uid="{330EC6EF-05FE-48E8-A87B-BA2BB6466C04}"/>
    <cellStyle name="Comma 2 5 3 4 4 3" xfId="12245" xr:uid="{00000000-0005-0000-0000-0000E91A0000}"/>
    <cellStyle name="Comma 2 5 3 4 4 3 2" xfId="31459" xr:uid="{C2729639-BF99-4B30-A928-B0A3FA1E0371}"/>
    <cellStyle name="Comma 2 5 3 4 4 4" xfId="21852" xr:uid="{E9859BA0-7976-4E02-9381-9E3529598A53}"/>
    <cellStyle name="Comma 2 5 3 4 5" xfId="5040" xr:uid="{00000000-0005-0000-0000-0000EA1A0000}"/>
    <cellStyle name="Comma 2 5 3 4 5 2" xfId="14647" xr:uid="{00000000-0005-0000-0000-0000EB1A0000}"/>
    <cellStyle name="Comma 2 5 3 4 5 2 2" xfId="33861" xr:uid="{18F6CDF5-6412-4477-B312-165FF385E463}"/>
    <cellStyle name="Comma 2 5 3 4 5 3" xfId="24254" xr:uid="{ECF7A910-A450-4DA7-A823-230B9F2F238B}"/>
    <cellStyle name="Comma 2 5 3 4 6" xfId="9843" xr:uid="{00000000-0005-0000-0000-0000EC1A0000}"/>
    <cellStyle name="Comma 2 5 3 4 6 2" xfId="29057" xr:uid="{F5C96014-9291-4A71-8F4A-7048FE0A61ED}"/>
    <cellStyle name="Comma 2 5 3 4 7" xfId="19450" xr:uid="{DA64E381-3552-4C38-8348-D5151691570E}"/>
    <cellStyle name="Comma 2 5 3 5" xfId="433" xr:uid="{00000000-0005-0000-0000-0000ED1A0000}"/>
    <cellStyle name="Comma 2 5 3 5 2" xfId="1234" xr:uid="{00000000-0005-0000-0000-0000EE1A0000}"/>
    <cellStyle name="Comma 2 5 3 5 2 2" xfId="3638" xr:uid="{00000000-0005-0000-0000-0000EF1A0000}"/>
    <cellStyle name="Comma 2 5 3 5 2 2 2" xfId="8441" xr:uid="{00000000-0005-0000-0000-0000F01A0000}"/>
    <cellStyle name="Comma 2 5 3 5 2 2 2 2" xfId="18048" xr:uid="{00000000-0005-0000-0000-0000F11A0000}"/>
    <cellStyle name="Comma 2 5 3 5 2 2 2 2 2" xfId="37262" xr:uid="{6DF7F883-1CF9-414E-AB29-946A9DE75720}"/>
    <cellStyle name="Comma 2 5 3 5 2 2 2 3" xfId="27655" xr:uid="{84E58602-76A2-49B7-9307-C56A05DC4D4C}"/>
    <cellStyle name="Comma 2 5 3 5 2 2 3" xfId="13245" xr:uid="{00000000-0005-0000-0000-0000F21A0000}"/>
    <cellStyle name="Comma 2 5 3 5 2 2 3 2" xfId="32459" xr:uid="{535DCF49-7CB4-4B79-B291-64D0ECBD079A}"/>
    <cellStyle name="Comma 2 5 3 5 2 2 4" xfId="22852" xr:uid="{D51BF3EE-9B41-4BD1-A849-D32FE23D7850}"/>
    <cellStyle name="Comma 2 5 3 5 2 3" xfId="6040" xr:uid="{00000000-0005-0000-0000-0000F31A0000}"/>
    <cellStyle name="Comma 2 5 3 5 2 3 2" xfId="15647" xr:uid="{00000000-0005-0000-0000-0000F41A0000}"/>
    <cellStyle name="Comma 2 5 3 5 2 3 2 2" xfId="34861" xr:uid="{D513AF12-DEE9-4AA2-A24E-2C29BA492676}"/>
    <cellStyle name="Comma 2 5 3 5 2 3 3" xfId="25254" xr:uid="{8BAD10CF-0AF6-4FC5-AD3E-975E4DD99DBA}"/>
    <cellStyle name="Comma 2 5 3 5 2 4" xfId="10843" xr:uid="{00000000-0005-0000-0000-0000F51A0000}"/>
    <cellStyle name="Comma 2 5 3 5 2 4 2" xfId="30057" xr:uid="{8414610B-F009-4923-900C-ED207C54555C}"/>
    <cellStyle name="Comma 2 5 3 5 2 5" xfId="20450" xr:uid="{916F5053-9BEF-4D35-BC44-8EF26E35B119}"/>
    <cellStyle name="Comma 2 5 3 5 3" xfId="2034" xr:uid="{00000000-0005-0000-0000-0000F61A0000}"/>
    <cellStyle name="Comma 2 5 3 5 3 2" xfId="4438" xr:uid="{00000000-0005-0000-0000-0000F71A0000}"/>
    <cellStyle name="Comma 2 5 3 5 3 2 2" xfId="9241" xr:uid="{00000000-0005-0000-0000-0000F81A0000}"/>
    <cellStyle name="Comma 2 5 3 5 3 2 2 2" xfId="18848" xr:uid="{00000000-0005-0000-0000-0000F91A0000}"/>
    <cellStyle name="Comma 2 5 3 5 3 2 2 2 2" xfId="38062" xr:uid="{F8DA968E-22DC-4619-876E-345C4EE010D7}"/>
    <cellStyle name="Comma 2 5 3 5 3 2 2 3" xfId="28455" xr:uid="{703BEEE2-75B1-46F3-BDE7-0ABDAE0FA188}"/>
    <cellStyle name="Comma 2 5 3 5 3 2 3" xfId="14045" xr:uid="{00000000-0005-0000-0000-0000FA1A0000}"/>
    <cellStyle name="Comma 2 5 3 5 3 2 3 2" xfId="33259" xr:uid="{9F69367A-0E01-4E85-B17A-012F61870EFA}"/>
    <cellStyle name="Comma 2 5 3 5 3 2 4" xfId="23652" xr:uid="{712E2C72-26D5-490D-8CDB-AD2136450915}"/>
    <cellStyle name="Comma 2 5 3 5 3 3" xfId="6840" xr:uid="{00000000-0005-0000-0000-0000FB1A0000}"/>
    <cellStyle name="Comma 2 5 3 5 3 3 2" xfId="16447" xr:uid="{00000000-0005-0000-0000-0000FC1A0000}"/>
    <cellStyle name="Comma 2 5 3 5 3 3 2 2" xfId="35661" xr:uid="{6562C8A3-79CD-4B62-BBB0-2DEEDB5940B0}"/>
    <cellStyle name="Comma 2 5 3 5 3 3 3" xfId="26054" xr:uid="{3E838A2F-EC16-458C-9808-AD2E723142E8}"/>
    <cellStyle name="Comma 2 5 3 5 3 4" xfId="11643" xr:uid="{00000000-0005-0000-0000-0000FD1A0000}"/>
    <cellStyle name="Comma 2 5 3 5 3 4 2" xfId="30857" xr:uid="{8926A2BA-B0BD-4BD9-856F-B4E8D9893A81}"/>
    <cellStyle name="Comma 2 5 3 5 3 5" xfId="21250" xr:uid="{993145CB-2207-4EC0-A4E9-E2F5300D4773}"/>
    <cellStyle name="Comma 2 5 3 5 4" xfId="2838" xr:uid="{00000000-0005-0000-0000-0000FE1A0000}"/>
    <cellStyle name="Comma 2 5 3 5 4 2" xfId="7641" xr:uid="{00000000-0005-0000-0000-0000FF1A0000}"/>
    <cellStyle name="Comma 2 5 3 5 4 2 2" xfId="17248" xr:uid="{00000000-0005-0000-0000-0000001B0000}"/>
    <cellStyle name="Comma 2 5 3 5 4 2 2 2" xfId="36462" xr:uid="{03492551-EDCF-4982-A757-83D9514F7A13}"/>
    <cellStyle name="Comma 2 5 3 5 4 2 3" xfId="26855" xr:uid="{0D6FC2D6-92A7-4B1C-BA59-9B2A90CE1F6F}"/>
    <cellStyle name="Comma 2 5 3 5 4 3" xfId="12445" xr:uid="{00000000-0005-0000-0000-0000011B0000}"/>
    <cellStyle name="Comma 2 5 3 5 4 3 2" xfId="31659" xr:uid="{BD0DECA0-F721-4160-B2B3-ECE171FD1E21}"/>
    <cellStyle name="Comma 2 5 3 5 4 4" xfId="22052" xr:uid="{9C7475E1-FFB2-4A17-A092-EDFC20C50AD5}"/>
    <cellStyle name="Comma 2 5 3 5 5" xfId="5240" xr:uid="{00000000-0005-0000-0000-0000021B0000}"/>
    <cellStyle name="Comma 2 5 3 5 5 2" xfId="14847" xr:uid="{00000000-0005-0000-0000-0000031B0000}"/>
    <cellStyle name="Comma 2 5 3 5 5 2 2" xfId="34061" xr:uid="{31A28212-645A-4F04-A928-CDAF5AD9E3B2}"/>
    <cellStyle name="Comma 2 5 3 5 5 3" xfId="24454" xr:uid="{E6740436-3AEF-4960-8C84-F7BCB49D200C}"/>
    <cellStyle name="Comma 2 5 3 5 6" xfId="10043" xr:uid="{00000000-0005-0000-0000-0000041B0000}"/>
    <cellStyle name="Comma 2 5 3 5 6 2" xfId="29257" xr:uid="{AC7923D8-1121-410A-AEE4-7903E3D41683}"/>
    <cellStyle name="Comma 2 5 3 5 7" xfId="19650" xr:uid="{FF107622-0CA3-457C-82B0-023265B317A6}"/>
    <cellStyle name="Comma 2 5 3 6" xfId="633" xr:uid="{00000000-0005-0000-0000-0000051B0000}"/>
    <cellStyle name="Comma 2 5 3 6 2" xfId="1434" xr:uid="{00000000-0005-0000-0000-0000061B0000}"/>
    <cellStyle name="Comma 2 5 3 6 2 2" xfId="3838" xr:uid="{00000000-0005-0000-0000-0000071B0000}"/>
    <cellStyle name="Comma 2 5 3 6 2 2 2" xfId="8641" xr:uid="{00000000-0005-0000-0000-0000081B0000}"/>
    <cellStyle name="Comma 2 5 3 6 2 2 2 2" xfId="18248" xr:uid="{00000000-0005-0000-0000-0000091B0000}"/>
    <cellStyle name="Comma 2 5 3 6 2 2 2 2 2" xfId="37462" xr:uid="{A5B79E22-7BBE-4E85-99E9-E45BC009A716}"/>
    <cellStyle name="Comma 2 5 3 6 2 2 2 3" xfId="27855" xr:uid="{47310478-5913-48CE-A4AC-820999C0F83F}"/>
    <cellStyle name="Comma 2 5 3 6 2 2 3" xfId="13445" xr:uid="{00000000-0005-0000-0000-00000A1B0000}"/>
    <cellStyle name="Comma 2 5 3 6 2 2 3 2" xfId="32659" xr:uid="{CD146720-C592-4FA9-BA03-CE169EBC1AF3}"/>
    <cellStyle name="Comma 2 5 3 6 2 2 4" xfId="23052" xr:uid="{332B12F1-A374-48CD-A67C-3AEA6EC74DC1}"/>
    <cellStyle name="Comma 2 5 3 6 2 3" xfId="6240" xr:uid="{00000000-0005-0000-0000-00000B1B0000}"/>
    <cellStyle name="Comma 2 5 3 6 2 3 2" xfId="15847" xr:uid="{00000000-0005-0000-0000-00000C1B0000}"/>
    <cellStyle name="Comma 2 5 3 6 2 3 2 2" xfId="35061" xr:uid="{193DFDFB-1C42-449B-B2E9-80062151CA30}"/>
    <cellStyle name="Comma 2 5 3 6 2 3 3" xfId="25454" xr:uid="{C3BE7C7A-CE12-49C9-82B2-6DC8B797DF80}"/>
    <cellStyle name="Comma 2 5 3 6 2 4" xfId="11043" xr:uid="{00000000-0005-0000-0000-00000D1B0000}"/>
    <cellStyle name="Comma 2 5 3 6 2 4 2" xfId="30257" xr:uid="{A37DC64B-7D7D-42EE-A6B9-2DEDE61C3343}"/>
    <cellStyle name="Comma 2 5 3 6 2 5" xfId="20650" xr:uid="{51242043-3A61-475F-B9A6-3C1565B2C851}"/>
    <cellStyle name="Comma 2 5 3 6 3" xfId="2234" xr:uid="{00000000-0005-0000-0000-00000E1B0000}"/>
    <cellStyle name="Comma 2 5 3 6 3 2" xfId="4638" xr:uid="{00000000-0005-0000-0000-00000F1B0000}"/>
    <cellStyle name="Comma 2 5 3 6 3 2 2" xfId="9441" xr:uid="{00000000-0005-0000-0000-0000101B0000}"/>
    <cellStyle name="Comma 2 5 3 6 3 2 2 2" xfId="19048" xr:uid="{00000000-0005-0000-0000-0000111B0000}"/>
    <cellStyle name="Comma 2 5 3 6 3 2 2 2 2" xfId="38262" xr:uid="{DF41ED9E-272F-4C13-9CBF-0AF06B9EBEDD}"/>
    <cellStyle name="Comma 2 5 3 6 3 2 2 3" xfId="28655" xr:uid="{9C554A31-1A93-4059-96D6-579762DB5114}"/>
    <cellStyle name="Comma 2 5 3 6 3 2 3" xfId="14245" xr:uid="{00000000-0005-0000-0000-0000121B0000}"/>
    <cellStyle name="Comma 2 5 3 6 3 2 3 2" xfId="33459" xr:uid="{05C5F4BD-4D0A-4F0B-81A2-6240DBFCE47D}"/>
    <cellStyle name="Comma 2 5 3 6 3 2 4" xfId="23852" xr:uid="{B130E818-A9C9-4190-B6AD-B6309AC3EF7F}"/>
    <cellStyle name="Comma 2 5 3 6 3 3" xfId="7040" xr:uid="{00000000-0005-0000-0000-0000131B0000}"/>
    <cellStyle name="Comma 2 5 3 6 3 3 2" xfId="16647" xr:uid="{00000000-0005-0000-0000-0000141B0000}"/>
    <cellStyle name="Comma 2 5 3 6 3 3 2 2" xfId="35861" xr:uid="{00111201-FAE5-4771-98E6-B001454416B6}"/>
    <cellStyle name="Comma 2 5 3 6 3 3 3" xfId="26254" xr:uid="{BC8D8824-6FA1-4B1F-A398-8360DD4CADA7}"/>
    <cellStyle name="Comma 2 5 3 6 3 4" xfId="11843" xr:uid="{00000000-0005-0000-0000-0000151B0000}"/>
    <cellStyle name="Comma 2 5 3 6 3 4 2" xfId="31057" xr:uid="{0FE5DA06-3032-4664-9CE0-25D8D34B4B98}"/>
    <cellStyle name="Comma 2 5 3 6 3 5" xfId="21450" xr:uid="{6F937A56-9A4F-4DF6-B46D-52E3B6DF3E99}"/>
    <cellStyle name="Comma 2 5 3 6 4" xfId="3038" xr:uid="{00000000-0005-0000-0000-0000161B0000}"/>
    <cellStyle name="Comma 2 5 3 6 4 2" xfId="7841" xr:uid="{00000000-0005-0000-0000-0000171B0000}"/>
    <cellStyle name="Comma 2 5 3 6 4 2 2" xfId="17448" xr:uid="{00000000-0005-0000-0000-0000181B0000}"/>
    <cellStyle name="Comma 2 5 3 6 4 2 2 2" xfId="36662" xr:uid="{FC66CA34-E8CB-4569-BCE0-72FE237EADAE}"/>
    <cellStyle name="Comma 2 5 3 6 4 2 3" xfId="27055" xr:uid="{F4AA1FF4-F44B-416A-A3B3-6681CA9A5784}"/>
    <cellStyle name="Comma 2 5 3 6 4 3" xfId="12645" xr:uid="{00000000-0005-0000-0000-0000191B0000}"/>
    <cellStyle name="Comma 2 5 3 6 4 3 2" xfId="31859" xr:uid="{8982400F-4DD8-4BAB-A7AF-A042C2C39B25}"/>
    <cellStyle name="Comma 2 5 3 6 4 4" xfId="22252" xr:uid="{F3952BC3-DB91-41D6-A1DE-8987701198A6}"/>
    <cellStyle name="Comma 2 5 3 6 5" xfId="5440" xr:uid="{00000000-0005-0000-0000-00001A1B0000}"/>
    <cellStyle name="Comma 2 5 3 6 5 2" xfId="15047" xr:uid="{00000000-0005-0000-0000-00001B1B0000}"/>
    <cellStyle name="Comma 2 5 3 6 5 2 2" xfId="34261" xr:uid="{61970C6B-9B7C-4FB2-9382-27FF75172F05}"/>
    <cellStyle name="Comma 2 5 3 6 5 3" xfId="24654" xr:uid="{893B1ABE-52F4-41D9-A953-E55A590E2C54}"/>
    <cellStyle name="Comma 2 5 3 6 6" xfId="10243" xr:uid="{00000000-0005-0000-0000-00001C1B0000}"/>
    <cellStyle name="Comma 2 5 3 6 6 2" xfId="29457" xr:uid="{09A57051-F999-4FF9-9BF8-4F09A497DBF3}"/>
    <cellStyle name="Comma 2 5 3 6 7" xfId="19850" xr:uid="{E4814229-EB31-4CE2-93EB-D617E0D04C71}"/>
    <cellStyle name="Comma 2 5 3 7" xfId="834" xr:uid="{00000000-0005-0000-0000-00001D1B0000}"/>
    <cellStyle name="Comma 2 5 3 7 2" xfId="3238" xr:uid="{00000000-0005-0000-0000-00001E1B0000}"/>
    <cellStyle name="Comma 2 5 3 7 2 2" xfId="8041" xr:uid="{00000000-0005-0000-0000-00001F1B0000}"/>
    <cellStyle name="Comma 2 5 3 7 2 2 2" xfId="17648" xr:uid="{00000000-0005-0000-0000-0000201B0000}"/>
    <cellStyle name="Comma 2 5 3 7 2 2 2 2" xfId="36862" xr:uid="{FBA4B5C6-C4A5-4340-AC4C-6F7FB62ECE9A}"/>
    <cellStyle name="Comma 2 5 3 7 2 2 3" xfId="27255" xr:uid="{E847E9B6-B9CC-47E3-B559-78925A6AC087}"/>
    <cellStyle name="Comma 2 5 3 7 2 3" xfId="12845" xr:uid="{00000000-0005-0000-0000-0000211B0000}"/>
    <cellStyle name="Comma 2 5 3 7 2 3 2" xfId="32059" xr:uid="{6B8D3CAD-863B-49A2-9B4D-C10C01CCCB81}"/>
    <cellStyle name="Comma 2 5 3 7 2 4" xfId="22452" xr:uid="{5D94C496-8356-45C3-BF95-3171067DE21E}"/>
    <cellStyle name="Comma 2 5 3 7 3" xfId="5640" xr:uid="{00000000-0005-0000-0000-0000221B0000}"/>
    <cellStyle name="Comma 2 5 3 7 3 2" xfId="15247" xr:uid="{00000000-0005-0000-0000-0000231B0000}"/>
    <cellStyle name="Comma 2 5 3 7 3 2 2" xfId="34461" xr:uid="{09106DB6-FB1B-4FB3-9E1A-CE8B12AAF169}"/>
    <cellStyle name="Comma 2 5 3 7 3 3" xfId="24854" xr:uid="{55AA3456-75C1-473F-BC91-8DE5E93EB782}"/>
    <cellStyle name="Comma 2 5 3 7 4" xfId="10443" xr:uid="{00000000-0005-0000-0000-0000241B0000}"/>
    <cellStyle name="Comma 2 5 3 7 4 2" xfId="29657" xr:uid="{C94025BA-591B-400C-87A7-111F82FFBCA5}"/>
    <cellStyle name="Comma 2 5 3 7 5" xfId="20050" xr:uid="{BE718B64-0AEF-40B8-A236-0DB5985BCAF2}"/>
    <cellStyle name="Comma 2 5 3 8" xfId="1634" xr:uid="{00000000-0005-0000-0000-0000251B0000}"/>
    <cellStyle name="Comma 2 5 3 8 2" xfId="4038" xr:uid="{00000000-0005-0000-0000-0000261B0000}"/>
    <cellStyle name="Comma 2 5 3 8 2 2" xfId="8841" xr:uid="{00000000-0005-0000-0000-0000271B0000}"/>
    <cellStyle name="Comma 2 5 3 8 2 2 2" xfId="18448" xr:uid="{00000000-0005-0000-0000-0000281B0000}"/>
    <cellStyle name="Comma 2 5 3 8 2 2 2 2" xfId="37662" xr:uid="{08183A3C-C404-498E-BDCC-BB29CCB52866}"/>
    <cellStyle name="Comma 2 5 3 8 2 2 3" xfId="28055" xr:uid="{A76E98B9-AA4C-4914-A52A-CF4672C8A4C5}"/>
    <cellStyle name="Comma 2 5 3 8 2 3" xfId="13645" xr:uid="{00000000-0005-0000-0000-0000291B0000}"/>
    <cellStyle name="Comma 2 5 3 8 2 3 2" xfId="32859" xr:uid="{B5553774-2E0B-4844-9C70-D19212F537BB}"/>
    <cellStyle name="Comma 2 5 3 8 2 4" xfId="23252" xr:uid="{D218FAFD-6D03-43AB-A78F-7969B7902A61}"/>
    <cellStyle name="Comma 2 5 3 8 3" xfId="6440" xr:uid="{00000000-0005-0000-0000-00002A1B0000}"/>
    <cellStyle name="Comma 2 5 3 8 3 2" xfId="16047" xr:uid="{00000000-0005-0000-0000-00002B1B0000}"/>
    <cellStyle name="Comma 2 5 3 8 3 2 2" xfId="35261" xr:uid="{0A3C3840-A9D7-42C7-8EC2-E87132ACAB78}"/>
    <cellStyle name="Comma 2 5 3 8 3 3" xfId="25654" xr:uid="{AF4E6D34-6F5C-4500-9495-653B90451839}"/>
    <cellStyle name="Comma 2 5 3 8 4" xfId="11243" xr:uid="{00000000-0005-0000-0000-00002C1B0000}"/>
    <cellStyle name="Comma 2 5 3 8 4 2" xfId="30457" xr:uid="{C97FA927-DB97-477B-B526-F764B0D76A74}"/>
    <cellStyle name="Comma 2 5 3 8 5" xfId="20850" xr:uid="{DFAE467E-A5C0-43BB-A472-BA10FF2D7BF6}"/>
    <cellStyle name="Comma 2 5 3 9" xfId="2438" xr:uid="{00000000-0005-0000-0000-00002D1B0000}"/>
    <cellStyle name="Comma 2 5 3 9 2" xfId="7241" xr:uid="{00000000-0005-0000-0000-00002E1B0000}"/>
    <cellStyle name="Comma 2 5 3 9 2 2" xfId="16848" xr:uid="{00000000-0005-0000-0000-00002F1B0000}"/>
    <cellStyle name="Comma 2 5 3 9 2 2 2" xfId="36062" xr:uid="{7222339F-C379-40FC-B762-3657C7ECD751}"/>
    <cellStyle name="Comma 2 5 3 9 2 3" xfId="26455" xr:uid="{D7581079-563D-4D9D-8FB9-7DA1C84E4000}"/>
    <cellStyle name="Comma 2 5 3 9 3" xfId="12045" xr:uid="{00000000-0005-0000-0000-0000301B0000}"/>
    <cellStyle name="Comma 2 5 3 9 3 2" xfId="31259" xr:uid="{C6DAD292-0355-477A-BA68-C9DF997BC46D}"/>
    <cellStyle name="Comma 2 5 3 9 4" xfId="21652" xr:uid="{4DBFA782-F0A6-484D-A56B-5A79B275AC33}"/>
    <cellStyle name="Comma 2 5 4" xfId="43" xr:uid="{00000000-0005-0000-0000-0000311B0000}"/>
    <cellStyle name="Comma 2 5 4 10" xfId="4850" xr:uid="{00000000-0005-0000-0000-0000321B0000}"/>
    <cellStyle name="Comma 2 5 4 10 2" xfId="14457" xr:uid="{00000000-0005-0000-0000-0000331B0000}"/>
    <cellStyle name="Comma 2 5 4 10 2 2" xfId="33671" xr:uid="{BD78B148-5F8B-48B5-8FF6-28AFB5326039}"/>
    <cellStyle name="Comma 2 5 4 10 3" xfId="24064" xr:uid="{CFC2BC5E-3D7D-4224-8D15-5F95EA19E42B}"/>
    <cellStyle name="Comma 2 5 4 11" xfId="9653" xr:uid="{00000000-0005-0000-0000-0000341B0000}"/>
    <cellStyle name="Comma 2 5 4 11 2" xfId="28867" xr:uid="{8D4402AB-CA03-4FCE-A0DE-CECE8EA30561}"/>
    <cellStyle name="Comma 2 5 4 12" xfId="19260" xr:uid="{3E117296-F183-4071-A425-69946720E7B2}"/>
    <cellStyle name="Comma 2 5 4 2" xfId="93" xr:uid="{00000000-0005-0000-0000-0000351B0000}"/>
    <cellStyle name="Comma 2 5 4 2 10" xfId="9703" xr:uid="{00000000-0005-0000-0000-0000361B0000}"/>
    <cellStyle name="Comma 2 5 4 2 10 2" xfId="28917" xr:uid="{EEE01EFC-A52E-4402-8240-357963798FC1}"/>
    <cellStyle name="Comma 2 5 4 2 11" xfId="19310" xr:uid="{81D1F658-9891-4BA0-815A-E85B8DC497A2}"/>
    <cellStyle name="Comma 2 5 4 2 2" xfId="193" xr:uid="{00000000-0005-0000-0000-0000371B0000}"/>
    <cellStyle name="Comma 2 5 4 2 2 10" xfId="19410" xr:uid="{33800815-F965-4E4D-AAA8-D9A8CC9C8405}"/>
    <cellStyle name="Comma 2 5 4 2 2 2" xfId="393" xr:uid="{00000000-0005-0000-0000-0000381B0000}"/>
    <cellStyle name="Comma 2 5 4 2 2 2 2" xfId="1194" xr:uid="{00000000-0005-0000-0000-0000391B0000}"/>
    <cellStyle name="Comma 2 5 4 2 2 2 2 2" xfId="3598" xr:uid="{00000000-0005-0000-0000-00003A1B0000}"/>
    <cellStyle name="Comma 2 5 4 2 2 2 2 2 2" xfId="8401" xr:uid="{00000000-0005-0000-0000-00003B1B0000}"/>
    <cellStyle name="Comma 2 5 4 2 2 2 2 2 2 2" xfId="18008" xr:uid="{00000000-0005-0000-0000-00003C1B0000}"/>
    <cellStyle name="Comma 2 5 4 2 2 2 2 2 2 2 2" xfId="37222" xr:uid="{4EA32B28-BB49-4E3C-B4C4-E359B4E501A4}"/>
    <cellStyle name="Comma 2 5 4 2 2 2 2 2 2 3" xfId="27615" xr:uid="{79B48492-E0D9-4A3B-BAC4-D34F32B4229B}"/>
    <cellStyle name="Comma 2 5 4 2 2 2 2 2 3" xfId="13205" xr:uid="{00000000-0005-0000-0000-00003D1B0000}"/>
    <cellStyle name="Comma 2 5 4 2 2 2 2 2 3 2" xfId="32419" xr:uid="{34CFD239-C969-4586-BE20-BE78FEF074ED}"/>
    <cellStyle name="Comma 2 5 4 2 2 2 2 2 4" xfId="22812" xr:uid="{F5FA64E4-9244-4E59-9591-EE92F84BF9D8}"/>
    <cellStyle name="Comma 2 5 4 2 2 2 2 3" xfId="6000" xr:uid="{00000000-0005-0000-0000-00003E1B0000}"/>
    <cellStyle name="Comma 2 5 4 2 2 2 2 3 2" xfId="15607" xr:uid="{00000000-0005-0000-0000-00003F1B0000}"/>
    <cellStyle name="Comma 2 5 4 2 2 2 2 3 2 2" xfId="34821" xr:uid="{CF8301CA-26E1-4F92-9680-5356D8A62238}"/>
    <cellStyle name="Comma 2 5 4 2 2 2 2 3 3" xfId="25214" xr:uid="{70FCEA99-4FAB-4D8D-9C37-FD938B10D291}"/>
    <cellStyle name="Comma 2 5 4 2 2 2 2 4" xfId="10803" xr:uid="{00000000-0005-0000-0000-0000401B0000}"/>
    <cellStyle name="Comma 2 5 4 2 2 2 2 4 2" xfId="30017" xr:uid="{455E587C-759F-44F8-AE3A-1091BCC2AF7E}"/>
    <cellStyle name="Comma 2 5 4 2 2 2 2 5" xfId="20410" xr:uid="{50B4EAD7-4707-4603-AEA3-F6ABCF86458C}"/>
    <cellStyle name="Comma 2 5 4 2 2 2 3" xfId="1994" xr:uid="{00000000-0005-0000-0000-0000411B0000}"/>
    <cellStyle name="Comma 2 5 4 2 2 2 3 2" xfId="4398" xr:uid="{00000000-0005-0000-0000-0000421B0000}"/>
    <cellStyle name="Comma 2 5 4 2 2 2 3 2 2" xfId="9201" xr:uid="{00000000-0005-0000-0000-0000431B0000}"/>
    <cellStyle name="Comma 2 5 4 2 2 2 3 2 2 2" xfId="18808" xr:uid="{00000000-0005-0000-0000-0000441B0000}"/>
    <cellStyle name="Comma 2 5 4 2 2 2 3 2 2 2 2" xfId="38022" xr:uid="{36FE01FA-A948-4196-B377-A5C1EF4A355C}"/>
    <cellStyle name="Comma 2 5 4 2 2 2 3 2 2 3" xfId="28415" xr:uid="{217DBB5C-639B-4EF1-8CFA-02819960830C}"/>
    <cellStyle name="Comma 2 5 4 2 2 2 3 2 3" xfId="14005" xr:uid="{00000000-0005-0000-0000-0000451B0000}"/>
    <cellStyle name="Comma 2 5 4 2 2 2 3 2 3 2" xfId="33219" xr:uid="{85EE8BC2-2B8C-49B3-9B7F-F2790AEF5A29}"/>
    <cellStyle name="Comma 2 5 4 2 2 2 3 2 4" xfId="23612" xr:uid="{A38ABA81-56FC-4A72-B816-9C1129645E87}"/>
    <cellStyle name="Comma 2 5 4 2 2 2 3 3" xfId="6800" xr:uid="{00000000-0005-0000-0000-0000461B0000}"/>
    <cellStyle name="Comma 2 5 4 2 2 2 3 3 2" xfId="16407" xr:uid="{00000000-0005-0000-0000-0000471B0000}"/>
    <cellStyle name="Comma 2 5 4 2 2 2 3 3 2 2" xfId="35621" xr:uid="{662DD8CB-4C8B-4BDE-846D-B4AAB7A41DBE}"/>
    <cellStyle name="Comma 2 5 4 2 2 2 3 3 3" xfId="26014" xr:uid="{A872A3DD-F7E3-470E-A626-8AF5912FEBF1}"/>
    <cellStyle name="Comma 2 5 4 2 2 2 3 4" xfId="11603" xr:uid="{00000000-0005-0000-0000-0000481B0000}"/>
    <cellStyle name="Comma 2 5 4 2 2 2 3 4 2" xfId="30817" xr:uid="{99D85FC3-37C1-4D20-80E6-98854E5DC5A9}"/>
    <cellStyle name="Comma 2 5 4 2 2 2 3 5" xfId="21210" xr:uid="{47AA05DD-6C2C-4B31-8A91-BDE05DD53AB2}"/>
    <cellStyle name="Comma 2 5 4 2 2 2 4" xfId="2798" xr:uid="{00000000-0005-0000-0000-0000491B0000}"/>
    <cellStyle name="Comma 2 5 4 2 2 2 4 2" xfId="7601" xr:uid="{00000000-0005-0000-0000-00004A1B0000}"/>
    <cellStyle name="Comma 2 5 4 2 2 2 4 2 2" xfId="17208" xr:uid="{00000000-0005-0000-0000-00004B1B0000}"/>
    <cellStyle name="Comma 2 5 4 2 2 2 4 2 2 2" xfId="36422" xr:uid="{92A5E1A4-3FAA-4597-A57D-271C777A7CF5}"/>
    <cellStyle name="Comma 2 5 4 2 2 2 4 2 3" xfId="26815" xr:uid="{CB42C077-3073-4B5E-A227-5A0B85D03B72}"/>
    <cellStyle name="Comma 2 5 4 2 2 2 4 3" xfId="12405" xr:uid="{00000000-0005-0000-0000-00004C1B0000}"/>
    <cellStyle name="Comma 2 5 4 2 2 2 4 3 2" xfId="31619" xr:uid="{744D0B83-E5FA-40CE-A0CB-C70D0C9266EB}"/>
    <cellStyle name="Comma 2 5 4 2 2 2 4 4" xfId="22012" xr:uid="{3A3E8DFD-3C34-4D3A-9648-142E0AB317E6}"/>
    <cellStyle name="Comma 2 5 4 2 2 2 5" xfId="5200" xr:uid="{00000000-0005-0000-0000-00004D1B0000}"/>
    <cellStyle name="Comma 2 5 4 2 2 2 5 2" xfId="14807" xr:uid="{00000000-0005-0000-0000-00004E1B0000}"/>
    <cellStyle name="Comma 2 5 4 2 2 2 5 2 2" xfId="34021" xr:uid="{290B6D4E-8B0B-4AC4-AD03-88CFA234680E}"/>
    <cellStyle name="Comma 2 5 4 2 2 2 5 3" xfId="24414" xr:uid="{424D9DAD-B6A4-45B4-9582-88B881FD5C3C}"/>
    <cellStyle name="Comma 2 5 4 2 2 2 6" xfId="10003" xr:uid="{00000000-0005-0000-0000-00004F1B0000}"/>
    <cellStyle name="Comma 2 5 4 2 2 2 6 2" xfId="29217" xr:uid="{6E6D41F5-4B8D-46C7-A7E1-AB9D65A618DE}"/>
    <cellStyle name="Comma 2 5 4 2 2 2 7" xfId="19610" xr:uid="{700DE74D-CBA8-4979-A6DD-59A0B8D2CFD1}"/>
    <cellStyle name="Comma 2 5 4 2 2 3" xfId="593" xr:uid="{00000000-0005-0000-0000-0000501B0000}"/>
    <cellStyle name="Comma 2 5 4 2 2 3 2" xfId="1394" xr:uid="{00000000-0005-0000-0000-0000511B0000}"/>
    <cellStyle name="Comma 2 5 4 2 2 3 2 2" xfId="3798" xr:uid="{00000000-0005-0000-0000-0000521B0000}"/>
    <cellStyle name="Comma 2 5 4 2 2 3 2 2 2" xfId="8601" xr:uid="{00000000-0005-0000-0000-0000531B0000}"/>
    <cellStyle name="Comma 2 5 4 2 2 3 2 2 2 2" xfId="18208" xr:uid="{00000000-0005-0000-0000-0000541B0000}"/>
    <cellStyle name="Comma 2 5 4 2 2 3 2 2 2 2 2" xfId="37422" xr:uid="{6BC5CEC9-43AD-475B-9177-C6F1BE972B63}"/>
    <cellStyle name="Comma 2 5 4 2 2 3 2 2 2 3" xfId="27815" xr:uid="{E3136258-D6E2-4DEE-9C11-6A41F44BC2A7}"/>
    <cellStyle name="Comma 2 5 4 2 2 3 2 2 3" xfId="13405" xr:uid="{00000000-0005-0000-0000-0000551B0000}"/>
    <cellStyle name="Comma 2 5 4 2 2 3 2 2 3 2" xfId="32619" xr:uid="{B801D6D9-A6FD-4D63-937B-D77CE1ADD721}"/>
    <cellStyle name="Comma 2 5 4 2 2 3 2 2 4" xfId="23012" xr:uid="{62EE467A-5D44-47A5-85EC-B7C246A1AC4D}"/>
    <cellStyle name="Comma 2 5 4 2 2 3 2 3" xfId="6200" xr:uid="{00000000-0005-0000-0000-0000561B0000}"/>
    <cellStyle name="Comma 2 5 4 2 2 3 2 3 2" xfId="15807" xr:uid="{00000000-0005-0000-0000-0000571B0000}"/>
    <cellStyle name="Comma 2 5 4 2 2 3 2 3 2 2" xfId="35021" xr:uid="{AB43C349-45B7-4F04-B6E3-86B64FB8E3FC}"/>
    <cellStyle name="Comma 2 5 4 2 2 3 2 3 3" xfId="25414" xr:uid="{C718BC4E-8CCB-41DC-BB5A-E6AEF2A2442C}"/>
    <cellStyle name="Comma 2 5 4 2 2 3 2 4" xfId="11003" xr:uid="{00000000-0005-0000-0000-0000581B0000}"/>
    <cellStyle name="Comma 2 5 4 2 2 3 2 4 2" xfId="30217" xr:uid="{445F3297-AF16-4DFC-8895-5DBB4AA987E7}"/>
    <cellStyle name="Comma 2 5 4 2 2 3 2 5" xfId="20610" xr:uid="{1E5020BD-6A5F-46BA-BB91-B7334C8218F1}"/>
    <cellStyle name="Comma 2 5 4 2 2 3 3" xfId="2194" xr:uid="{00000000-0005-0000-0000-0000591B0000}"/>
    <cellStyle name="Comma 2 5 4 2 2 3 3 2" xfId="4598" xr:uid="{00000000-0005-0000-0000-00005A1B0000}"/>
    <cellStyle name="Comma 2 5 4 2 2 3 3 2 2" xfId="9401" xr:uid="{00000000-0005-0000-0000-00005B1B0000}"/>
    <cellStyle name="Comma 2 5 4 2 2 3 3 2 2 2" xfId="19008" xr:uid="{00000000-0005-0000-0000-00005C1B0000}"/>
    <cellStyle name="Comma 2 5 4 2 2 3 3 2 2 2 2" xfId="38222" xr:uid="{55A30FF4-9580-4B74-86A1-A403BEA57AFA}"/>
    <cellStyle name="Comma 2 5 4 2 2 3 3 2 2 3" xfId="28615" xr:uid="{51447724-FF64-4450-80BF-CB835F427F79}"/>
    <cellStyle name="Comma 2 5 4 2 2 3 3 2 3" xfId="14205" xr:uid="{00000000-0005-0000-0000-00005D1B0000}"/>
    <cellStyle name="Comma 2 5 4 2 2 3 3 2 3 2" xfId="33419" xr:uid="{61CC06F2-3894-44EA-860D-9A46ACB78183}"/>
    <cellStyle name="Comma 2 5 4 2 2 3 3 2 4" xfId="23812" xr:uid="{D4DF7826-64DB-43E2-9EA8-39081D06B3FF}"/>
    <cellStyle name="Comma 2 5 4 2 2 3 3 3" xfId="7000" xr:uid="{00000000-0005-0000-0000-00005E1B0000}"/>
    <cellStyle name="Comma 2 5 4 2 2 3 3 3 2" xfId="16607" xr:uid="{00000000-0005-0000-0000-00005F1B0000}"/>
    <cellStyle name="Comma 2 5 4 2 2 3 3 3 2 2" xfId="35821" xr:uid="{16EBFF40-D308-4DD4-8431-803C8D1ACF6B}"/>
    <cellStyle name="Comma 2 5 4 2 2 3 3 3 3" xfId="26214" xr:uid="{0EBA2E37-818C-47FA-96A9-A504A15CF1D8}"/>
    <cellStyle name="Comma 2 5 4 2 2 3 3 4" xfId="11803" xr:uid="{00000000-0005-0000-0000-0000601B0000}"/>
    <cellStyle name="Comma 2 5 4 2 2 3 3 4 2" xfId="31017" xr:uid="{A46065BF-9CCC-4C00-A708-2690175735C1}"/>
    <cellStyle name="Comma 2 5 4 2 2 3 3 5" xfId="21410" xr:uid="{D460D2A2-B47E-411E-A04B-A9FA62DC8EAC}"/>
    <cellStyle name="Comma 2 5 4 2 2 3 4" xfId="2998" xr:uid="{00000000-0005-0000-0000-0000611B0000}"/>
    <cellStyle name="Comma 2 5 4 2 2 3 4 2" xfId="7801" xr:uid="{00000000-0005-0000-0000-0000621B0000}"/>
    <cellStyle name="Comma 2 5 4 2 2 3 4 2 2" xfId="17408" xr:uid="{00000000-0005-0000-0000-0000631B0000}"/>
    <cellStyle name="Comma 2 5 4 2 2 3 4 2 2 2" xfId="36622" xr:uid="{E2012964-AA84-4AFB-8D92-F03777519CC4}"/>
    <cellStyle name="Comma 2 5 4 2 2 3 4 2 3" xfId="27015" xr:uid="{361B35DB-1C8F-4478-9DD3-B37B2AE1E2AB}"/>
    <cellStyle name="Comma 2 5 4 2 2 3 4 3" xfId="12605" xr:uid="{00000000-0005-0000-0000-0000641B0000}"/>
    <cellStyle name="Comma 2 5 4 2 2 3 4 3 2" xfId="31819" xr:uid="{2A697EDA-326A-41C7-B321-F3AE9C4F76C0}"/>
    <cellStyle name="Comma 2 5 4 2 2 3 4 4" xfId="22212" xr:uid="{6E151E9B-8AB7-447C-BBDC-C6A922EE89A6}"/>
    <cellStyle name="Comma 2 5 4 2 2 3 5" xfId="5400" xr:uid="{00000000-0005-0000-0000-0000651B0000}"/>
    <cellStyle name="Comma 2 5 4 2 2 3 5 2" xfId="15007" xr:uid="{00000000-0005-0000-0000-0000661B0000}"/>
    <cellStyle name="Comma 2 5 4 2 2 3 5 2 2" xfId="34221" xr:uid="{9226EF26-A921-4529-80C6-D3813FFA2F5E}"/>
    <cellStyle name="Comma 2 5 4 2 2 3 5 3" xfId="24614" xr:uid="{59F221D2-D9E1-45CB-93E8-CFCAEB0D4A97}"/>
    <cellStyle name="Comma 2 5 4 2 2 3 6" xfId="10203" xr:uid="{00000000-0005-0000-0000-0000671B0000}"/>
    <cellStyle name="Comma 2 5 4 2 2 3 6 2" xfId="29417" xr:uid="{15B8BD16-B5B0-47C4-93C8-AC1E7489A79C}"/>
    <cellStyle name="Comma 2 5 4 2 2 3 7" xfId="19810" xr:uid="{A8533807-5B1F-4192-93AA-CEE0F5DDEA1C}"/>
    <cellStyle name="Comma 2 5 4 2 2 4" xfId="793" xr:uid="{00000000-0005-0000-0000-0000681B0000}"/>
    <cellStyle name="Comma 2 5 4 2 2 4 2" xfId="1594" xr:uid="{00000000-0005-0000-0000-0000691B0000}"/>
    <cellStyle name="Comma 2 5 4 2 2 4 2 2" xfId="3998" xr:uid="{00000000-0005-0000-0000-00006A1B0000}"/>
    <cellStyle name="Comma 2 5 4 2 2 4 2 2 2" xfId="8801" xr:uid="{00000000-0005-0000-0000-00006B1B0000}"/>
    <cellStyle name="Comma 2 5 4 2 2 4 2 2 2 2" xfId="18408" xr:uid="{00000000-0005-0000-0000-00006C1B0000}"/>
    <cellStyle name="Comma 2 5 4 2 2 4 2 2 2 2 2" xfId="37622" xr:uid="{BAAF654D-1306-440B-9692-9230A32C59DF}"/>
    <cellStyle name="Comma 2 5 4 2 2 4 2 2 2 3" xfId="28015" xr:uid="{17738CDE-E4AE-442A-B017-03DCCEDA5ACF}"/>
    <cellStyle name="Comma 2 5 4 2 2 4 2 2 3" xfId="13605" xr:uid="{00000000-0005-0000-0000-00006D1B0000}"/>
    <cellStyle name="Comma 2 5 4 2 2 4 2 2 3 2" xfId="32819" xr:uid="{54643E77-E353-48C9-A8D3-719A108A88AF}"/>
    <cellStyle name="Comma 2 5 4 2 2 4 2 2 4" xfId="23212" xr:uid="{CD2AF4E3-74F0-4900-8AF7-9C4F3ADE710F}"/>
    <cellStyle name="Comma 2 5 4 2 2 4 2 3" xfId="6400" xr:uid="{00000000-0005-0000-0000-00006E1B0000}"/>
    <cellStyle name="Comma 2 5 4 2 2 4 2 3 2" xfId="16007" xr:uid="{00000000-0005-0000-0000-00006F1B0000}"/>
    <cellStyle name="Comma 2 5 4 2 2 4 2 3 2 2" xfId="35221" xr:uid="{85F41A78-A8F4-4497-B233-792DC987444B}"/>
    <cellStyle name="Comma 2 5 4 2 2 4 2 3 3" xfId="25614" xr:uid="{2C911CFF-4F8C-486C-B833-FAC87393E55F}"/>
    <cellStyle name="Comma 2 5 4 2 2 4 2 4" xfId="11203" xr:uid="{00000000-0005-0000-0000-0000701B0000}"/>
    <cellStyle name="Comma 2 5 4 2 2 4 2 4 2" xfId="30417" xr:uid="{3EE3F51E-057E-4FE4-9967-306E54254072}"/>
    <cellStyle name="Comma 2 5 4 2 2 4 2 5" xfId="20810" xr:uid="{134CB6D2-B7C2-45B8-B5BE-9D0C12DA668B}"/>
    <cellStyle name="Comma 2 5 4 2 2 4 3" xfId="2394" xr:uid="{00000000-0005-0000-0000-0000711B0000}"/>
    <cellStyle name="Comma 2 5 4 2 2 4 3 2" xfId="4798" xr:uid="{00000000-0005-0000-0000-0000721B0000}"/>
    <cellStyle name="Comma 2 5 4 2 2 4 3 2 2" xfId="9601" xr:uid="{00000000-0005-0000-0000-0000731B0000}"/>
    <cellStyle name="Comma 2 5 4 2 2 4 3 2 2 2" xfId="19208" xr:uid="{00000000-0005-0000-0000-0000741B0000}"/>
    <cellStyle name="Comma 2 5 4 2 2 4 3 2 2 2 2" xfId="38422" xr:uid="{03A15123-1EA3-46BA-8469-2589BEA41A59}"/>
    <cellStyle name="Comma 2 5 4 2 2 4 3 2 2 3" xfId="28815" xr:uid="{974E0118-AD1C-4DAE-9DB9-035C232FE4A4}"/>
    <cellStyle name="Comma 2 5 4 2 2 4 3 2 3" xfId="14405" xr:uid="{00000000-0005-0000-0000-0000751B0000}"/>
    <cellStyle name="Comma 2 5 4 2 2 4 3 2 3 2" xfId="33619" xr:uid="{CFB02730-EFB0-4953-BD3C-E9EC03A8AE76}"/>
    <cellStyle name="Comma 2 5 4 2 2 4 3 2 4" xfId="24012" xr:uid="{00FE4E4D-A6F9-4408-8C32-FA876F3A96CF}"/>
    <cellStyle name="Comma 2 5 4 2 2 4 3 3" xfId="7200" xr:uid="{00000000-0005-0000-0000-0000761B0000}"/>
    <cellStyle name="Comma 2 5 4 2 2 4 3 3 2" xfId="16807" xr:uid="{00000000-0005-0000-0000-0000771B0000}"/>
    <cellStyle name="Comma 2 5 4 2 2 4 3 3 2 2" xfId="36021" xr:uid="{D7801B74-8AAA-43AA-B69E-397BB76BB482}"/>
    <cellStyle name="Comma 2 5 4 2 2 4 3 3 3" xfId="26414" xr:uid="{A7926509-D6C3-4E90-92D8-2AF786F20057}"/>
    <cellStyle name="Comma 2 5 4 2 2 4 3 4" xfId="12003" xr:uid="{00000000-0005-0000-0000-0000781B0000}"/>
    <cellStyle name="Comma 2 5 4 2 2 4 3 4 2" xfId="31217" xr:uid="{2F2A3719-78B0-4693-9024-D5B62759348E}"/>
    <cellStyle name="Comma 2 5 4 2 2 4 3 5" xfId="21610" xr:uid="{DB06772D-5991-4FBE-B183-313C82AC7855}"/>
    <cellStyle name="Comma 2 5 4 2 2 4 4" xfId="3198" xr:uid="{00000000-0005-0000-0000-0000791B0000}"/>
    <cellStyle name="Comma 2 5 4 2 2 4 4 2" xfId="8001" xr:uid="{00000000-0005-0000-0000-00007A1B0000}"/>
    <cellStyle name="Comma 2 5 4 2 2 4 4 2 2" xfId="17608" xr:uid="{00000000-0005-0000-0000-00007B1B0000}"/>
    <cellStyle name="Comma 2 5 4 2 2 4 4 2 2 2" xfId="36822" xr:uid="{F4C6D7C3-9EA6-4ED3-82F8-C7E7058EEDE8}"/>
    <cellStyle name="Comma 2 5 4 2 2 4 4 2 3" xfId="27215" xr:uid="{1D7D4717-FC6F-4106-8F89-4936F994BFAE}"/>
    <cellStyle name="Comma 2 5 4 2 2 4 4 3" xfId="12805" xr:uid="{00000000-0005-0000-0000-00007C1B0000}"/>
    <cellStyle name="Comma 2 5 4 2 2 4 4 3 2" xfId="32019" xr:uid="{FDDD5014-E47F-4A00-8131-F0E7786E386F}"/>
    <cellStyle name="Comma 2 5 4 2 2 4 4 4" xfId="22412" xr:uid="{4A7E8B9C-CCF7-4CD3-93D2-E8A4F8CED5BE}"/>
    <cellStyle name="Comma 2 5 4 2 2 4 5" xfId="5600" xr:uid="{00000000-0005-0000-0000-00007D1B0000}"/>
    <cellStyle name="Comma 2 5 4 2 2 4 5 2" xfId="15207" xr:uid="{00000000-0005-0000-0000-00007E1B0000}"/>
    <cellStyle name="Comma 2 5 4 2 2 4 5 2 2" xfId="34421" xr:uid="{DC37CD05-90D3-43CC-BF63-8128AFB23710}"/>
    <cellStyle name="Comma 2 5 4 2 2 4 5 3" xfId="24814" xr:uid="{4657F5A1-3CD2-4CBD-B43C-BD603127E727}"/>
    <cellStyle name="Comma 2 5 4 2 2 4 6" xfId="10403" xr:uid="{00000000-0005-0000-0000-00007F1B0000}"/>
    <cellStyle name="Comma 2 5 4 2 2 4 6 2" xfId="29617" xr:uid="{690845CE-8FA9-47D5-A3DC-A3763843A1CE}"/>
    <cellStyle name="Comma 2 5 4 2 2 4 7" xfId="20010" xr:uid="{4471556B-F547-4EDC-8040-CB7683935096}"/>
    <cellStyle name="Comma 2 5 4 2 2 5" xfId="994" xr:uid="{00000000-0005-0000-0000-0000801B0000}"/>
    <cellStyle name="Comma 2 5 4 2 2 5 2" xfId="3398" xr:uid="{00000000-0005-0000-0000-0000811B0000}"/>
    <cellStyle name="Comma 2 5 4 2 2 5 2 2" xfId="8201" xr:uid="{00000000-0005-0000-0000-0000821B0000}"/>
    <cellStyle name="Comma 2 5 4 2 2 5 2 2 2" xfId="17808" xr:uid="{00000000-0005-0000-0000-0000831B0000}"/>
    <cellStyle name="Comma 2 5 4 2 2 5 2 2 2 2" xfId="37022" xr:uid="{22FA58E3-C1B1-4F7F-AB29-CC49ED113CE2}"/>
    <cellStyle name="Comma 2 5 4 2 2 5 2 2 3" xfId="27415" xr:uid="{B5B74E90-AF9E-4898-B31C-2C0EAEC527D6}"/>
    <cellStyle name="Comma 2 5 4 2 2 5 2 3" xfId="13005" xr:uid="{00000000-0005-0000-0000-0000841B0000}"/>
    <cellStyle name="Comma 2 5 4 2 2 5 2 3 2" xfId="32219" xr:uid="{DFDB0041-78DD-40E7-A84D-F7306D06171B}"/>
    <cellStyle name="Comma 2 5 4 2 2 5 2 4" xfId="22612" xr:uid="{84C95E48-A3A3-4C76-8EAF-B7C5B2986E34}"/>
    <cellStyle name="Comma 2 5 4 2 2 5 3" xfId="5800" xr:uid="{00000000-0005-0000-0000-0000851B0000}"/>
    <cellStyle name="Comma 2 5 4 2 2 5 3 2" xfId="15407" xr:uid="{00000000-0005-0000-0000-0000861B0000}"/>
    <cellStyle name="Comma 2 5 4 2 2 5 3 2 2" xfId="34621" xr:uid="{5E5F7BDE-4BD9-4E25-B1D6-5D150E5CFB9F}"/>
    <cellStyle name="Comma 2 5 4 2 2 5 3 3" xfId="25014" xr:uid="{23BEAEA0-FE50-48B1-BAD5-3135D4462D09}"/>
    <cellStyle name="Comma 2 5 4 2 2 5 4" xfId="10603" xr:uid="{00000000-0005-0000-0000-0000871B0000}"/>
    <cellStyle name="Comma 2 5 4 2 2 5 4 2" xfId="29817" xr:uid="{BF63CCED-16DB-4484-BBE0-B96CA03570A8}"/>
    <cellStyle name="Comma 2 5 4 2 2 5 5" xfId="20210" xr:uid="{766E6AD4-B9D4-4DAD-8F04-7CA7577A42AE}"/>
    <cellStyle name="Comma 2 5 4 2 2 6" xfId="1794" xr:uid="{00000000-0005-0000-0000-0000881B0000}"/>
    <cellStyle name="Comma 2 5 4 2 2 6 2" xfId="4198" xr:uid="{00000000-0005-0000-0000-0000891B0000}"/>
    <cellStyle name="Comma 2 5 4 2 2 6 2 2" xfId="9001" xr:uid="{00000000-0005-0000-0000-00008A1B0000}"/>
    <cellStyle name="Comma 2 5 4 2 2 6 2 2 2" xfId="18608" xr:uid="{00000000-0005-0000-0000-00008B1B0000}"/>
    <cellStyle name="Comma 2 5 4 2 2 6 2 2 2 2" xfId="37822" xr:uid="{80A7F079-E392-46C6-B23B-78288DF0F8F7}"/>
    <cellStyle name="Comma 2 5 4 2 2 6 2 2 3" xfId="28215" xr:uid="{709D747F-F681-4EA7-9FC8-80E0E3346AD5}"/>
    <cellStyle name="Comma 2 5 4 2 2 6 2 3" xfId="13805" xr:uid="{00000000-0005-0000-0000-00008C1B0000}"/>
    <cellStyle name="Comma 2 5 4 2 2 6 2 3 2" xfId="33019" xr:uid="{06865A31-6304-4772-9548-2710FAE3C9D2}"/>
    <cellStyle name="Comma 2 5 4 2 2 6 2 4" xfId="23412" xr:uid="{1BECD1CD-01EE-47C5-B0EB-6E61D23952B1}"/>
    <cellStyle name="Comma 2 5 4 2 2 6 3" xfId="6600" xr:uid="{00000000-0005-0000-0000-00008D1B0000}"/>
    <cellStyle name="Comma 2 5 4 2 2 6 3 2" xfId="16207" xr:uid="{00000000-0005-0000-0000-00008E1B0000}"/>
    <cellStyle name="Comma 2 5 4 2 2 6 3 2 2" xfId="35421" xr:uid="{803D7174-CBFB-4306-AD3B-2255E1BC1482}"/>
    <cellStyle name="Comma 2 5 4 2 2 6 3 3" xfId="25814" xr:uid="{663EE031-3D1E-4D8A-830D-166B6D66F0C5}"/>
    <cellStyle name="Comma 2 5 4 2 2 6 4" xfId="11403" xr:uid="{00000000-0005-0000-0000-00008F1B0000}"/>
    <cellStyle name="Comma 2 5 4 2 2 6 4 2" xfId="30617" xr:uid="{85101670-B3E0-48CA-B38C-9DC9A78E7878}"/>
    <cellStyle name="Comma 2 5 4 2 2 6 5" xfId="21010" xr:uid="{74A2A4E0-9386-42D2-8381-B027356AA5BF}"/>
    <cellStyle name="Comma 2 5 4 2 2 7" xfId="2598" xr:uid="{00000000-0005-0000-0000-0000901B0000}"/>
    <cellStyle name="Comma 2 5 4 2 2 7 2" xfId="7401" xr:uid="{00000000-0005-0000-0000-0000911B0000}"/>
    <cellStyle name="Comma 2 5 4 2 2 7 2 2" xfId="17008" xr:uid="{00000000-0005-0000-0000-0000921B0000}"/>
    <cellStyle name="Comma 2 5 4 2 2 7 2 2 2" xfId="36222" xr:uid="{A48F77E8-5B48-46C0-9435-52A77FE017E8}"/>
    <cellStyle name="Comma 2 5 4 2 2 7 2 3" xfId="26615" xr:uid="{175DBFB7-110D-4662-8B21-FBA00CCC8A25}"/>
    <cellStyle name="Comma 2 5 4 2 2 7 3" xfId="12205" xr:uid="{00000000-0005-0000-0000-0000931B0000}"/>
    <cellStyle name="Comma 2 5 4 2 2 7 3 2" xfId="31419" xr:uid="{85ED01A9-D028-4E90-B9F9-E13801C72120}"/>
    <cellStyle name="Comma 2 5 4 2 2 7 4" xfId="21812" xr:uid="{4FFD63DD-5146-4706-ACD8-20961DAC872D}"/>
    <cellStyle name="Comma 2 5 4 2 2 8" xfId="5000" xr:uid="{00000000-0005-0000-0000-0000941B0000}"/>
    <cellStyle name="Comma 2 5 4 2 2 8 2" xfId="14607" xr:uid="{00000000-0005-0000-0000-0000951B0000}"/>
    <cellStyle name="Comma 2 5 4 2 2 8 2 2" xfId="33821" xr:uid="{9A5A3F77-7236-4782-A147-78DECFC10E89}"/>
    <cellStyle name="Comma 2 5 4 2 2 8 3" xfId="24214" xr:uid="{2876CD25-7271-42C6-B328-B40AEDE6776B}"/>
    <cellStyle name="Comma 2 5 4 2 2 9" xfId="9803" xr:uid="{00000000-0005-0000-0000-0000961B0000}"/>
    <cellStyle name="Comma 2 5 4 2 2 9 2" xfId="29017" xr:uid="{0B592956-AB36-43CD-8737-CF42250076BB}"/>
    <cellStyle name="Comma 2 5 4 2 3" xfId="293" xr:uid="{00000000-0005-0000-0000-0000971B0000}"/>
    <cellStyle name="Comma 2 5 4 2 3 2" xfId="1094" xr:uid="{00000000-0005-0000-0000-0000981B0000}"/>
    <cellStyle name="Comma 2 5 4 2 3 2 2" xfId="3498" xr:uid="{00000000-0005-0000-0000-0000991B0000}"/>
    <cellStyle name="Comma 2 5 4 2 3 2 2 2" xfId="8301" xr:uid="{00000000-0005-0000-0000-00009A1B0000}"/>
    <cellStyle name="Comma 2 5 4 2 3 2 2 2 2" xfId="17908" xr:uid="{00000000-0005-0000-0000-00009B1B0000}"/>
    <cellStyle name="Comma 2 5 4 2 3 2 2 2 2 2" xfId="37122" xr:uid="{F51A50E8-C957-40F2-A44D-1A8B7EC37BDD}"/>
    <cellStyle name="Comma 2 5 4 2 3 2 2 2 3" xfId="27515" xr:uid="{0FA79107-FB21-4E6C-B99D-FDA38C2DB1AF}"/>
    <cellStyle name="Comma 2 5 4 2 3 2 2 3" xfId="13105" xr:uid="{00000000-0005-0000-0000-00009C1B0000}"/>
    <cellStyle name="Comma 2 5 4 2 3 2 2 3 2" xfId="32319" xr:uid="{D5B3DE08-7861-4FA2-A688-6DBDACF755A4}"/>
    <cellStyle name="Comma 2 5 4 2 3 2 2 4" xfId="22712" xr:uid="{38E08D7C-62F3-45CA-A460-FBAAE5CD776A}"/>
    <cellStyle name="Comma 2 5 4 2 3 2 3" xfId="5900" xr:uid="{00000000-0005-0000-0000-00009D1B0000}"/>
    <cellStyle name="Comma 2 5 4 2 3 2 3 2" xfId="15507" xr:uid="{00000000-0005-0000-0000-00009E1B0000}"/>
    <cellStyle name="Comma 2 5 4 2 3 2 3 2 2" xfId="34721" xr:uid="{F7F848A0-C0B0-42C3-9919-72AB171E9586}"/>
    <cellStyle name="Comma 2 5 4 2 3 2 3 3" xfId="25114" xr:uid="{DB70B776-F9BE-43A9-A445-A0B5F1B7D53A}"/>
    <cellStyle name="Comma 2 5 4 2 3 2 4" xfId="10703" xr:uid="{00000000-0005-0000-0000-00009F1B0000}"/>
    <cellStyle name="Comma 2 5 4 2 3 2 4 2" xfId="29917" xr:uid="{A99184B3-B574-420A-9404-BD6BF20CD1F2}"/>
    <cellStyle name="Comma 2 5 4 2 3 2 5" xfId="20310" xr:uid="{DB1F0D4C-C146-4F5F-BF9F-56F0E36DA5AE}"/>
    <cellStyle name="Comma 2 5 4 2 3 3" xfId="1894" xr:uid="{00000000-0005-0000-0000-0000A01B0000}"/>
    <cellStyle name="Comma 2 5 4 2 3 3 2" xfId="4298" xr:uid="{00000000-0005-0000-0000-0000A11B0000}"/>
    <cellStyle name="Comma 2 5 4 2 3 3 2 2" xfId="9101" xr:uid="{00000000-0005-0000-0000-0000A21B0000}"/>
    <cellStyle name="Comma 2 5 4 2 3 3 2 2 2" xfId="18708" xr:uid="{00000000-0005-0000-0000-0000A31B0000}"/>
    <cellStyle name="Comma 2 5 4 2 3 3 2 2 2 2" xfId="37922" xr:uid="{69C344D1-7CB2-47FD-A707-D9375D75E426}"/>
    <cellStyle name="Comma 2 5 4 2 3 3 2 2 3" xfId="28315" xr:uid="{7C74E023-F834-4D96-B0A3-F3475B5004AB}"/>
    <cellStyle name="Comma 2 5 4 2 3 3 2 3" xfId="13905" xr:uid="{00000000-0005-0000-0000-0000A41B0000}"/>
    <cellStyle name="Comma 2 5 4 2 3 3 2 3 2" xfId="33119" xr:uid="{74DAA107-5591-45C2-90DB-EB4218CE8068}"/>
    <cellStyle name="Comma 2 5 4 2 3 3 2 4" xfId="23512" xr:uid="{E6468A91-07BA-4D38-97DF-DC11991F943E}"/>
    <cellStyle name="Comma 2 5 4 2 3 3 3" xfId="6700" xr:uid="{00000000-0005-0000-0000-0000A51B0000}"/>
    <cellStyle name="Comma 2 5 4 2 3 3 3 2" xfId="16307" xr:uid="{00000000-0005-0000-0000-0000A61B0000}"/>
    <cellStyle name="Comma 2 5 4 2 3 3 3 2 2" xfId="35521" xr:uid="{693A1869-B317-454C-BE12-8BC14BE5FCFE}"/>
    <cellStyle name="Comma 2 5 4 2 3 3 3 3" xfId="25914" xr:uid="{AC987CE6-4856-4E3C-9600-73131FE7F6A9}"/>
    <cellStyle name="Comma 2 5 4 2 3 3 4" xfId="11503" xr:uid="{00000000-0005-0000-0000-0000A71B0000}"/>
    <cellStyle name="Comma 2 5 4 2 3 3 4 2" xfId="30717" xr:uid="{865D788C-9ED4-4404-B9AA-C477BA629E70}"/>
    <cellStyle name="Comma 2 5 4 2 3 3 5" xfId="21110" xr:uid="{790683B4-4844-4B91-969B-CFE8B72C48A7}"/>
    <cellStyle name="Comma 2 5 4 2 3 4" xfId="2698" xr:uid="{00000000-0005-0000-0000-0000A81B0000}"/>
    <cellStyle name="Comma 2 5 4 2 3 4 2" xfId="7501" xr:uid="{00000000-0005-0000-0000-0000A91B0000}"/>
    <cellStyle name="Comma 2 5 4 2 3 4 2 2" xfId="17108" xr:uid="{00000000-0005-0000-0000-0000AA1B0000}"/>
    <cellStyle name="Comma 2 5 4 2 3 4 2 2 2" xfId="36322" xr:uid="{A1AEACA1-4ADF-4BFF-BFBF-D4481D984E09}"/>
    <cellStyle name="Comma 2 5 4 2 3 4 2 3" xfId="26715" xr:uid="{7C05090A-578E-4068-821E-8C47E1D5EACD}"/>
    <cellStyle name="Comma 2 5 4 2 3 4 3" xfId="12305" xr:uid="{00000000-0005-0000-0000-0000AB1B0000}"/>
    <cellStyle name="Comma 2 5 4 2 3 4 3 2" xfId="31519" xr:uid="{67F71D0A-1E96-4817-A013-212EAF5C746B}"/>
    <cellStyle name="Comma 2 5 4 2 3 4 4" xfId="21912" xr:uid="{4D96F26A-9020-4410-88E6-84062DF1838C}"/>
    <cellStyle name="Comma 2 5 4 2 3 5" xfId="5100" xr:uid="{00000000-0005-0000-0000-0000AC1B0000}"/>
    <cellStyle name="Comma 2 5 4 2 3 5 2" xfId="14707" xr:uid="{00000000-0005-0000-0000-0000AD1B0000}"/>
    <cellStyle name="Comma 2 5 4 2 3 5 2 2" xfId="33921" xr:uid="{95FACE4A-4270-4A01-9E42-2EA10A7C3452}"/>
    <cellStyle name="Comma 2 5 4 2 3 5 3" xfId="24314" xr:uid="{17DDB62D-E0BD-4139-9785-6E127EEE2500}"/>
    <cellStyle name="Comma 2 5 4 2 3 6" xfId="9903" xr:uid="{00000000-0005-0000-0000-0000AE1B0000}"/>
    <cellStyle name="Comma 2 5 4 2 3 6 2" xfId="29117" xr:uid="{3827E31B-4994-4D1C-B99A-3EB2AE445760}"/>
    <cellStyle name="Comma 2 5 4 2 3 7" xfId="19510" xr:uid="{5CBFD59A-CE3B-43BE-8CA0-E8B47A211E91}"/>
    <cellStyle name="Comma 2 5 4 2 4" xfId="493" xr:uid="{00000000-0005-0000-0000-0000AF1B0000}"/>
    <cellStyle name="Comma 2 5 4 2 4 2" xfId="1294" xr:uid="{00000000-0005-0000-0000-0000B01B0000}"/>
    <cellStyle name="Comma 2 5 4 2 4 2 2" xfId="3698" xr:uid="{00000000-0005-0000-0000-0000B11B0000}"/>
    <cellStyle name="Comma 2 5 4 2 4 2 2 2" xfId="8501" xr:uid="{00000000-0005-0000-0000-0000B21B0000}"/>
    <cellStyle name="Comma 2 5 4 2 4 2 2 2 2" xfId="18108" xr:uid="{00000000-0005-0000-0000-0000B31B0000}"/>
    <cellStyle name="Comma 2 5 4 2 4 2 2 2 2 2" xfId="37322" xr:uid="{4C874AB6-AD49-4808-ADC4-7CFFD03E521F}"/>
    <cellStyle name="Comma 2 5 4 2 4 2 2 2 3" xfId="27715" xr:uid="{E6BB40AC-6331-4CBD-84A5-C82A512BC16A}"/>
    <cellStyle name="Comma 2 5 4 2 4 2 2 3" xfId="13305" xr:uid="{00000000-0005-0000-0000-0000B41B0000}"/>
    <cellStyle name="Comma 2 5 4 2 4 2 2 3 2" xfId="32519" xr:uid="{7AB61D42-C4C8-4DD8-B01C-C1251C997174}"/>
    <cellStyle name="Comma 2 5 4 2 4 2 2 4" xfId="22912" xr:uid="{D42A5676-11CA-446B-9C1D-6CF213CBBC5A}"/>
    <cellStyle name="Comma 2 5 4 2 4 2 3" xfId="6100" xr:uid="{00000000-0005-0000-0000-0000B51B0000}"/>
    <cellStyle name="Comma 2 5 4 2 4 2 3 2" xfId="15707" xr:uid="{00000000-0005-0000-0000-0000B61B0000}"/>
    <cellStyle name="Comma 2 5 4 2 4 2 3 2 2" xfId="34921" xr:uid="{B5272397-347A-4A42-95E4-6BC6B7668989}"/>
    <cellStyle name="Comma 2 5 4 2 4 2 3 3" xfId="25314" xr:uid="{79F902A6-C0D5-4542-86F6-4631DD5AD573}"/>
    <cellStyle name="Comma 2 5 4 2 4 2 4" xfId="10903" xr:uid="{00000000-0005-0000-0000-0000B71B0000}"/>
    <cellStyle name="Comma 2 5 4 2 4 2 4 2" xfId="30117" xr:uid="{4DA0780F-B820-492C-BCF6-DD72C35CFF5D}"/>
    <cellStyle name="Comma 2 5 4 2 4 2 5" xfId="20510" xr:uid="{66FA5335-34D2-4C26-BBE1-214139F7CA91}"/>
    <cellStyle name="Comma 2 5 4 2 4 3" xfId="2094" xr:uid="{00000000-0005-0000-0000-0000B81B0000}"/>
    <cellStyle name="Comma 2 5 4 2 4 3 2" xfId="4498" xr:uid="{00000000-0005-0000-0000-0000B91B0000}"/>
    <cellStyle name="Comma 2 5 4 2 4 3 2 2" xfId="9301" xr:uid="{00000000-0005-0000-0000-0000BA1B0000}"/>
    <cellStyle name="Comma 2 5 4 2 4 3 2 2 2" xfId="18908" xr:uid="{00000000-0005-0000-0000-0000BB1B0000}"/>
    <cellStyle name="Comma 2 5 4 2 4 3 2 2 2 2" xfId="38122" xr:uid="{B14140B8-15F0-4F45-8847-83F0A8FF8F1A}"/>
    <cellStyle name="Comma 2 5 4 2 4 3 2 2 3" xfId="28515" xr:uid="{362E2AEC-DE8E-40D1-8F6B-B76F7FAA7328}"/>
    <cellStyle name="Comma 2 5 4 2 4 3 2 3" xfId="14105" xr:uid="{00000000-0005-0000-0000-0000BC1B0000}"/>
    <cellStyle name="Comma 2 5 4 2 4 3 2 3 2" xfId="33319" xr:uid="{5106B253-27B2-4204-92A8-96C683E3D935}"/>
    <cellStyle name="Comma 2 5 4 2 4 3 2 4" xfId="23712" xr:uid="{7BE4DC3D-C466-4631-AB39-D8F0F124962C}"/>
    <cellStyle name="Comma 2 5 4 2 4 3 3" xfId="6900" xr:uid="{00000000-0005-0000-0000-0000BD1B0000}"/>
    <cellStyle name="Comma 2 5 4 2 4 3 3 2" xfId="16507" xr:uid="{00000000-0005-0000-0000-0000BE1B0000}"/>
    <cellStyle name="Comma 2 5 4 2 4 3 3 2 2" xfId="35721" xr:uid="{0E19B83F-27BB-4D65-86D8-3CA60FBB6F80}"/>
    <cellStyle name="Comma 2 5 4 2 4 3 3 3" xfId="26114" xr:uid="{E654BF74-3EB8-4BB7-8C22-E24482963D82}"/>
    <cellStyle name="Comma 2 5 4 2 4 3 4" xfId="11703" xr:uid="{00000000-0005-0000-0000-0000BF1B0000}"/>
    <cellStyle name="Comma 2 5 4 2 4 3 4 2" xfId="30917" xr:uid="{A82AC154-BC95-43B4-A5B7-31D1E22C1D35}"/>
    <cellStyle name="Comma 2 5 4 2 4 3 5" xfId="21310" xr:uid="{A8AF2745-4B47-4F48-AC52-13DC4027C2E1}"/>
    <cellStyle name="Comma 2 5 4 2 4 4" xfId="2898" xr:uid="{00000000-0005-0000-0000-0000C01B0000}"/>
    <cellStyle name="Comma 2 5 4 2 4 4 2" xfId="7701" xr:uid="{00000000-0005-0000-0000-0000C11B0000}"/>
    <cellStyle name="Comma 2 5 4 2 4 4 2 2" xfId="17308" xr:uid="{00000000-0005-0000-0000-0000C21B0000}"/>
    <cellStyle name="Comma 2 5 4 2 4 4 2 2 2" xfId="36522" xr:uid="{DC4372B3-F916-4A13-A791-FE48686B309A}"/>
    <cellStyle name="Comma 2 5 4 2 4 4 2 3" xfId="26915" xr:uid="{38E34746-08E4-4907-A1B7-7A7774DD8D15}"/>
    <cellStyle name="Comma 2 5 4 2 4 4 3" xfId="12505" xr:uid="{00000000-0005-0000-0000-0000C31B0000}"/>
    <cellStyle name="Comma 2 5 4 2 4 4 3 2" xfId="31719" xr:uid="{42EF8F5F-7BB9-404F-9E57-1824F8541F86}"/>
    <cellStyle name="Comma 2 5 4 2 4 4 4" xfId="22112" xr:uid="{310C4AF1-5147-4FD3-A4ED-2861A99BBF26}"/>
    <cellStyle name="Comma 2 5 4 2 4 5" xfId="5300" xr:uid="{00000000-0005-0000-0000-0000C41B0000}"/>
    <cellStyle name="Comma 2 5 4 2 4 5 2" xfId="14907" xr:uid="{00000000-0005-0000-0000-0000C51B0000}"/>
    <cellStyle name="Comma 2 5 4 2 4 5 2 2" xfId="34121" xr:uid="{9E869DE0-D93F-4F3A-950E-9384DCE22918}"/>
    <cellStyle name="Comma 2 5 4 2 4 5 3" xfId="24514" xr:uid="{4CDD0624-8A39-400A-9E9E-F07D3F0634E8}"/>
    <cellStyle name="Comma 2 5 4 2 4 6" xfId="10103" xr:uid="{00000000-0005-0000-0000-0000C61B0000}"/>
    <cellStyle name="Comma 2 5 4 2 4 6 2" xfId="29317" xr:uid="{AFF784FB-1D08-4656-866F-A6474D36C356}"/>
    <cellStyle name="Comma 2 5 4 2 4 7" xfId="19710" xr:uid="{BA798DA5-F733-4336-8DA1-95BC70D573DB}"/>
    <cellStyle name="Comma 2 5 4 2 5" xfId="693" xr:uid="{00000000-0005-0000-0000-0000C71B0000}"/>
    <cellStyle name="Comma 2 5 4 2 5 2" xfId="1494" xr:uid="{00000000-0005-0000-0000-0000C81B0000}"/>
    <cellStyle name="Comma 2 5 4 2 5 2 2" xfId="3898" xr:uid="{00000000-0005-0000-0000-0000C91B0000}"/>
    <cellStyle name="Comma 2 5 4 2 5 2 2 2" xfId="8701" xr:uid="{00000000-0005-0000-0000-0000CA1B0000}"/>
    <cellStyle name="Comma 2 5 4 2 5 2 2 2 2" xfId="18308" xr:uid="{00000000-0005-0000-0000-0000CB1B0000}"/>
    <cellStyle name="Comma 2 5 4 2 5 2 2 2 2 2" xfId="37522" xr:uid="{B0365E5E-DF5F-4FF1-ACD6-CB6F4F5FEFE1}"/>
    <cellStyle name="Comma 2 5 4 2 5 2 2 2 3" xfId="27915" xr:uid="{AD76B703-9560-48E8-8365-FA3A3E50D521}"/>
    <cellStyle name="Comma 2 5 4 2 5 2 2 3" xfId="13505" xr:uid="{00000000-0005-0000-0000-0000CC1B0000}"/>
    <cellStyle name="Comma 2 5 4 2 5 2 2 3 2" xfId="32719" xr:uid="{BDDAC67A-3740-40B1-9A6C-8B4EF8F48819}"/>
    <cellStyle name="Comma 2 5 4 2 5 2 2 4" xfId="23112" xr:uid="{91502C6C-213F-4A20-8474-ABE46486151B}"/>
    <cellStyle name="Comma 2 5 4 2 5 2 3" xfId="6300" xr:uid="{00000000-0005-0000-0000-0000CD1B0000}"/>
    <cellStyle name="Comma 2 5 4 2 5 2 3 2" xfId="15907" xr:uid="{00000000-0005-0000-0000-0000CE1B0000}"/>
    <cellStyle name="Comma 2 5 4 2 5 2 3 2 2" xfId="35121" xr:uid="{526DC7FC-1C92-4B0D-8787-C14494C791DE}"/>
    <cellStyle name="Comma 2 5 4 2 5 2 3 3" xfId="25514" xr:uid="{48EFAB90-A936-4596-8506-65B6BF011660}"/>
    <cellStyle name="Comma 2 5 4 2 5 2 4" xfId="11103" xr:uid="{00000000-0005-0000-0000-0000CF1B0000}"/>
    <cellStyle name="Comma 2 5 4 2 5 2 4 2" xfId="30317" xr:uid="{BFDD2A5A-8C80-4DA6-8893-FBABA831A21F}"/>
    <cellStyle name="Comma 2 5 4 2 5 2 5" xfId="20710" xr:uid="{425C4B73-6DD7-4AEE-9252-FB740B6D9C8D}"/>
    <cellStyle name="Comma 2 5 4 2 5 3" xfId="2294" xr:uid="{00000000-0005-0000-0000-0000D01B0000}"/>
    <cellStyle name="Comma 2 5 4 2 5 3 2" xfId="4698" xr:uid="{00000000-0005-0000-0000-0000D11B0000}"/>
    <cellStyle name="Comma 2 5 4 2 5 3 2 2" xfId="9501" xr:uid="{00000000-0005-0000-0000-0000D21B0000}"/>
    <cellStyle name="Comma 2 5 4 2 5 3 2 2 2" xfId="19108" xr:uid="{00000000-0005-0000-0000-0000D31B0000}"/>
    <cellStyle name="Comma 2 5 4 2 5 3 2 2 2 2" xfId="38322" xr:uid="{00A89DD7-C249-4B21-8DEE-ECACFD755A88}"/>
    <cellStyle name="Comma 2 5 4 2 5 3 2 2 3" xfId="28715" xr:uid="{7F731954-5A8A-46A3-B7DD-0ECFB0396F18}"/>
    <cellStyle name="Comma 2 5 4 2 5 3 2 3" xfId="14305" xr:uid="{00000000-0005-0000-0000-0000D41B0000}"/>
    <cellStyle name="Comma 2 5 4 2 5 3 2 3 2" xfId="33519" xr:uid="{3D4DB448-A535-41B8-AC51-3390F3619D0E}"/>
    <cellStyle name="Comma 2 5 4 2 5 3 2 4" xfId="23912" xr:uid="{EC2ED822-9AB0-4923-9213-A5F50580534C}"/>
    <cellStyle name="Comma 2 5 4 2 5 3 3" xfId="7100" xr:uid="{00000000-0005-0000-0000-0000D51B0000}"/>
    <cellStyle name="Comma 2 5 4 2 5 3 3 2" xfId="16707" xr:uid="{00000000-0005-0000-0000-0000D61B0000}"/>
    <cellStyle name="Comma 2 5 4 2 5 3 3 2 2" xfId="35921" xr:uid="{0DD768CB-F4F8-48E6-91F3-A7A3775E7596}"/>
    <cellStyle name="Comma 2 5 4 2 5 3 3 3" xfId="26314" xr:uid="{883C44F5-3114-47D1-8EE2-BB111195D672}"/>
    <cellStyle name="Comma 2 5 4 2 5 3 4" xfId="11903" xr:uid="{00000000-0005-0000-0000-0000D71B0000}"/>
    <cellStyle name="Comma 2 5 4 2 5 3 4 2" xfId="31117" xr:uid="{7666D17B-ABAD-487F-9537-0C3B8A651A24}"/>
    <cellStyle name="Comma 2 5 4 2 5 3 5" xfId="21510" xr:uid="{454B2AF1-0802-41E0-A154-34CC8A19308C}"/>
    <cellStyle name="Comma 2 5 4 2 5 4" xfId="3098" xr:uid="{00000000-0005-0000-0000-0000D81B0000}"/>
    <cellStyle name="Comma 2 5 4 2 5 4 2" xfId="7901" xr:uid="{00000000-0005-0000-0000-0000D91B0000}"/>
    <cellStyle name="Comma 2 5 4 2 5 4 2 2" xfId="17508" xr:uid="{00000000-0005-0000-0000-0000DA1B0000}"/>
    <cellStyle name="Comma 2 5 4 2 5 4 2 2 2" xfId="36722" xr:uid="{B5F0C159-2EC7-430B-BD59-67801B4D5492}"/>
    <cellStyle name="Comma 2 5 4 2 5 4 2 3" xfId="27115" xr:uid="{60AD58EC-F20B-4774-A66E-E8B26EC3D7EC}"/>
    <cellStyle name="Comma 2 5 4 2 5 4 3" xfId="12705" xr:uid="{00000000-0005-0000-0000-0000DB1B0000}"/>
    <cellStyle name="Comma 2 5 4 2 5 4 3 2" xfId="31919" xr:uid="{3CABA1A7-783A-41F8-AC43-D641BD4B640E}"/>
    <cellStyle name="Comma 2 5 4 2 5 4 4" xfId="22312" xr:uid="{F9894931-3E24-48CA-9858-1863CBE91E60}"/>
    <cellStyle name="Comma 2 5 4 2 5 5" xfId="5500" xr:uid="{00000000-0005-0000-0000-0000DC1B0000}"/>
    <cellStyle name="Comma 2 5 4 2 5 5 2" xfId="15107" xr:uid="{00000000-0005-0000-0000-0000DD1B0000}"/>
    <cellStyle name="Comma 2 5 4 2 5 5 2 2" xfId="34321" xr:uid="{8708A671-959B-43EE-B346-E5C25E85ABF6}"/>
    <cellStyle name="Comma 2 5 4 2 5 5 3" xfId="24714" xr:uid="{6886BEA5-8525-4571-AB55-DF12D91DADD7}"/>
    <cellStyle name="Comma 2 5 4 2 5 6" xfId="10303" xr:uid="{00000000-0005-0000-0000-0000DE1B0000}"/>
    <cellStyle name="Comma 2 5 4 2 5 6 2" xfId="29517" xr:uid="{9BC05F29-98CE-4C5A-8CF4-EF4709B882D0}"/>
    <cellStyle name="Comma 2 5 4 2 5 7" xfId="19910" xr:uid="{4D5FDAE2-A0B1-4584-8DAF-9BE89358EC8D}"/>
    <cellStyle name="Comma 2 5 4 2 6" xfId="894" xr:uid="{00000000-0005-0000-0000-0000DF1B0000}"/>
    <cellStyle name="Comma 2 5 4 2 6 2" xfId="3298" xr:uid="{00000000-0005-0000-0000-0000E01B0000}"/>
    <cellStyle name="Comma 2 5 4 2 6 2 2" xfId="8101" xr:uid="{00000000-0005-0000-0000-0000E11B0000}"/>
    <cellStyle name="Comma 2 5 4 2 6 2 2 2" xfId="17708" xr:uid="{00000000-0005-0000-0000-0000E21B0000}"/>
    <cellStyle name="Comma 2 5 4 2 6 2 2 2 2" xfId="36922" xr:uid="{7B2AE3C8-F2DC-4E71-9429-4A286338B8E5}"/>
    <cellStyle name="Comma 2 5 4 2 6 2 2 3" xfId="27315" xr:uid="{5EBCDEEB-2A6C-45B7-8B45-D00B96932626}"/>
    <cellStyle name="Comma 2 5 4 2 6 2 3" xfId="12905" xr:uid="{00000000-0005-0000-0000-0000E31B0000}"/>
    <cellStyle name="Comma 2 5 4 2 6 2 3 2" xfId="32119" xr:uid="{37DF369A-3BA7-46C9-89C1-6CC40D7B165F}"/>
    <cellStyle name="Comma 2 5 4 2 6 2 4" xfId="22512" xr:uid="{A7B4EAC5-FD62-4F1B-9BF2-1777194006E6}"/>
    <cellStyle name="Comma 2 5 4 2 6 3" xfId="5700" xr:uid="{00000000-0005-0000-0000-0000E41B0000}"/>
    <cellStyle name="Comma 2 5 4 2 6 3 2" xfId="15307" xr:uid="{00000000-0005-0000-0000-0000E51B0000}"/>
    <cellStyle name="Comma 2 5 4 2 6 3 2 2" xfId="34521" xr:uid="{31F887C9-B106-47B2-BD8E-8C847ECBFAE6}"/>
    <cellStyle name="Comma 2 5 4 2 6 3 3" xfId="24914" xr:uid="{782C5406-FF87-4466-A201-D3ED2A2D6340}"/>
    <cellStyle name="Comma 2 5 4 2 6 4" xfId="10503" xr:uid="{00000000-0005-0000-0000-0000E61B0000}"/>
    <cellStyle name="Comma 2 5 4 2 6 4 2" xfId="29717" xr:uid="{6D0E80D4-2481-41F3-B8B3-4AAAAE8B708D}"/>
    <cellStyle name="Comma 2 5 4 2 6 5" xfId="20110" xr:uid="{19DEA73A-4258-4C1B-83FC-34DCA7963865}"/>
    <cellStyle name="Comma 2 5 4 2 7" xfId="1694" xr:uid="{00000000-0005-0000-0000-0000E71B0000}"/>
    <cellStyle name="Comma 2 5 4 2 7 2" xfId="4098" xr:uid="{00000000-0005-0000-0000-0000E81B0000}"/>
    <cellStyle name="Comma 2 5 4 2 7 2 2" xfId="8901" xr:uid="{00000000-0005-0000-0000-0000E91B0000}"/>
    <cellStyle name="Comma 2 5 4 2 7 2 2 2" xfId="18508" xr:uid="{00000000-0005-0000-0000-0000EA1B0000}"/>
    <cellStyle name="Comma 2 5 4 2 7 2 2 2 2" xfId="37722" xr:uid="{2352769F-BD25-4DA4-80BC-978AE527205F}"/>
    <cellStyle name="Comma 2 5 4 2 7 2 2 3" xfId="28115" xr:uid="{312073B1-6E57-472C-81F9-A1FEA30E92D9}"/>
    <cellStyle name="Comma 2 5 4 2 7 2 3" xfId="13705" xr:uid="{00000000-0005-0000-0000-0000EB1B0000}"/>
    <cellStyle name="Comma 2 5 4 2 7 2 3 2" xfId="32919" xr:uid="{3C6AF682-58ED-463A-A937-54D1CE401893}"/>
    <cellStyle name="Comma 2 5 4 2 7 2 4" xfId="23312" xr:uid="{5B60E099-81F1-4C6A-BB39-26E1161F4EE7}"/>
    <cellStyle name="Comma 2 5 4 2 7 3" xfId="6500" xr:uid="{00000000-0005-0000-0000-0000EC1B0000}"/>
    <cellStyle name="Comma 2 5 4 2 7 3 2" xfId="16107" xr:uid="{00000000-0005-0000-0000-0000ED1B0000}"/>
    <cellStyle name="Comma 2 5 4 2 7 3 2 2" xfId="35321" xr:uid="{AEF2B281-AC35-47FD-B7AC-22D5DEC53077}"/>
    <cellStyle name="Comma 2 5 4 2 7 3 3" xfId="25714" xr:uid="{8202DB5A-2F9D-486D-8D8C-466DCAA94909}"/>
    <cellStyle name="Comma 2 5 4 2 7 4" xfId="11303" xr:uid="{00000000-0005-0000-0000-0000EE1B0000}"/>
    <cellStyle name="Comma 2 5 4 2 7 4 2" xfId="30517" xr:uid="{038811BC-1B63-46CC-BA8E-B4A68614CB63}"/>
    <cellStyle name="Comma 2 5 4 2 7 5" xfId="20910" xr:uid="{0E301F29-670A-4D0C-A398-A88875B33F35}"/>
    <cellStyle name="Comma 2 5 4 2 8" xfId="2498" xr:uid="{00000000-0005-0000-0000-0000EF1B0000}"/>
    <cellStyle name="Comma 2 5 4 2 8 2" xfId="7301" xr:uid="{00000000-0005-0000-0000-0000F01B0000}"/>
    <cellStyle name="Comma 2 5 4 2 8 2 2" xfId="16908" xr:uid="{00000000-0005-0000-0000-0000F11B0000}"/>
    <cellStyle name="Comma 2 5 4 2 8 2 2 2" xfId="36122" xr:uid="{780C9A3F-898E-4665-BEDD-ADBF023893BB}"/>
    <cellStyle name="Comma 2 5 4 2 8 2 3" xfId="26515" xr:uid="{D0FAE0AA-A0C6-4121-8B7D-7A0A9CA077BF}"/>
    <cellStyle name="Comma 2 5 4 2 8 3" xfId="12105" xr:uid="{00000000-0005-0000-0000-0000F21B0000}"/>
    <cellStyle name="Comma 2 5 4 2 8 3 2" xfId="31319" xr:uid="{1894BB12-EB82-43A8-A797-E2D5BB175C27}"/>
    <cellStyle name="Comma 2 5 4 2 8 4" xfId="21712" xr:uid="{4DE7A625-D7C7-44BE-9453-22B44EA8560E}"/>
    <cellStyle name="Comma 2 5 4 2 9" xfId="4900" xr:uid="{00000000-0005-0000-0000-0000F31B0000}"/>
    <cellStyle name="Comma 2 5 4 2 9 2" xfId="14507" xr:uid="{00000000-0005-0000-0000-0000F41B0000}"/>
    <cellStyle name="Comma 2 5 4 2 9 2 2" xfId="33721" xr:uid="{7228E2F2-9C8C-4A3F-AA95-02B951CEEE5F}"/>
    <cellStyle name="Comma 2 5 4 2 9 3" xfId="24114" xr:uid="{196067E4-3CCD-4E0F-9BC6-AD66E22ABDFF}"/>
    <cellStyle name="Comma 2 5 4 3" xfId="143" xr:uid="{00000000-0005-0000-0000-0000F51B0000}"/>
    <cellStyle name="Comma 2 5 4 3 10" xfId="19360" xr:uid="{5FA8BD2F-F337-47A4-89EC-266C04D9A2CC}"/>
    <cellStyle name="Comma 2 5 4 3 2" xfId="343" xr:uid="{00000000-0005-0000-0000-0000F61B0000}"/>
    <cellStyle name="Comma 2 5 4 3 2 2" xfId="1144" xr:uid="{00000000-0005-0000-0000-0000F71B0000}"/>
    <cellStyle name="Comma 2 5 4 3 2 2 2" xfId="3548" xr:uid="{00000000-0005-0000-0000-0000F81B0000}"/>
    <cellStyle name="Comma 2 5 4 3 2 2 2 2" xfId="8351" xr:uid="{00000000-0005-0000-0000-0000F91B0000}"/>
    <cellStyle name="Comma 2 5 4 3 2 2 2 2 2" xfId="17958" xr:uid="{00000000-0005-0000-0000-0000FA1B0000}"/>
    <cellStyle name="Comma 2 5 4 3 2 2 2 2 2 2" xfId="37172" xr:uid="{E822C62F-73D7-495B-87ED-C91440509342}"/>
    <cellStyle name="Comma 2 5 4 3 2 2 2 2 3" xfId="27565" xr:uid="{C98D8F0A-D4E8-46FB-977D-FDD9D7E9438A}"/>
    <cellStyle name="Comma 2 5 4 3 2 2 2 3" xfId="13155" xr:uid="{00000000-0005-0000-0000-0000FB1B0000}"/>
    <cellStyle name="Comma 2 5 4 3 2 2 2 3 2" xfId="32369" xr:uid="{6FF75426-7ECF-4BFC-B1AA-D2D53C43CB3C}"/>
    <cellStyle name="Comma 2 5 4 3 2 2 2 4" xfId="22762" xr:uid="{6385248D-E5ED-4161-B0A8-61F65DA51D61}"/>
    <cellStyle name="Comma 2 5 4 3 2 2 3" xfId="5950" xr:uid="{00000000-0005-0000-0000-0000FC1B0000}"/>
    <cellStyle name="Comma 2 5 4 3 2 2 3 2" xfId="15557" xr:uid="{00000000-0005-0000-0000-0000FD1B0000}"/>
    <cellStyle name="Comma 2 5 4 3 2 2 3 2 2" xfId="34771" xr:uid="{92F95FF8-8643-4F9E-894B-874984B19DD6}"/>
    <cellStyle name="Comma 2 5 4 3 2 2 3 3" xfId="25164" xr:uid="{BF81F325-6A16-46C8-8ADF-5E6D07C7734F}"/>
    <cellStyle name="Comma 2 5 4 3 2 2 4" xfId="10753" xr:uid="{00000000-0005-0000-0000-0000FE1B0000}"/>
    <cellStyle name="Comma 2 5 4 3 2 2 4 2" xfId="29967" xr:uid="{30DB6E85-B06C-476B-A96C-EF58E8368251}"/>
    <cellStyle name="Comma 2 5 4 3 2 2 5" xfId="20360" xr:uid="{179442B6-9F95-47A6-8F8F-55E1081FC568}"/>
    <cellStyle name="Comma 2 5 4 3 2 3" xfId="1944" xr:uid="{00000000-0005-0000-0000-0000FF1B0000}"/>
    <cellStyle name="Comma 2 5 4 3 2 3 2" xfId="4348" xr:uid="{00000000-0005-0000-0000-0000001C0000}"/>
    <cellStyle name="Comma 2 5 4 3 2 3 2 2" xfId="9151" xr:uid="{00000000-0005-0000-0000-0000011C0000}"/>
    <cellStyle name="Comma 2 5 4 3 2 3 2 2 2" xfId="18758" xr:uid="{00000000-0005-0000-0000-0000021C0000}"/>
    <cellStyle name="Comma 2 5 4 3 2 3 2 2 2 2" xfId="37972" xr:uid="{994F2F34-2B98-4B68-8E3A-137D84E2697D}"/>
    <cellStyle name="Comma 2 5 4 3 2 3 2 2 3" xfId="28365" xr:uid="{F3DAB105-18F1-4897-84AD-5ECBD98CD56D}"/>
    <cellStyle name="Comma 2 5 4 3 2 3 2 3" xfId="13955" xr:uid="{00000000-0005-0000-0000-0000031C0000}"/>
    <cellStyle name="Comma 2 5 4 3 2 3 2 3 2" xfId="33169" xr:uid="{4E982B43-68DA-4A87-A34A-6544067121D0}"/>
    <cellStyle name="Comma 2 5 4 3 2 3 2 4" xfId="23562" xr:uid="{20088BDF-2797-413B-BB68-C86B2196BB6D}"/>
    <cellStyle name="Comma 2 5 4 3 2 3 3" xfId="6750" xr:uid="{00000000-0005-0000-0000-0000041C0000}"/>
    <cellStyle name="Comma 2 5 4 3 2 3 3 2" xfId="16357" xr:uid="{00000000-0005-0000-0000-0000051C0000}"/>
    <cellStyle name="Comma 2 5 4 3 2 3 3 2 2" xfId="35571" xr:uid="{EF69E688-B66D-425B-8CAC-B1F4F4EB9FC1}"/>
    <cellStyle name="Comma 2 5 4 3 2 3 3 3" xfId="25964" xr:uid="{72AE88FB-EB80-41CC-B15C-192EF428C56B}"/>
    <cellStyle name="Comma 2 5 4 3 2 3 4" xfId="11553" xr:uid="{00000000-0005-0000-0000-0000061C0000}"/>
    <cellStyle name="Comma 2 5 4 3 2 3 4 2" xfId="30767" xr:uid="{9B11A9AE-4824-433C-815B-D564782AD3E0}"/>
    <cellStyle name="Comma 2 5 4 3 2 3 5" xfId="21160" xr:uid="{E1A65A09-624C-4CD7-8132-16D619668FAE}"/>
    <cellStyle name="Comma 2 5 4 3 2 4" xfId="2748" xr:uid="{00000000-0005-0000-0000-0000071C0000}"/>
    <cellStyle name="Comma 2 5 4 3 2 4 2" xfId="7551" xr:uid="{00000000-0005-0000-0000-0000081C0000}"/>
    <cellStyle name="Comma 2 5 4 3 2 4 2 2" xfId="17158" xr:uid="{00000000-0005-0000-0000-0000091C0000}"/>
    <cellStyle name="Comma 2 5 4 3 2 4 2 2 2" xfId="36372" xr:uid="{082A350C-AEBB-4538-86E9-3F3094A9DA9E}"/>
    <cellStyle name="Comma 2 5 4 3 2 4 2 3" xfId="26765" xr:uid="{12680E30-4D7F-49E4-8EE1-B8D5C1A072F3}"/>
    <cellStyle name="Comma 2 5 4 3 2 4 3" xfId="12355" xr:uid="{00000000-0005-0000-0000-00000A1C0000}"/>
    <cellStyle name="Comma 2 5 4 3 2 4 3 2" xfId="31569" xr:uid="{C93AFF27-AC8B-4996-B0FF-3AD961B685F6}"/>
    <cellStyle name="Comma 2 5 4 3 2 4 4" xfId="21962" xr:uid="{48BC3354-A076-4A0C-B166-E77C08A31524}"/>
    <cellStyle name="Comma 2 5 4 3 2 5" xfId="5150" xr:uid="{00000000-0005-0000-0000-00000B1C0000}"/>
    <cellStyle name="Comma 2 5 4 3 2 5 2" xfId="14757" xr:uid="{00000000-0005-0000-0000-00000C1C0000}"/>
    <cellStyle name="Comma 2 5 4 3 2 5 2 2" xfId="33971" xr:uid="{7AA54113-2F96-4965-8171-1431F97B56B7}"/>
    <cellStyle name="Comma 2 5 4 3 2 5 3" xfId="24364" xr:uid="{C4B543F7-5CA1-4ADD-9758-90411A4ABE2F}"/>
    <cellStyle name="Comma 2 5 4 3 2 6" xfId="9953" xr:uid="{00000000-0005-0000-0000-00000D1C0000}"/>
    <cellStyle name="Comma 2 5 4 3 2 6 2" xfId="29167" xr:uid="{3475F529-6316-485C-B337-12F6F906D33F}"/>
    <cellStyle name="Comma 2 5 4 3 2 7" xfId="19560" xr:uid="{190CD6D4-CF95-4BA1-B3D6-EA55BEB93D11}"/>
    <cellStyle name="Comma 2 5 4 3 3" xfId="543" xr:uid="{00000000-0005-0000-0000-00000E1C0000}"/>
    <cellStyle name="Comma 2 5 4 3 3 2" xfId="1344" xr:uid="{00000000-0005-0000-0000-00000F1C0000}"/>
    <cellStyle name="Comma 2 5 4 3 3 2 2" xfId="3748" xr:uid="{00000000-0005-0000-0000-0000101C0000}"/>
    <cellStyle name="Comma 2 5 4 3 3 2 2 2" xfId="8551" xr:uid="{00000000-0005-0000-0000-0000111C0000}"/>
    <cellStyle name="Comma 2 5 4 3 3 2 2 2 2" xfId="18158" xr:uid="{00000000-0005-0000-0000-0000121C0000}"/>
    <cellStyle name="Comma 2 5 4 3 3 2 2 2 2 2" xfId="37372" xr:uid="{61136D12-8718-481F-A94D-9E5E906A3706}"/>
    <cellStyle name="Comma 2 5 4 3 3 2 2 2 3" xfId="27765" xr:uid="{7049C849-2088-48A0-A5D6-B9A23A861D37}"/>
    <cellStyle name="Comma 2 5 4 3 3 2 2 3" xfId="13355" xr:uid="{00000000-0005-0000-0000-0000131C0000}"/>
    <cellStyle name="Comma 2 5 4 3 3 2 2 3 2" xfId="32569" xr:uid="{494294C6-95AD-4FE1-B50A-640DB7978E68}"/>
    <cellStyle name="Comma 2 5 4 3 3 2 2 4" xfId="22962" xr:uid="{4A83343E-B00B-4598-A359-1F47CBDC7DF8}"/>
    <cellStyle name="Comma 2 5 4 3 3 2 3" xfId="6150" xr:uid="{00000000-0005-0000-0000-0000141C0000}"/>
    <cellStyle name="Comma 2 5 4 3 3 2 3 2" xfId="15757" xr:uid="{00000000-0005-0000-0000-0000151C0000}"/>
    <cellStyle name="Comma 2 5 4 3 3 2 3 2 2" xfId="34971" xr:uid="{237FD593-0260-458D-A624-563161FE2D2F}"/>
    <cellStyle name="Comma 2 5 4 3 3 2 3 3" xfId="25364" xr:uid="{28512CB5-654D-4A5D-ADC6-A935CE9D94A3}"/>
    <cellStyle name="Comma 2 5 4 3 3 2 4" xfId="10953" xr:uid="{00000000-0005-0000-0000-0000161C0000}"/>
    <cellStyle name="Comma 2 5 4 3 3 2 4 2" xfId="30167" xr:uid="{7765BEA4-F653-4C40-9E89-DEA09A277681}"/>
    <cellStyle name="Comma 2 5 4 3 3 2 5" xfId="20560" xr:uid="{AC74DDC5-D97C-41A9-9315-1ED0E72A6A77}"/>
    <cellStyle name="Comma 2 5 4 3 3 3" xfId="2144" xr:uid="{00000000-0005-0000-0000-0000171C0000}"/>
    <cellStyle name="Comma 2 5 4 3 3 3 2" xfId="4548" xr:uid="{00000000-0005-0000-0000-0000181C0000}"/>
    <cellStyle name="Comma 2 5 4 3 3 3 2 2" xfId="9351" xr:uid="{00000000-0005-0000-0000-0000191C0000}"/>
    <cellStyle name="Comma 2 5 4 3 3 3 2 2 2" xfId="18958" xr:uid="{00000000-0005-0000-0000-00001A1C0000}"/>
    <cellStyle name="Comma 2 5 4 3 3 3 2 2 2 2" xfId="38172" xr:uid="{B490DD2C-8AA8-4519-8706-E2D452893DAD}"/>
    <cellStyle name="Comma 2 5 4 3 3 3 2 2 3" xfId="28565" xr:uid="{2C05242C-C064-4830-9941-6FE2A47DF209}"/>
    <cellStyle name="Comma 2 5 4 3 3 3 2 3" xfId="14155" xr:uid="{00000000-0005-0000-0000-00001B1C0000}"/>
    <cellStyle name="Comma 2 5 4 3 3 3 2 3 2" xfId="33369" xr:uid="{D52BFFF6-95AB-4935-B2E6-463014285F71}"/>
    <cellStyle name="Comma 2 5 4 3 3 3 2 4" xfId="23762" xr:uid="{007FA531-6BFF-4675-A984-24BF798D64A7}"/>
    <cellStyle name="Comma 2 5 4 3 3 3 3" xfId="6950" xr:uid="{00000000-0005-0000-0000-00001C1C0000}"/>
    <cellStyle name="Comma 2 5 4 3 3 3 3 2" xfId="16557" xr:uid="{00000000-0005-0000-0000-00001D1C0000}"/>
    <cellStyle name="Comma 2 5 4 3 3 3 3 2 2" xfId="35771" xr:uid="{375D64D6-32FA-407A-9442-C1AAEA4FE4E9}"/>
    <cellStyle name="Comma 2 5 4 3 3 3 3 3" xfId="26164" xr:uid="{72A6A125-F961-4F17-A4F8-C39572005212}"/>
    <cellStyle name="Comma 2 5 4 3 3 3 4" xfId="11753" xr:uid="{00000000-0005-0000-0000-00001E1C0000}"/>
    <cellStyle name="Comma 2 5 4 3 3 3 4 2" xfId="30967" xr:uid="{9783DBAD-59AE-432A-89D9-C48C00455202}"/>
    <cellStyle name="Comma 2 5 4 3 3 3 5" xfId="21360" xr:uid="{38BBE68F-87C8-4022-9A5E-7B1A5D7CA9A6}"/>
    <cellStyle name="Comma 2 5 4 3 3 4" xfId="2948" xr:uid="{00000000-0005-0000-0000-00001F1C0000}"/>
    <cellStyle name="Comma 2 5 4 3 3 4 2" xfId="7751" xr:uid="{00000000-0005-0000-0000-0000201C0000}"/>
    <cellStyle name="Comma 2 5 4 3 3 4 2 2" xfId="17358" xr:uid="{00000000-0005-0000-0000-0000211C0000}"/>
    <cellStyle name="Comma 2 5 4 3 3 4 2 2 2" xfId="36572" xr:uid="{024D6D17-CC77-455A-BF25-7869C2682949}"/>
    <cellStyle name="Comma 2 5 4 3 3 4 2 3" xfId="26965" xr:uid="{D29EB1C0-2C25-45A3-BF95-10EA2D3177C7}"/>
    <cellStyle name="Comma 2 5 4 3 3 4 3" xfId="12555" xr:uid="{00000000-0005-0000-0000-0000221C0000}"/>
    <cellStyle name="Comma 2 5 4 3 3 4 3 2" xfId="31769" xr:uid="{409DD58A-86E5-4B88-BD48-CC755D4AF85E}"/>
    <cellStyle name="Comma 2 5 4 3 3 4 4" xfId="22162" xr:uid="{217184A7-74F3-4746-B159-EC1091DEC910}"/>
    <cellStyle name="Comma 2 5 4 3 3 5" xfId="5350" xr:uid="{00000000-0005-0000-0000-0000231C0000}"/>
    <cellStyle name="Comma 2 5 4 3 3 5 2" xfId="14957" xr:uid="{00000000-0005-0000-0000-0000241C0000}"/>
    <cellStyle name="Comma 2 5 4 3 3 5 2 2" xfId="34171" xr:uid="{C4203262-AB31-4667-B0EA-B4FB281CDA97}"/>
    <cellStyle name="Comma 2 5 4 3 3 5 3" xfId="24564" xr:uid="{0923ABC6-F0DF-48F5-A0D9-D6E2FC77A9CB}"/>
    <cellStyle name="Comma 2 5 4 3 3 6" xfId="10153" xr:uid="{00000000-0005-0000-0000-0000251C0000}"/>
    <cellStyle name="Comma 2 5 4 3 3 6 2" xfId="29367" xr:uid="{325A8F84-3933-46F3-A313-58092389A659}"/>
    <cellStyle name="Comma 2 5 4 3 3 7" xfId="19760" xr:uid="{CED60E14-1C84-4923-819F-B2DE7F711829}"/>
    <cellStyle name="Comma 2 5 4 3 4" xfId="743" xr:uid="{00000000-0005-0000-0000-0000261C0000}"/>
    <cellStyle name="Comma 2 5 4 3 4 2" xfId="1544" xr:uid="{00000000-0005-0000-0000-0000271C0000}"/>
    <cellStyle name="Comma 2 5 4 3 4 2 2" xfId="3948" xr:uid="{00000000-0005-0000-0000-0000281C0000}"/>
    <cellStyle name="Comma 2 5 4 3 4 2 2 2" xfId="8751" xr:uid="{00000000-0005-0000-0000-0000291C0000}"/>
    <cellStyle name="Comma 2 5 4 3 4 2 2 2 2" xfId="18358" xr:uid="{00000000-0005-0000-0000-00002A1C0000}"/>
    <cellStyle name="Comma 2 5 4 3 4 2 2 2 2 2" xfId="37572" xr:uid="{651A3EC3-8878-43A0-A02A-3AD30449332E}"/>
    <cellStyle name="Comma 2 5 4 3 4 2 2 2 3" xfId="27965" xr:uid="{755B0A6A-4ABC-4D71-8A6E-9787D89595A2}"/>
    <cellStyle name="Comma 2 5 4 3 4 2 2 3" xfId="13555" xr:uid="{00000000-0005-0000-0000-00002B1C0000}"/>
    <cellStyle name="Comma 2 5 4 3 4 2 2 3 2" xfId="32769" xr:uid="{B5B2823E-C5D6-4C29-993E-ED187FC0C184}"/>
    <cellStyle name="Comma 2 5 4 3 4 2 2 4" xfId="23162" xr:uid="{80652E93-530D-4461-A73F-A76B723FB9C4}"/>
    <cellStyle name="Comma 2 5 4 3 4 2 3" xfId="6350" xr:uid="{00000000-0005-0000-0000-00002C1C0000}"/>
    <cellStyle name="Comma 2 5 4 3 4 2 3 2" xfId="15957" xr:uid="{00000000-0005-0000-0000-00002D1C0000}"/>
    <cellStyle name="Comma 2 5 4 3 4 2 3 2 2" xfId="35171" xr:uid="{026BFE5F-E494-4271-9374-5EE8CB5683C8}"/>
    <cellStyle name="Comma 2 5 4 3 4 2 3 3" xfId="25564" xr:uid="{D3DABCFC-2572-4542-AA8B-3FB384979158}"/>
    <cellStyle name="Comma 2 5 4 3 4 2 4" xfId="11153" xr:uid="{00000000-0005-0000-0000-00002E1C0000}"/>
    <cellStyle name="Comma 2 5 4 3 4 2 4 2" xfId="30367" xr:uid="{CCF7E7DA-D7A6-4DB3-BDE5-7DE4BD9AB69E}"/>
    <cellStyle name="Comma 2 5 4 3 4 2 5" xfId="20760" xr:uid="{9928CE97-5994-4048-8D2D-EE9E55A80B9E}"/>
    <cellStyle name="Comma 2 5 4 3 4 3" xfId="2344" xr:uid="{00000000-0005-0000-0000-00002F1C0000}"/>
    <cellStyle name="Comma 2 5 4 3 4 3 2" xfId="4748" xr:uid="{00000000-0005-0000-0000-0000301C0000}"/>
    <cellStyle name="Comma 2 5 4 3 4 3 2 2" xfId="9551" xr:uid="{00000000-0005-0000-0000-0000311C0000}"/>
    <cellStyle name="Comma 2 5 4 3 4 3 2 2 2" xfId="19158" xr:uid="{00000000-0005-0000-0000-0000321C0000}"/>
    <cellStyle name="Comma 2 5 4 3 4 3 2 2 2 2" xfId="38372" xr:uid="{9DA628BD-5FFF-4D33-BE03-B5F5ED329529}"/>
    <cellStyle name="Comma 2 5 4 3 4 3 2 2 3" xfId="28765" xr:uid="{04499817-D63C-403B-92C7-3237F62478BF}"/>
    <cellStyle name="Comma 2 5 4 3 4 3 2 3" xfId="14355" xr:uid="{00000000-0005-0000-0000-0000331C0000}"/>
    <cellStyle name="Comma 2 5 4 3 4 3 2 3 2" xfId="33569" xr:uid="{03BA51DE-1D7B-4DF7-B260-0307D84B3D63}"/>
    <cellStyle name="Comma 2 5 4 3 4 3 2 4" xfId="23962" xr:uid="{90A4861A-C7E2-4688-8AB1-576A32A11B79}"/>
    <cellStyle name="Comma 2 5 4 3 4 3 3" xfId="7150" xr:uid="{00000000-0005-0000-0000-0000341C0000}"/>
    <cellStyle name="Comma 2 5 4 3 4 3 3 2" xfId="16757" xr:uid="{00000000-0005-0000-0000-0000351C0000}"/>
    <cellStyle name="Comma 2 5 4 3 4 3 3 2 2" xfId="35971" xr:uid="{3A3E8DD0-046A-495E-A9D7-A4F5B8B1CD9C}"/>
    <cellStyle name="Comma 2 5 4 3 4 3 3 3" xfId="26364" xr:uid="{60E02EB6-35B3-4227-BAED-A22ACCA05482}"/>
    <cellStyle name="Comma 2 5 4 3 4 3 4" xfId="11953" xr:uid="{00000000-0005-0000-0000-0000361C0000}"/>
    <cellStyle name="Comma 2 5 4 3 4 3 4 2" xfId="31167" xr:uid="{55219ED9-A5E9-471E-836B-A11C2F49AC1F}"/>
    <cellStyle name="Comma 2 5 4 3 4 3 5" xfId="21560" xr:uid="{D57D07DC-08D7-4C03-B642-BCDDCB847B5C}"/>
    <cellStyle name="Comma 2 5 4 3 4 4" xfId="3148" xr:uid="{00000000-0005-0000-0000-0000371C0000}"/>
    <cellStyle name="Comma 2 5 4 3 4 4 2" xfId="7951" xr:uid="{00000000-0005-0000-0000-0000381C0000}"/>
    <cellStyle name="Comma 2 5 4 3 4 4 2 2" xfId="17558" xr:uid="{00000000-0005-0000-0000-0000391C0000}"/>
    <cellStyle name="Comma 2 5 4 3 4 4 2 2 2" xfId="36772" xr:uid="{B89F3086-2540-4288-B30C-AA413C573049}"/>
    <cellStyle name="Comma 2 5 4 3 4 4 2 3" xfId="27165" xr:uid="{3E7CFDFC-DC25-49B0-BDF9-62E49E67612A}"/>
    <cellStyle name="Comma 2 5 4 3 4 4 3" xfId="12755" xr:uid="{00000000-0005-0000-0000-00003A1C0000}"/>
    <cellStyle name="Comma 2 5 4 3 4 4 3 2" xfId="31969" xr:uid="{8F40569A-4B54-4AE4-9847-BAE100F222BA}"/>
    <cellStyle name="Comma 2 5 4 3 4 4 4" xfId="22362" xr:uid="{DD149228-8A5C-4D0E-ADDB-F507BDF7FE23}"/>
    <cellStyle name="Comma 2 5 4 3 4 5" xfId="5550" xr:uid="{00000000-0005-0000-0000-00003B1C0000}"/>
    <cellStyle name="Comma 2 5 4 3 4 5 2" xfId="15157" xr:uid="{00000000-0005-0000-0000-00003C1C0000}"/>
    <cellStyle name="Comma 2 5 4 3 4 5 2 2" xfId="34371" xr:uid="{71F97C16-E9D7-463B-BAAA-4223188BDEA4}"/>
    <cellStyle name="Comma 2 5 4 3 4 5 3" xfId="24764" xr:uid="{80845444-034F-4763-BBBA-4EA9B3AC3E08}"/>
    <cellStyle name="Comma 2 5 4 3 4 6" xfId="10353" xr:uid="{00000000-0005-0000-0000-00003D1C0000}"/>
    <cellStyle name="Comma 2 5 4 3 4 6 2" xfId="29567" xr:uid="{9DFB28AC-721D-4FF1-B3F3-E0B7567AA9E5}"/>
    <cellStyle name="Comma 2 5 4 3 4 7" xfId="19960" xr:uid="{3076B653-C36E-47D6-813F-D3F75BCF5EAB}"/>
    <cellStyle name="Comma 2 5 4 3 5" xfId="944" xr:uid="{00000000-0005-0000-0000-00003E1C0000}"/>
    <cellStyle name="Comma 2 5 4 3 5 2" xfId="3348" xr:uid="{00000000-0005-0000-0000-00003F1C0000}"/>
    <cellStyle name="Comma 2 5 4 3 5 2 2" xfId="8151" xr:uid="{00000000-0005-0000-0000-0000401C0000}"/>
    <cellStyle name="Comma 2 5 4 3 5 2 2 2" xfId="17758" xr:uid="{00000000-0005-0000-0000-0000411C0000}"/>
    <cellStyle name="Comma 2 5 4 3 5 2 2 2 2" xfId="36972" xr:uid="{62571E12-9B9B-48A8-B349-9861266E96C3}"/>
    <cellStyle name="Comma 2 5 4 3 5 2 2 3" xfId="27365" xr:uid="{D76507C8-BF2E-4390-B2FF-090FB64CE291}"/>
    <cellStyle name="Comma 2 5 4 3 5 2 3" xfId="12955" xr:uid="{00000000-0005-0000-0000-0000421C0000}"/>
    <cellStyle name="Comma 2 5 4 3 5 2 3 2" xfId="32169" xr:uid="{1FCD99B6-B460-4D04-B4B7-F715553A8DF1}"/>
    <cellStyle name="Comma 2 5 4 3 5 2 4" xfId="22562" xr:uid="{EEAFF2E8-5F0B-4EC6-85AE-1077800AC6CC}"/>
    <cellStyle name="Comma 2 5 4 3 5 3" xfId="5750" xr:uid="{00000000-0005-0000-0000-0000431C0000}"/>
    <cellStyle name="Comma 2 5 4 3 5 3 2" xfId="15357" xr:uid="{00000000-0005-0000-0000-0000441C0000}"/>
    <cellStyle name="Comma 2 5 4 3 5 3 2 2" xfId="34571" xr:uid="{DCA0470E-2F3A-42E9-8C2D-54081408DFCC}"/>
    <cellStyle name="Comma 2 5 4 3 5 3 3" xfId="24964" xr:uid="{908E0E41-F988-4BA7-9E9E-E2097BB7E4E6}"/>
    <cellStyle name="Comma 2 5 4 3 5 4" xfId="10553" xr:uid="{00000000-0005-0000-0000-0000451C0000}"/>
    <cellStyle name="Comma 2 5 4 3 5 4 2" xfId="29767" xr:uid="{932A7E86-456E-4E1D-A6D7-355B78958FAE}"/>
    <cellStyle name="Comma 2 5 4 3 5 5" xfId="20160" xr:uid="{B747C374-18F4-44CE-8B8C-FD3B489B1AA1}"/>
    <cellStyle name="Comma 2 5 4 3 6" xfId="1744" xr:uid="{00000000-0005-0000-0000-0000461C0000}"/>
    <cellStyle name="Comma 2 5 4 3 6 2" xfId="4148" xr:uid="{00000000-0005-0000-0000-0000471C0000}"/>
    <cellStyle name="Comma 2 5 4 3 6 2 2" xfId="8951" xr:uid="{00000000-0005-0000-0000-0000481C0000}"/>
    <cellStyle name="Comma 2 5 4 3 6 2 2 2" xfId="18558" xr:uid="{00000000-0005-0000-0000-0000491C0000}"/>
    <cellStyle name="Comma 2 5 4 3 6 2 2 2 2" xfId="37772" xr:uid="{DDC9C400-DBBD-4402-8EB9-1A2D6A6264A3}"/>
    <cellStyle name="Comma 2 5 4 3 6 2 2 3" xfId="28165" xr:uid="{E2893544-D958-44A0-A41D-F007B68F6445}"/>
    <cellStyle name="Comma 2 5 4 3 6 2 3" xfId="13755" xr:uid="{00000000-0005-0000-0000-00004A1C0000}"/>
    <cellStyle name="Comma 2 5 4 3 6 2 3 2" xfId="32969" xr:uid="{27B327B3-A9D0-4E77-AFFC-0D873ED27DD9}"/>
    <cellStyle name="Comma 2 5 4 3 6 2 4" xfId="23362" xr:uid="{BF43E81E-B327-4AB9-BA53-EF434D329EF5}"/>
    <cellStyle name="Comma 2 5 4 3 6 3" xfId="6550" xr:uid="{00000000-0005-0000-0000-00004B1C0000}"/>
    <cellStyle name="Comma 2 5 4 3 6 3 2" xfId="16157" xr:uid="{00000000-0005-0000-0000-00004C1C0000}"/>
    <cellStyle name="Comma 2 5 4 3 6 3 2 2" xfId="35371" xr:uid="{4D7AF047-2D96-4F10-9678-74917D954A5E}"/>
    <cellStyle name="Comma 2 5 4 3 6 3 3" xfId="25764" xr:uid="{664E715F-6F4E-459F-BC43-36A5E41E4E75}"/>
    <cellStyle name="Comma 2 5 4 3 6 4" xfId="11353" xr:uid="{00000000-0005-0000-0000-00004D1C0000}"/>
    <cellStyle name="Comma 2 5 4 3 6 4 2" xfId="30567" xr:uid="{116C676B-5345-49D4-BB4C-C76D9FAD2C71}"/>
    <cellStyle name="Comma 2 5 4 3 6 5" xfId="20960" xr:uid="{194D8581-EF94-48AF-A617-8D70D90622BE}"/>
    <cellStyle name="Comma 2 5 4 3 7" xfId="2548" xr:uid="{00000000-0005-0000-0000-00004E1C0000}"/>
    <cellStyle name="Comma 2 5 4 3 7 2" xfId="7351" xr:uid="{00000000-0005-0000-0000-00004F1C0000}"/>
    <cellStyle name="Comma 2 5 4 3 7 2 2" xfId="16958" xr:uid="{00000000-0005-0000-0000-0000501C0000}"/>
    <cellStyle name="Comma 2 5 4 3 7 2 2 2" xfId="36172" xr:uid="{BD94D467-60B7-46E6-AAE8-2E655C4D6A6B}"/>
    <cellStyle name="Comma 2 5 4 3 7 2 3" xfId="26565" xr:uid="{E60BC2C0-B187-4F3D-B1CC-0A335ECB76AB}"/>
    <cellStyle name="Comma 2 5 4 3 7 3" xfId="12155" xr:uid="{00000000-0005-0000-0000-0000511C0000}"/>
    <cellStyle name="Comma 2 5 4 3 7 3 2" xfId="31369" xr:uid="{95650893-7A7E-4478-9213-C876EDFCE3B8}"/>
    <cellStyle name="Comma 2 5 4 3 7 4" xfId="21762" xr:uid="{AE6765A2-8283-4B1F-9F92-E70CECB8C13C}"/>
    <cellStyle name="Comma 2 5 4 3 8" xfId="4950" xr:uid="{00000000-0005-0000-0000-0000521C0000}"/>
    <cellStyle name="Comma 2 5 4 3 8 2" xfId="14557" xr:uid="{00000000-0005-0000-0000-0000531C0000}"/>
    <cellStyle name="Comma 2 5 4 3 8 2 2" xfId="33771" xr:uid="{A86986B5-268C-4BF9-A39B-F52CB12DD143}"/>
    <cellStyle name="Comma 2 5 4 3 8 3" xfId="24164" xr:uid="{36837C7F-FC18-4FC2-9251-22143B3C7F60}"/>
    <cellStyle name="Comma 2 5 4 3 9" xfId="9753" xr:uid="{00000000-0005-0000-0000-0000541C0000}"/>
    <cellStyle name="Comma 2 5 4 3 9 2" xfId="28967" xr:uid="{72E16C99-965A-4AE3-A379-9A1389725A2B}"/>
    <cellStyle name="Comma 2 5 4 4" xfId="243" xr:uid="{00000000-0005-0000-0000-0000551C0000}"/>
    <cellStyle name="Comma 2 5 4 4 2" xfId="1044" xr:uid="{00000000-0005-0000-0000-0000561C0000}"/>
    <cellStyle name="Comma 2 5 4 4 2 2" xfId="3448" xr:uid="{00000000-0005-0000-0000-0000571C0000}"/>
    <cellStyle name="Comma 2 5 4 4 2 2 2" xfId="8251" xr:uid="{00000000-0005-0000-0000-0000581C0000}"/>
    <cellStyle name="Comma 2 5 4 4 2 2 2 2" xfId="17858" xr:uid="{00000000-0005-0000-0000-0000591C0000}"/>
    <cellStyle name="Comma 2 5 4 4 2 2 2 2 2" xfId="37072" xr:uid="{6104AB81-ADAE-4CF9-9A44-BC60A294AE76}"/>
    <cellStyle name="Comma 2 5 4 4 2 2 2 3" xfId="27465" xr:uid="{3D894A66-1304-47AD-89A5-1878EA99C97E}"/>
    <cellStyle name="Comma 2 5 4 4 2 2 3" xfId="13055" xr:uid="{00000000-0005-0000-0000-00005A1C0000}"/>
    <cellStyle name="Comma 2 5 4 4 2 2 3 2" xfId="32269" xr:uid="{8683D1AF-AC47-4674-8A44-E609A1D467D1}"/>
    <cellStyle name="Comma 2 5 4 4 2 2 4" xfId="22662" xr:uid="{EA37FF70-F950-4464-8543-8E183BD39E74}"/>
    <cellStyle name="Comma 2 5 4 4 2 3" xfId="5850" xr:uid="{00000000-0005-0000-0000-00005B1C0000}"/>
    <cellStyle name="Comma 2 5 4 4 2 3 2" xfId="15457" xr:uid="{00000000-0005-0000-0000-00005C1C0000}"/>
    <cellStyle name="Comma 2 5 4 4 2 3 2 2" xfId="34671" xr:uid="{C5939F2F-3F1E-4EB7-960E-8EDFCF642C02}"/>
    <cellStyle name="Comma 2 5 4 4 2 3 3" xfId="25064" xr:uid="{D829A0EB-96F3-4BF2-89C1-191AAC5184C8}"/>
    <cellStyle name="Comma 2 5 4 4 2 4" xfId="10653" xr:uid="{00000000-0005-0000-0000-00005D1C0000}"/>
    <cellStyle name="Comma 2 5 4 4 2 4 2" xfId="29867" xr:uid="{895F9961-82B4-4A85-A529-5081839029D3}"/>
    <cellStyle name="Comma 2 5 4 4 2 5" xfId="20260" xr:uid="{25A1437A-2C37-4502-9F02-AD85531649BD}"/>
    <cellStyle name="Comma 2 5 4 4 3" xfId="1844" xr:uid="{00000000-0005-0000-0000-00005E1C0000}"/>
    <cellStyle name="Comma 2 5 4 4 3 2" xfId="4248" xr:uid="{00000000-0005-0000-0000-00005F1C0000}"/>
    <cellStyle name="Comma 2 5 4 4 3 2 2" xfId="9051" xr:uid="{00000000-0005-0000-0000-0000601C0000}"/>
    <cellStyle name="Comma 2 5 4 4 3 2 2 2" xfId="18658" xr:uid="{00000000-0005-0000-0000-0000611C0000}"/>
    <cellStyle name="Comma 2 5 4 4 3 2 2 2 2" xfId="37872" xr:uid="{28B2136A-C0EC-43DC-9BD5-A3E8DB4923A4}"/>
    <cellStyle name="Comma 2 5 4 4 3 2 2 3" xfId="28265" xr:uid="{47B7F00D-642B-4B53-9F77-4C7E8E03AB22}"/>
    <cellStyle name="Comma 2 5 4 4 3 2 3" xfId="13855" xr:uid="{00000000-0005-0000-0000-0000621C0000}"/>
    <cellStyle name="Comma 2 5 4 4 3 2 3 2" xfId="33069" xr:uid="{62784D81-02E4-4253-832E-5D2674386CBC}"/>
    <cellStyle name="Comma 2 5 4 4 3 2 4" xfId="23462" xr:uid="{3A7991E2-A19C-40D9-8EEF-2CD5565FD3A0}"/>
    <cellStyle name="Comma 2 5 4 4 3 3" xfId="6650" xr:uid="{00000000-0005-0000-0000-0000631C0000}"/>
    <cellStyle name="Comma 2 5 4 4 3 3 2" xfId="16257" xr:uid="{00000000-0005-0000-0000-0000641C0000}"/>
    <cellStyle name="Comma 2 5 4 4 3 3 2 2" xfId="35471" xr:uid="{328A0DBB-8F97-43D1-B34E-2B57ECC99BC8}"/>
    <cellStyle name="Comma 2 5 4 4 3 3 3" xfId="25864" xr:uid="{3FFD1A9F-80F4-4654-9E7D-58F969520765}"/>
    <cellStyle name="Comma 2 5 4 4 3 4" xfId="11453" xr:uid="{00000000-0005-0000-0000-0000651C0000}"/>
    <cellStyle name="Comma 2 5 4 4 3 4 2" xfId="30667" xr:uid="{41CECDB2-050D-49D5-938C-D3239DA201A0}"/>
    <cellStyle name="Comma 2 5 4 4 3 5" xfId="21060" xr:uid="{9D668E98-A6E0-4136-A151-1EED598D75F6}"/>
    <cellStyle name="Comma 2 5 4 4 4" xfId="2648" xr:uid="{00000000-0005-0000-0000-0000661C0000}"/>
    <cellStyle name="Comma 2 5 4 4 4 2" xfId="7451" xr:uid="{00000000-0005-0000-0000-0000671C0000}"/>
    <cellStyle name="Comma 2 5 4 4 4 2 2" xfId="17058" xr:uid="{00000000-0005-0000-0000-0000681C0000}"/>
    <cellStyle name="Comma 2 5 4 4 4 2 2 2" xfId="36272" xr:uid="{25F7E689-47E8-473B-A905-72867DC22550}"/>
    <cellStyle name="Comma 2 5 4 4 4 2 3" xfId="26665" xr:uid="{7441C9BC-958B-45DF-B972-E6786707FF1B}"/>
    <cellStyle name="Comma 2 5 4 4 4 3" xfId="12255" xr:uid="{00000000-0005-0000-0000-0000691C0000}"/>
    <cellStyle name="Comma 2 5 4 4 4 3 2" xfId="31469" xr:uid="{0806BF3E-2BB7-482C-B794-90766570E2DA}"/>
    <cellStyle name="Comma 2 5 4 4 4 4" xfId="21862" xr:uid="{0400D5AB-9A89-4E23-A312-F34F32B0DD7A}"/>
    <cellStyle name="Comma 2 5 4 4 5" xfId="5050" xr:uid="{00000000-0005-0000-0000-00006A1C0000}"/>
    <cellStyle name="Comma 2 5 4 4 5 2" xfId="14657" xr:uid="{00000000-0005-0000-0000-00006B1C0000}"/>
    <cellStyle name="Comma 2 5 4 4 5 2 2" xfId="33871" xr:uid="{CFAAC3E7-31F2-4A27-8D7C-325F695E6F4B}"/>
    <cellStyle name="Comma 2 5 4 4 5 3" xfId="24264" xr:uid="{1F9B422C-E832-460A-AD7A-59391E090CCC}"/>
    <cellStyle name="Comma 2 5 4 4 6" xfId="9853" xr:uid="{00000000-0005-0000-0000-00006C1C0000}"/>
    <cellStyle name="Comma 2 5 4 4 6 2" xfId="29067" xr:uid="{5CAB57B3-A6D4-4CC2-AA8D-3C410504438A}"/>
    <cellStyle name="Comma 2 5 4 4 7" xfId="19460" xr:uid="{2D032E7A-BA44-4585-B5F2-78D619684E9F}"/>
    <cellStyle name="Comma 2 5 4 5" xfId="443" xr:uid="{00000000-0005-0000-0000-00006D1C0000}"/>
    <cellStyle name="Comma 2 5 4 5 2" xfId="1244" xr:uid="{00000000-0005-0000-0000-00006E1C0000}"/>
    <cellStyle name="Comma 2 5 4 5 2 2" xfId="3648" xr:uid="{00000000-0005-0000-0000-00006F1C0000}"/>
    <cellStyle name="Comma 2 5 4 5 2 2 2" xfId="8451" xr:uid="{00000000-0005-0000-0000-0000701C0000}"/>
    <cellStyle name="Comma 2 5 4 5 2 2 2 2" xfId="18058" xr:uid="{00000000-0005-0000-0000-0000711C0000}"/>
    <cellStyle name="Comma 2 5 4 5 2 2 2 2 2" xfId="37272" xr:uid="{64D5F85E-16B3-48A9-BD97-35D1FF9F7C18}"/>
    <cellStyle name="Comma 2 5 4 5 2 2 2 3" xfId="27665" xr:uid="{65564867-DE1B-4AE2-830D-4B4D21DB3483}"/>
    <cellStyle name="Comma 2 5 4 5 2 2 3" xfId="13255" xr:uid="{00000000-0005-0000-0000-0000721C0000}"/>
    <cellStyle name="Comma 2 5 4 5 2 2 3 2" xfId="32469" xr:uid="{73D71CBF-07A8-41F1-856C-1132BE7F5590}"/>
    <cellStyle name="Comma 2 5 4 5 2 2 4" xfId="22862" xr:uid="{3D00309C-69E4-48B3-87A2-FDEA997D4B28}"/>
    <cellStyle name="Comma 2 5 4 5 2 3" xfId="6050" xr:uid="{00000000-0005-0000-0000-0000731C0000}"/>
    <cellStyle name="Comma 2 5 4 5 2 3 2" xfId="15657" xr:uid="{00000000-0005-0000-0000-0000741C0000}"/>
    <cellStyle name="Comma 2 5 4 5 2 3 2 2" xfId="34871" xr:uid="{6391F5DF-C817-4A6C-B923-4979611680D3}"/>
    <cellStyle name="Comma 2 5 4 5 2 3 3" xfId="25264" xr:uid="{D9E13D77-868F-4C41-8D19-4CF1EBED9795}"/>
    <cellStyle name="Comma 2 5 4 5 2 4" xfId="10853" xr:uid="{00000000-0005-0000-0000-0000751C0000}"/>
    <cellStyle name="Comma 2 5 4 5 2 4 2" xfId="30067" xr:uid="{DAD5529E-6F4E-4A98-88EA-DAC35D55DBE9}"/>
    <cellStyle name="Comma 2 5 4 5 2 5" xfId="20460" xr:uid="{53DD32A7-0110-47BA-81E5-9C78A19392AB}"/>
    <cellStyle name="Comma 2 5 4 5 3" xfId="2044" xr:uid="{00000000-0005-0000-0000-0000761C0000}"/>
    <cellStyle name="Comma 2 5 4 5 3 2" xfId="4448" xr:uid="{00000000-0005-0000-0000-0000771C0000}"/>
    <cellStyle name="Comma 2 5 4 5 3 2 2" xfId="9251" xr:uid="{00000000-0005-0000-0000-0000781C0000}"/>
    <cellStyle name="Comma 2 5 4 5 3 2 2 2" xfId="18858" xr:uid="{00000000-0005-0000-0000-0000791C0000}"/>
    <cellStyle name="Comma 2 5 4 5 3 2 2 2 2" xfId="38072" xr:uid="{F912A130-DAB3-4973-997C-0EE409F3DFB2}"/>
    <cellStyle name="Comma 2 5 4 5 3 2 2 3" xfId="28465" xr:uid="{41DE766F-4762-4DA4-8499-ADD90660EA51}"/>
    <cellStyle name="Comma 2 5 4 5 3 2 3" xfId="14055" xr:uid="{00000000-0005-0000-0000-00007A1C0000}"/>
    <cellStyle name="Comma 2 5 4 5 3 2 3 2" xfId="33269" xr:uid="{C122EEA0-A437-413B-B0EA-0CD9AD562DB1}"/>
    <cellStyle name="Comma 2 5 4 5 3 2 4" xfId="23662" xr:uid="{7E372582-4935-404A-AFBB-F1F0221FE8FD}"/>
    <cellStyle name="Comma 2 5 4 5 3 3" xfId="6850" xr:uid="{00000000-0005-0000-0000-00007B1C0000}"/>
    <cellStyle name="Comma 2 5 4 5 3 3 2" xfId="16457" xr:uid="{00000000-0005-0000-0000-00007C1C0000}"/>
    <cellStyle name="Comma 2 5 4 5 3 3 2 2" xfId="35671" xr:uid="{AAD34709-3E09-4339-B17B-D755816C85EB}"/>
    <cellStyle name="Comma 2 5 4 5 3 3 3" xfId="26064" xr:uid="{D02CDC3C-352A-46DC-A857-FBC0A96A4F33}"/>
    <cellStyle name="Comma 2 5 4 5 3 4" xfId="11653" xr:uid="{00000000-0005-0000-0000-00007D1C0000}"/>
    <cellStyle name="Comma 2 5 4 5 3 4 2" xfId="30867" xr:uid="{227260BE-2567-4DE1-AADD-B0007EF4D7E7}"/>
    <cellStyle name="Comma 2 5 4 5 3 5" xfId="21260" xr:uid="{402B5F10-1772-45CC-8FFB-742FFA3206C2}"/>
    <cellStyle name="Comma 2 5 4 5 4" xfId="2848" xr:uid="{00000000-0005-0000-0000-00007E1C0000}"/>
    <cellStyle name="Comma 2 5 4 5 4 2" xfId="7651" xr:uid="{00000000-0005-0000-0000-00007F1C0000}"/>
    <cellStyle name="Comma 2 5 4 5 4 2 2" xfId="17258" xr:uid="{00000000-0005-0000-0000-0000801C0000}"/>
    <cellStyle name="Comma 2 5 4 5 4 2 2 2" xfId="36472" xr:uid="{B8FAFF88-5912-48FC-BC96-F4B136B2991A}"/>
    <cellStyle name="Comma 2 5 4 5 4 2 3" xfId="26865" xr:uid="{54358037-4D59-4A95-9725-A50E9A6209D9}"/>
    <cellStyle name="Comma 2 5 4 5 4 3" xfId="12455" xr:uid="{00000000-0005-0000-0000-0000811C0000}"/>
    <cellStyle name="Comma 2 5 4 5 4 3 2" xfId="31669" xr:uid="{E37C5130-8546-45C7-9618-6D5EFB4F1377}"/>
    <cellStyle name="Comma 2 5 4 5 4 4" xfId="22062" xr:uid="{C4B19002-DCFA-4800-B817-4EC3B391A098}"/>
    <cellStyle name="Comma 2 5 4 5 5" xfId="5250" xr:uid="{00000000-0005-0000-0000-0000821C0000}"/>
    <cellStyle name="Comma 2 5 4 5 5 2" xfId="14857" xr:uid="{00000000-0005-0000-0000-0000831C0000}"/>
    <cellStyle name="Comma 2 5 4 5 5 2 2" xfId="34071" xr:uid="{297662C5-E98D-4E80-ABC2-DC08894CD18B}"/>
    <cellStyle name="Comma 2 5 4 5 5 3" xfId="24464" xr:uid="{ABDAC28B-60E7-446C-8066-0B82D0138DD8}"/>
    <cellStyle name="Comma 2 5 4 5 6" xfId="10053" xr:uid="{00000000-0005-0000-0000-0000841C0000}"/>
    <cellStyle name="Comma 2 5 4 5 6 2" xfId="29267" xr:uid="{7221D7B2-7037-41FE-8B05-72A52C79DAA0}"/>
    <cellStyle name="Comma 2 5 4 5 7" xfId="19660" xr:uid="{011FD424-2B13-4D77-B2A2-352B686D0B2D}"/>
    <cellStyle name="Comma 2 5 4 6" xfId="643" xr:uid="{00000000-0005-0000-0000-0000851C0000}"/>
    <cellStyle name="Comma 2 5 4 6 2" xfId="1444" xr:uid="{00000000-0005-0000-0000-0000861C0000}"/>
    <cellStyle name="Comma 2 5 4 6 2 2" xfId="3848" xr:uid="{00000000-0005-0000-0000-0000871C0000}"/>
    <cellStyle name="Comma 2 5 4 6 2 2 2" xfId="8651" xr:uid="{00000000-0005-0000-0000-0000881C0000}"/>
    <cellStyle name="Comma 2 5 4 6 2 2 2 2" xfId="18258" xr:uid="{00000000-0005-0000-0000-0000891C0000}"/>
    <cellStyle name="Comma 2 5 4 6 2 2 2 2 2" xfId="37472" xr:uid="{16FF719A-571E-4D0A-BCDC-AC97155084C5}"/>
    <cellStyle name="Comma 2 5 4 6 2 2 2 3" xfId="27865" xr:uid="{3381E059-8681-45E7-9654-8166D4D79C1A}"/>
    <cellStyle name="Comma 2 5 4 6 2 2 3" xfId="13455" xr:uid="{00000000-0005-0000-0000-00008A1C0000}"/>
    <cellStyle name="Comma 2 5 4 6 2 2 3 2" xfId="32669" xr:uid="{7BACBED2-2284-41A3-8F51-36D6E7F58E9F}"/>
    <cellStyle name="Comma 2 5 4 6 2 2 4" xfId="23062" xr:uid="{D482C440-F53E-4D77-AF13-81425697DDA5}"/>
    <cellStyle name="Comma 2 5 4 6 2 3" xfId="6250" xr:uid="{00000000-0005-0000-0000-00008B1C0000}"/>
    <cellStyle name="Comma 2 5 4 6 2 3 2" xfId="15857" xr:uid="{00000000-0005-0000-0000-00008C1C0000}"/>
    <cellStyle name="Comma 2 5 4 6 2 3 2 2" xfId="35071" xr:uid="{510AA212-EB22-49E5-B527-B7F403C6359E}"/>
    <cellStyle name="Comma 2 5 4 6 2 3 3" xfId="25464" xr:uid="{4C7E9206-984D-45AF-BB57-6B0BB8AA9FDA}"/>
    <cellStyle name="Comma 2 5 4 6 2 4" xfId="11053" xr:uid="{00000000-0005-0000-0000-00008D1C0000}"/>
    <cellStyle name="Comma 2 5 4 6 2 4 2" xfId="30267" xr:uid="{02120F56-1F0C-4CF3-ADA1-A0DCAEF3421D}"/>
    <cellStyle name="Comma 2 5 4 6 2 5" xfId="20660" xr:uid="{4F60D753-DF10-43BB-A1D0-8C1450A85214}"/>
    <cellStyle name="Comma 2 5 4 6 3" xfId="2244" xr:uid="{00000000-0005-0000-0000-00008E1C0000}"/>
    <cellStyle name="Comma 2 5 4 6 3 2" xfId="4648" xr:uid="{00000000-0005-0000-0000-00008F1C0000}"/>
    <cellStyle name="Comma 2 5 4 6 3 2 2" xfId="9451" xr:uid="{00000000-0005-0000-0000-0000901C0000}"/>
    <cellStyle name="Comma 2 5 4 6 3 2 2 2" xfId="19058" xr:uid="{00000000-0005-0000-0000-0000911C0000}"/>
    <cellStyle name="Comma 2 5 4 6 3 2 2 2 2" xfId="38272" xr:uid="{AEB948D4-448F-42CC-9F2B-86759A7AC0CB}"/>
    <cellStyle name="Comma 2 5 4 6 3 2 2 3" xfId="28665" xr:uid="{AA3BE957-48DD-4246-9D2F-8AA8F37AD63C}"/>
    <cellStyle name="Comma 2 5 4 6 3 2 3" xfId="14255" xr:uid="{00000000-0005-0000-0000-0000921C0000}"/>
    <cellStyle name="Comma 2 5 4 6 3 2 3 2" xfId="33469" xr:uid="{A4B99E15-60B4-4525-A17D-4F78BBF8182F}"/>
    <cellStyle name="Comma 2 5 4 6 3 2 4" xfId="23862" xr:uid="{9049B83E-7B3C-43CF-B97D-719AD972F76F}"/>
    <cellStyle name="Comma 2 5 4 6 3 3" xfId="7050" xr:uid="{00000000-0005-0000-0000-0000931C0000}"/>
    <cellStyle name="Comma 2 5 4 6 3 3 2" xfId="16657" xr:uid="{00000000-0005-0000-0000-0000941C0000}"/>
    <cellStyle name="Comma 2 5 4 6 3 3 2 2" xfId="35871" xr:uid="{BD56E1DB-20C4-4D24-888A-4E397B5D4D09}"/>
    <cellStyle name="Comma 2 5 4 6 3 3 3" xfId="26264" xr:uid="{C15C4D01-484E-45FE-94A5-DCD5600F3230}"/>
    <cellStyle name="Comma 2 5 4 6 3 4" xfId="11853" xr:uid="{00000000-0005-0000-0000-0000951C0000}"/>
    <cellStyle name="Comma 2 5 4 6 3 4 2" xfId="31067" xr:uid="{0B733DC6-2B56-4A9E-AE59-A3BC50D06DA1}"/>
    <cellStyle name="Comma 2 5 4 6 3 5" xfId="21460" xr:uid="{32E1D836-1E85-4164-978F-400D9A381782}"/>
    <cellStyle name="Comma 2 5 4 6 4" xfId="3048" xr:uid="{00000000-0005-0000-0000-0000961C0000}"/>
    <cellStyle name="Comma 2 5 4 6 4 2" xfId="7851" xr:uid="{00000000-0005-0000-0000-0000971C0000}"/>
    <cellStyle name="Comma 2 5 4 6 4 2 2" xfId="17458" xr:uid="{00000000-0005-0000-0000-0000981C0000}"/>
    <cellStyle name="Comma 2 5 4 6 4 2 2 2" xfId="36672" xr:uid="{A480D150-0E9C-4CA3-AD23-8103A816A2A8}"/>
    <cellStyle name="Comma 2 5 4 6 4 2 3" xfId="27065" xr:uid="{FBE23354-6802-42B1-96CF-A886AACC59E0}"/>
    <cellStyle name="Comma 2 5 4 6 4 3" xfId="12655" xr:uid="{00000000-0005-0000-0000-0000991C0000}"/>
    <cellStyle name="Comma 2 5 4 6 4 3 2" xfId="31869" xr:uid="{D477440D-922B-486D-892E-50DB634C2100}"/>
    <cellStyle name="Comma 2 5 4 6 4 4" xfId="22262" xr:uid="{201BE4F0-B31E-4E57-8184-A080546E8548}"/>
    <cellStyle name="Comma 2 5 4 6 5" xfId="5450" xr:uid="{00000000-0005-0000-0000-00009A1C0000}"/>
    <cellStyle name="Comma 2 5 4 6 5 2" xfId="15057" xr:uid="{00000000-0005-0000-0000-00009B1C0000}"/>
    <cellStyle name="Comma 2 5 4 6 5 2 2" xfId="34271" xr:uid="{B2B8AB1D-CB68-4A39-8D52-B7C87A34CA03}"/>
    <cellStyle name="Comma 2 5 4 6 5 3" xfId="24664" xr:uid="{3F7D0E33-F39F-4110-862B-2FC88475445A}"/>
    <cellStyle name="Comma 2 5 4 6 6" xfId="10253" xr:uid="{00000000-0005-0000-0000-00009C1C0000}"/>
    <cellStyle name="Comma 2 5 4 6 6 2" xfId="29467" xr:uid="{5BDF0AAD-91C3-404D-B364-304E393AF82A}"/>
    <cellStyle name="Comma 2 5 4 6 7" xfId="19860" xr:uid="{FC6F2E46-BE9D-45FD-A634-74A534CA4CFA}"/>
    <cellStyle name="Comma 2 5 4 7" xfId="844" xr:uid="{00000000-0005-0000-0000-00009D1C0000}"/>
    <cellStyle name="Comma 2 5 4 7 2" xfId="3248" xr:uid="{00000000-0005-0000-0000-00009E1C0000}"/>
    <cellStyle name="Comma 2 5 4 7 2 2" xfId="8051" xr:uid="{00000000-0005-0000-0000-00009F1C0000}"/>
    <cellStyle name="Comma 2 5 4 7 2 2 2" xfId="17658" xr:uid="{00000000-0005-0000-0000-0000A01C0000}"/>
    <cellStyle name="Comma 2 5 4 7 2 2 2 2" xfId="36872" xr:uid="{525B3B30-22D9-4C30-A425-C67F8A383BB5}"/>
    <cellStyle name="Comma 2 5 4 7 2 2 3" xfId="27265" xr:uid="{02E59DBF-C730-4C8B-8781-24CF5BD09092}"/>
    <cellStyle name="Comma 2 5 4 7 2 3" xfId="12855" xr:uid="{00000000-0005-0000-0000-0000A11C0000}"/>
    <cellStyle name="Comma 2 5 4 7 2 3 2" xfId="32069" xr:uid="{AAD7A9E4-5ACC-42DA-84D2-FF36994353C6}"/>
    <cellStyle name="Comma 2 5 4 7 2 4" xfId="22462" xr:uid="{D5C9EE07-429F-436B-A110-2E0DD60A1F1B}"/>
    <cellStyle name="Comma 2 5 4 7 3" xfId="5650" xr:uid="{00000000-0005-0000-0000-0000A21C0000}"/>
    <cellStyle name="Comma 2 5 4 7 3 2" xfId="15257" xr:uid="{00000000-0005-0000-0000-0000A31C0000}"/>
    <cellStyle name="Comma 2 5 4 7 3 2 2" xfId="34471" xr:uid="{BE517AA2-431A-4362-96B9-33509C643E45}"/>
    <cellStyle name="Comma 2 5 4 7 3 3" xfId="24864" xr:uid="{83AF5E34-DFDC-4FF6-90F4-82C089A81637}"/>
    <cellStyle name="Comma 2 5 4 7 4" xfId="10453" xr:uid="{00000000-0005-0000-0000-0000A41C0000}"/>
    <cellStyle name="Comma 2 5 4 7 4 2" xfId="29667" xr:uid="{C9F6E0C4-6426-4C1D-BA14-6524429B5005}"/>
    <cellStyle name="Comma 2 5 4 7 5" xfId="20060" xr:uid="{1F5C87DC-FD1C-422E-B9B7-E7D556CD14FB}"/>
    <cellStyle name="Comma 2 5 4 8" xfId="1644" xr:uid="{00000000-0005-0000-0000-0000A51C0000}"/>
    <cellStyle name="Comma 2 5 4 8 2" xfId="4048" xr:uid="{00000000-0005-0000-0000-0000A61C0000}"/>
    <cellStyle name="Comma 2 5 4 8 2 2" xfId="8851" xr:uid="{00000000-0005-0000-0000-0000A71C0000}"/>
    <cellStyle name="Comma 2 5 4 8 2 2 2" xfId="18458" xr:uid="{00000000-0005-0000-0000-0000A81C0000}"/>
    <cellStyle name="Comma 2 5 4 8 2 2 2 2" xfId="37672" xr:uid="{2C16044C-760F-4AB2-B8DC-123E18832B19}"/>
    <cellStyle name="Comma 2 5 4 8 2 2 3" xfId="28065" xr:uid="{8AE6EC41-F581-49C9-BC2D-B0C367681AAD}"/>
    <cellStyle name="Comma 2 5 4 8 2 3" xfId="13655" xr:uid="{00000000-0005-0000-0000-0000A91C0000}"/>
    <cellStyle name="Comma 2 5 4 8 2 3 2" xfId="32869" xr:uid="{7278C207-4579-4EB4-911D-D407D20F89DB}"/>
    <cellStyle name="Comma 2 5 4 8 2 4" xfId="23262" xr:uid="{73C516F7-A4EF-4F8B-86B5-23488CF0E42C}"/>
    <cellStyle name="Comma 2 5 4 8 3" xfId="6450" xr:uid="{00000000-0005-0000-0000-0000AA1C0000}"/>
    <cellStyle name="Comma 2 5 4 8 3 2" xfId="16057" xr:uid="{00000000-0005-0000-0000-0000AB1C0000}"/>
    <cellStyle name="Comma 2 5 4 8 3 2 2" xfId="35271" xr:uid="{AECB48D6-6D73-4474-9E37-4D536338DFD2}"/>
    <cellStyle name="Comma 2 5 4 8 3 3" xfId="25664" xr:uid="{D245B16C-1525-4FD8-88D9-B6229E971676}"/>
    <cellStyle name="Comma 2 5 4 8 4" xfId="11253" xr:uid="{00000000-0005-0000-0000-0000AC1C0000}"/>
    <cellStyle name="Comma 2 5 4 8 4 2" xfId="30467" xr:uid="{E3D27A6D-B96C-4EEB-85DB-76758A161E02}"/>
    <cellStyle name="Comma 2 5 4 8 5" xfId="20860" xr:uid="{F1AC9DB3-5FD4-4691-904F-396E611A9F1F}"/>
    <cellStyle name="Comma 2 5 4 9" xfId="2448" xr:uid="{00000000-0005-0000-0000-0000AD1C0000}"/>
    <cellStyle name="Comma 2 5 4 9 2" xfId="7251" xr:uid="{00000000-0005-0000-0000-0000AE1C0000}"/>
    <cellStyle name="Comma 2 5 4 9 2 2" xfId="16858" xr:uid="{00000000-0005-0000-0000-0000AF1C0000}"/>
    <cellStyle name="Comma 2 5 4 9 2 2 2" xfId="36072" xr:uid="{561F36CC-179B-42D1-B48D-B148B1967E4E}"/>
    <cellStyle name="Comma 2 5 4 9 2 3" xfId="26465" xr:uid="{B9141B05-0CBF-4CFE-BD22-566AF1CE9E83}"/>
    <cellStyle name="Comma 2 5 4 9 3" xfId="12055" xr:uid="{00000000-0005-0000-0000-0000B01C0000}"/>
    <cellStyle name="Comma 2 5 4 9 3 2" xfId="31269" xr:uid="{A330766F-56E6-4C5A-AAF5-9F3B02CF628E}"/>
    <cellStyle name="Comma 2 5 4 9 4" xfId="21662" xr:uid="{9E839CE2-018B-46B4-8C8E-691BE06D5638}"/>
    <cellStyle name="Comma 2 5 5" xfId="53" xr:uid="{00000000-0005-0000-0000-0000B11C0000}"/>
    <cellStyle name="Comma 2 5 5 10" xfId="4860" xr:uid="{00000000-0005-0000-0000-0000B21C0000}"/>
    <cellStyle name="Comma 2 5 5 10 2" xfId="14467" xr:uid="{00000000-0005-0000-0000-0000B31C0000}"/>
    <cellStyle name="Comma 2 5 5 10 2 2" xfId="33681" xr:uid="{1574CD91-9977-48F5-80A2-EE375A7723CE}"/>
    <cellStyle name="Comma 2 5 5 10 3" xfId="24074" xr:uid="{FF0F629A-9C6B-4DF4-974A-392C454A1AF3}"/>
    <cellStyle name="Comma 2 5 5 11" xfId="9663" xr:uid="{00000000-0005-0000-0000-0000B41C0000}"/>
    <cellStyle name="Comma 2 5 5 11 2" xfId="28877" xr:uid="{164A1FCD-F38E-492C-8E4C-77CB3B815484}"/>
    <cellStyle name="Comma 2 5 5 12" xfId="19270" xr:uid="{747CAFCF-3B0F-414E-BC12-B1F5103E3F9D}"/>
    <cellStyle name="Comma 2 5 5 2" xfId="103" xr:uid="{00000000-0005-0000-0000-0000B51C0000}"/>
    <cellStyle name="Comma 2 5 5 2 10" xfId="9713" xr:uid="{00000000-0005-0000-0000-0000B61C0000}"/>
    <cellStyle name="Comma 2 5 5 2 10 2" xfId="28927" xr:uid="{E7823D59-ABCB-45EB-9010-4DA55701479A}"/>
    <cellStyle name="Comma 2 5 5 2 11" xfId="19320" xr:uid="{88670999-7BC2-490B-83E3-3900F24AC39C}"/>
    <cellStyle name="Comma 2 5 5 2 2" xfId="203" xr:uid="{00000000-0005-0000-0000-0000B71C0000}"/>
    <cellStyle name="Comma 2 5 5 2 2 10" xfId="19420" xr:uid="{0809B09E-6E2A-430D-94E1-2A6482F215B4}"/>
    <cellStyle name="Comma 2 5 5 2 2 2" xfId="403" xr:uid="{00000000-0005-0000-0000-0000B81C0000}"/>
    <cellStyle name="Comma 2 5 5 2 2 2 2" xfId="1204" xr:uid="{00000000-0005-0000-0000-0000B91C0000}"/>
    <cellStyle name="Comma 2 5 5 2 2 2 2 2" xfId="3608" xr:uid="{00000000-0005-0000-0000-0000BA1C0000}"/>
    <cellStyle name="Comma 2 5 5 2 2 2 2 2 2" xfId="8411" xr:uid="{00000000-0005-0000-0000-0000BB1C0000}"/>
    <cellStyle name="Comma 2 5 5 2 2 2 2 2 2 2" xfId="18018" xr:uid="{00000000-0005-0000-0000-0000BC1C0000}"/>
    <cellStyle name="Comma 2 5 5 2 2 2 2 2 2 2 2" xfId="37232" xr:uid="{2A69A3DB-B570-40F2-A840-E821C954E327}"/>
    <cellStyle name="Comma 2 5 5 2 2 2 2 2 2 3" xfId="27625" xr:uid="{802402CC-F383-4125-8F41-E0B05E0DC2B4}"/>
    <cellStyle name="Comma 2 5 5 2 2 2 2 2 3" xfId="13215" xr:uid="{00000000-0005-0000-0000-0000BD1C0000}"/>
    <cellStyle name="Comma 2 5 5 2 2 2 2 2 3 2" xfId="32429" xr:uid="{D6DEBCFC-C330-4319-9B33-BE8FD55B1825}"/>
    <cellStyle name="Comma 2 5 5 2 2 2 2 2 4" xfId="22822" xr:uid="{60226CE4-8535-460A-8C07-EE8000769095}"/>
    <cellStyle name="Comma 2 5 5 2 2 2 2 3" xfId="6010" xr:uid="{00000000-0005-0000-0000-0000BE1C0000}"/>
    <cellStyle name="Comma 2 5 5 2 2 2 2 3 2" xfId="15617" xr:uid="{00000000-0005-0000-0000-0000BF1C0000}"/>
    <cellStyle name="Comma 2 5 5 2 2 2 2 3 2 2" xfId="34831" xr:uid="{31EA0C54-FCE9-4212-9C1E-6B1CC53E0148}"/>
    <cellStyle name="Comma 2 5 5 2 2 2 2 3 3" xfId="25224" xr:uid="{FF2FC8D6-8186-4E3F-9491-6A63DE6B2A11}"/>
    <cellStyle name="Comma 2 5 5 2 2 2 2 4" xfId="10813" xr:uid="{00000000-0005-0000-0000-0000C01C0000}"/>
    <cellStyle name="Comma 2 5 5 2 2 2 2 4 2" xfId="30027" xr:uid="{82C67991-BC34-4BC1-8CBA-003D6282CD4D}"/>
    <cellStyle name="Comma 2 5 5 2 2 2 2 5" xfId="20420" xr:uid="{1ED4E968-9613-4B28-BB93-B5E2E4648DE0}"/>
    <cellStyle name="Comma 2 5 5 2 2 2 3" xfId="2004" xr:uid="{00000000-0005-0000-0000-0000C11C0000}"/>
    <cellStyle name="Comma 2 5 5 2 2 2 3 2" xfId="4408" xr:uid="{00000000-0005-0000-0000-0000C21C0000}"/>
    <cellStyle name="Comma 2 5 5 2 2 2 3 2 2" xfId="9211" xr:uid="{00000000-0005-0000-0000-0000C31C0000}"/>
    <cellStyle name="Comma 2 5 5 2 2 2 3 2 2 2" xfId="18818" xr:uid="{00000000-0005-0000-0000-0000C41C0000}"/>
    <cellStyle name="Comma 2 5 5 2 2 2 3 2 2 2 2" xfId="38032" xr:uid="{41C0C419-CDBF-411E-B53E-DEBB3F238702}"/>
    <cellStyle name="Comma 2 5 5 2 2 2 3 2 2 3" xfId="28425" xr:uid="{FD08D2D3-A244-44CD-AAB0-CAA4A3FEC366}"/>
    <cellStyle name="Comma 2 5 5 2 2 2 3 2 3" xfId="14015" xr:uid="{00000000-0005-0000-0000-0000C51C0000}"/>
    <cellStyle name="Comma 2 5 5 2 2 2 3 2 3 2" xfId="33229" xr:uid="{DDB3782B-6FD8-4E1F-B0AF-2E0CDFD76D2A}"/>
    <cellStyle name="Comma 2 5 5 2 2 2 3 2 4" xfId="23622" xr:uid="{C1564DD1-FCC4-4103-AA61-147A2CC652DF}"/>
    <cellStyle name="Comma 2 5 5 2 2 2 3 3" xfId="6810" xr:uid="{00000000-0005-0000-0000-0000C61C0000}"/>
    <cellStyle name="Comma 2 5 5 2 2 2 3 3 2" xfId="16417" xr:uid="{00000000-0005-0000-0000-0000C71C0000}"/>
    <cellStyle name="Comma 2 5 5 2 2 2 3 3 2 2" xfId="35631" xr:uid="{27B4B5A8-6B40-424C-97AB-D2A3DCBA17DD}"/>
    <cellStyle name="Comma 2 5 5 2 2 2 3 3 3" xfId="26024" xr:uid="{EFE8AEAC-BA5A-4E63-BE4D-02671F7984A1}"/>
    <cellStyle name="Comma 2 5 5 2 2 2 3 4" xfId="11613" xr:uid="{00000000-0005-0000-0000-0000C81C0000}"/>
    <cellStyle name="Comma 2 5 5 2 2 2 3 4 2" xfId="30827" xr:uid="{747C754A-9486-415E-9C3E-66E7C1436E28}"/>
    <cellStyle name="Comma 2 5 5 2 2 2 3 5" xfId="21220" xr:uid="{E3D09031-E6BC-4554-98F6-0327817676CC}"/>
    <cellStyle name="Comma 2 5 5 2 2 2 4" xfId="2808" xr:uid="{00000000-0005-0000-0000-0000C91C0000}"/>
    <cellStyle name="Comma 2 5 5 2 2 2 4 2" xfId="7611" xr:uid="{00000000-0005-0000-0000-0000CA1C0000}"/>
    <cellStyle name="Comma 2 5 5 2 2 2 4 2 2" xfId="17218" xr:uid="{00000000-0005-0000-0000-0000CB1C0000}"/>
    <cellStyle name="Comma 2 5 5 2 2 2 4 2 2 2" xfId="36432" xr:uid="{7000D100-5F34-4223-BDBA-D99EF160402A}"/>
    <cellStyle name="Comma 2 5 5 2 2 2 4 2 3" xfId="26825" xr:uid="{822C9A93-7671-4190-B911-FBB3A9B6DAFC}"/>
    <cellStyle name="Comma 2 5 5 2 2 2 4 3" xfId="12415" xr:uid="{00000000-0005-0000-0000-0000CC1C0000}"/>
    <cellStyle name="Comma 2 5 5 2 2 2 4 3 2" xfId="31629" xr:uid="{C0857C42-354A-4F3E-9D88-4E5A05143ACD}"/>
    <cellStyle name="Comma 2 5 5 2 2 2 4 4" xfId="22022" xr:uid="{F3B1FD41-D41E-4A8B-B1EB-CACC0C7F8A80}"/>
    <cellStyle name="Comma 2 5 5 2 2 2 5" xfId="5210" xr:uid="{00000000-0005-0000-0000-0000CD1C0000}"/>
    <cellStyle name="Comma 2 5 5 2 2 2 5 2" xfId="14817" xr:uid="{00000000-0005-0000-0000-0000CE1C0000}"/>
    <cellStyle name="Comma 2 5 5 2 2 2 5 2 2" xfId="34031" xr:uid="{F8C97A11-D00B-4399-AEEF-A129534A614F}"/>
    <cellStyle name="Comma 2 5 5 2 2 2 5 3" xfId="24424" xr:uid="{BD6C757E-8551-4CF1-ABD6-5CD4DA3771FF}"/>
    <cellStyle name="Comma 2 5 5 2 2 2 6" xfId="10013" xr:uid="{00000000-0005-0000-0000-0000CF1C0000}"/>
    <cellStyle name="Comma 2 5 5 2 2 2 6 2" xfId="29227" xr:uid="{8D04D0AA-C2C7-46B7-8103-BF296D822981}"/>
    <cellStyle name="Comma 2 5 5 2 2 2 7" xfId="19620" xr:uid="{D752BDF0-254B-4026-A800-8497A43F8F5D}"/>
    <cellStyle name="Comma 2 5 5 2 2 3" xfId="603" xr:uid="{00000000-0005-0000-0000-0000D01C0000}"/>
    <cellStyle name="Comma 2 5 5 2 2 3 2" xfId="1404" xr:uid="{00000000-0005-0000-0000-0000D11C0000}"/>
    <cellStyle name="Comma 2 5 5 2 2 3 2 2" xfId="3808" xr:uid="{00000000-0005-0000-0000-0000D21C0000}"/>
    <cellStyle name="Comma 2 5 5 2 2 3 2 2 2" xfId="8611" xr:uid="{00000000-0005-0000-0000-0000D31C0000}"/>
    <cellStyle name="Comma 2 5 5 2 2 3 2 2 2 2" xfId="18218" xr:uid="{00000000-0005-0000-0000-0000D41C0000}"/>
    <cellStyle name="Comma 2 5 5 2 2 3 2 2 2 2 2" xfId="37432" xr:uid="{08830AD8-57F5-4F3E-AE24-ECF314144586}"/>
    <cellStyle name="Comma 2 5 5 2 2 3 2 2 2 3" xfId="27825" xr:uid="{A656B27D-879A-480D-A85C-A2761857ADB5}"/>
    <cellStyle name="Comma 2 5 5 2 2 3 2 2 3" xfId="13415" xr:uid="{00000000-0005-0000-0000-0000D51C0000}"/>
    <cellStyle name="Comma 2 5 5 2 2 3 2 2 3 2" xfId="32629" xr:uid="{2FA41151-5B95-459E-AA42-F15BE9CB9E0B}"/>
    <cellStyle name="Comma 2 5 5 2 2 3 2 2 4" xfId="23022" xr:uid="{B5B2E4F1-BD27-4473-8B82-CEEA4E3FF470}"/>
    <cellStyle name="Comma 2 5 5 2 2 3 2 3" xfId="6210" xr:uid="{00000000-0005-0000-0000-0000D61C0000}"/>
    <cellStyle name="Comma 2 5 5 2 2 3 2 3 2" xfId="15817" xr:uid="{00000000-0005-0000-0000-0000D71C0000}"/>
    <cellStyle name="Comma 2 5 5 2 2 3 2 3 2 2" xfId="35031" xr:uid="{3502FDD1-14D7-4DEF-8AF3-56AA9346E03F}"/>
    <cellStyle name="Comma 2 5 5 2 2 3 2 3 3" xfId="25424" xr:uid="{518EAEDA-83BE-4C7B-9B5E-0323B3D8F072}"/>
    <cellStyle name="Comma 2 5 5 2 2 3 2 4" xfId="11013" xr:uid="{00000000-0005-0000-0000-0000D81C0000}"/>
    <cellStyle name="Comma 2 5 5 2 2 3 2 4 2" xfId="30227" xr:uid="{F94410C5-F6C9-41A2-AE87-5775A08A3E00}"/>
    <cellStyle name="Comma 2 5 5 2 2 3 2 5" xfId="20620" xr:uid="{2441E34A-D83A-4AE3-A0E8-3E1F3727ABBA}"/>
    <cellStyle name="Comma 2 5 5 2 2 3 3" xfId="2204" xr:uid="{00000000-0005-0000-0000-0000D91C0000}"/>
    <cellStyle name="Comma 2 5 5 2 2 3 3 2" xfId="4608" xr:uid="{00000000-0005-0000-0000-0000DA1C0000}"/>
    <cellStyle name="Comma 2 5 5 2 2 3 3 2 2" xfId="9411" xr:uid="{00000000-0005-0000-0000-0000DB1C0000}"/>
    <cellStyle name="Comma 2 5 5 2 2 3 3 2 2 2" xfId="19018" xr:uid="{00000000-0005-0000-0000-0000DC1C0000}"/>
    <cellStyle name="Comma 2 5 5 2 2 3 3 2 2 2 2" xfId="38232" xr:uid="{D6EC998A-F510-4661-9C37-45C940BF0076}"/>
    <cellStyle name="Comma 2 5 5 2 2 3 3 2 2 3" xfId="28625" xr:uid="{2E12D2C7-5E17-4511-A546-46BFCE136071}"/>
    <cellStyle name="Comma 2 5 5 2 2 3 3 2 3" xfId="14215" xr:uid="{00000000-0005-0000-0000-0000DD1C0000}"/>
    <cellStyle name="Comma 2 5 5 2 2 3 3 2 3 2" xfId="33429" xr:uid="{42C9C437-BF6F-4AB9-B03E-1E8B54C42FDA}"/>
    <cellStyle name="Comma 2 5 5 2 2 3 3 2 4" xfId="23822" xr:uid="{08903726-0085-48DA-BAF3-05B43C487A31}"/>
    <cellStyle name="Comma 2 5 5 2 2 3 3 3" xfId="7010" xr:uid="{00000000-0005-0000-0000-0000DE1C0000}"/>
    <cellStyle name="Comma 2 5 5 2 2 3 3 3 2" xfId="16617" xr:uid="{00000000-0005-0000-0000-0000DF1C0000}"/>
    <cellStyle name="Comma 2 5 5 2 2 3 3 3 2 2" xfId="35831" xr:uid="{575EFCFB-7DCF-47A3-8D71-57231B4058E5}"/>
    <cellStyle name="Comma 2 5 5 2 2 3 3 3 3" xfId="26224" xr:uid="{7F7CAEEF-915B-43C2-BD39-82365DBE04AD}"/>
    <cellStyle name="Comma 2 5 5 2 2 3 3 4" xfId="11813" xr:uid="{00000000-0005-0000-0000-0000E01C0000}"/>
    <cellStyle name="Comma 2 5 5 2 2 3 3 4 2" xfId="31027" xr:uid="{84637519-D792-4FD9-9E93-A9FF3A2A9ACD}"/>
    <cellStyle name="Comma 2 5 5 2 2 3 3 5" xfId="21420" xr:uid="{0C4F174A-96F8-44FD-8188-962A346DB3F3}"/>
    <cellStyle name="Comma 2 5 5 2 2 3 4" xfId="3008" xr:uid="{00000000-0005-0000-0000-0000E11C0000}"/>
    <cellStyle name="Comma 2 5 5 2 2 3 4 2" xfId="7811" xr:uid="{00000000-0005-0000-0000-0000E21C0000}"/>
    <cellStyle name="Comma 2 5 5 2 2 3 4 2 2" xfId="17418" xr:uid="{00000000-0005-0000-0000-0000E31C0000}"/>
    <cellStyle name="Comma 2 5 5 2 2 3 4 2 2 2" xfId="36632" xr:uid="{77F4AE87-4553-42B2-A7BF-4F80E4DC7F48}"/>
    <cellStyle name="Comma 2 5 5 2 2 3 4 2 3" xfId="27025" xr:uid="{0954DB2A-2236-4683-9EDA-876ACF248A06}"/>
    <cellStyle name="Comma 2 5 5 2 2 3 4 3" xfId="12615" xr:uid="{00000000-0005-0000-0000-0000E41C0000}"/>
    <cellStyle name="Comma 2 5 5 2 2 3 4 3 2" xfId="31829" xr:uid="{B9F9ECD8-B6FE-44B3-8A2F-56857A5A33D5}"/>
    <cellStyle name="Comma 2 5 5 2 2 3 4 4" xfId="22222" xr:uid="{78FBA08A-5993-42DC-BFCA-79AD17040B47}"/>
    <cellStyle name="Comma 2 5 5 2 2 3 5" xfId="5410" xr:uid="{00000000-0005-0000-0000-0000E51C0000}"/>
    <cellStyle name="Comma 2 5 5 2 2 3 5 2" xfId="15017" xr:uid="{00000000-0005-0000-0000-0000E61C0000}"/>
    <cellStyle name="Comma 2 5 5 2 2 3 5 2 2" xfId="34231" xr:uid="{7799CE54-8C0E-435C-B578-18DB06835875}"/>
    <cellStyle name="Comma 2 5 5 2 2 3 5 3" xfId="24624" xr:uid="{E3848217-1D08-48E6-BE84-8337F3ABA851}"/>
    <cellStyle name="Comma 2 5 5 2 2 3 6" xfId="10213" xr:uid="{00000000-0005-0000-0000-0000E71C0000}"/>
    <cellStyle name="Comma 2 5 5 2 2 3 6 2" xfId="29427" xr:uid="{FA602265-AB63-497A-96C0-044B05AE4FDC}"/>
    <cellStyle name="Comma 2 5 5 2 2 3 7" xfId="19820" xr:uid="{4E6BFD3A-4A53-488E-BD0B-15C479E4C629}"/>
    <cellStyle name="Comma 2 5 5 2 2 4" xfId="803" xr:uid="{00000000-0005-0000-0000-0000E81C0000}"/>
    <cellStyle name="Comma 2 5 5 2 2 4 2" xfId="1604" xr:uid="{00000000-0005-0000-0000-0000E91C0000}"/>
    <cellStyle name="Comma 2 5 5 2 2 4 2 2" xfId="4008" xr:uid="{00000000-0005-0000-0000-0000EA1C0000}"/>
    <cellStyle name="Comma 2 5 5 2 2 4 2 2 2" xfId="8811" xr:uid="{00000000-0005-0000-0000-0000EB1C0000}"/>
    <cellStyle name="Comma 2 5 5 2 2 4 2 2 2 2" xfId="18418" xr:uid="{00000000-0005-0000-0000-0000EC1C0000}"/>
    <cellStyle name="Comma 2 5 5 2 2 4 2 2 2 2 2" xfId="37632" xr:uid="{7F6FA0F9-FF3F-45D2-A415-EA50A181874F}"/>
    <cellStyle name="Comma 2 5 5 2 2 4 2 2 2 3" xfId="28025" xr:uid="{DB9F59BA-0BBF-4982-9BA9-0BB119610A18}"/>
    <cellStyle name="Comma 2 5 5 2 2 4 2 2 3" xfId="13615" xr:uid="{00000000-0005-0000-0000-0000ED1C0000}"/>
    <cellStyle name="Comma 2 5 5 2 2 4 2 2 3 2" xfId="32829" xr:uid="{39FDCF02-6398-489D-B637-83B88AFF3101}"/>
    <cellStyle name="Comma 2 5 5 2 2 4 2 2 4" xfId="23222" xr:uid="{6174148C-B6D3-4BE9-910D-7E9480143931}"/>
    <cellStyle name="Comma 2 5 5 2 2 4 2 3" xfId="6410" xr:uid="{00000000-0005-0000-0000-0000EE1C0000}"/>
    <cellStyle name="Comma 2 5 5 2 2 4 2 3 2" xfId="16017" xr:uid="{00000000-0005-0000-0000-0000EF1C0000}"/>
    <cellStyle name="Comma 2 5 5 2 2 4 2 3 2 2" xfId="35231" xr:uid="{56453174-2B78-4F48-B50B-3DF2BF40DF65}"/>
    <cellStyle name="Comma 2 5 5 2 2 4 2 3 3" xfId="25624" xr:uid="{AB4877BA-EB1A-433B-8D27-03E7499B8259}"/>
    <cellStyle name="Comma 2 5 5 2 2 4 2 4" xfId="11213" xr:uid="{00000000-0005-0000-0000-0000F01C0000}"/>
    <cellStyle name="Comma 2 5 5 2 2 4 2 4 2" xfId="30427" xr:uid="{40F35F8A-05FB-4D0D-A3C3-9DC6BD6971AB}"/>
    <cellStyle name="Comma 2 5 5 2 2 4 2 5" xfId="20820" xr:uid="{4CBD3AF7-5BFD-415F-9D21-4FB0FC9F680E}"/>
    <cellStyle name="Comma 2 5 5 2 2 4 3" xfId="2404" xr:uid="{00000000-0005-0000-0000-0000F11C0000}"/>
    <cellStyle name="Comma 2 5 5 2 2 4 3 2" xfId="4808" xr:uid="{00000000-0005-0000-0000-0000F21C0000}"/>
    <cellStyle name="Comma 2 5 5 2 2 4 3 2 2" xfId="9611" xr:uid="{00000000-0005-0000-0000-0000F31C0000}"/>
    <cellStyle name="Comma 2 5 5 2 2 4 3 2 2 2" xfId="19218" xr:uid="{00000000-0005-0000-0000-0000F41C0000}"/>
    <cellStyle name="Comma 2 5 5 2 2 4 3 2 2 2 2" xfId="38432" xr:uid="{3D40AA40-FF74-4182-9A98-A85C2DE96B50}"/>
    <cellStyle name="Comma 2 5 5 2 2 4 3 2 2 3" xfId="28825" xr:uid="{AFAC7BBB-6BAD-4676-A250-4C8FCEB81FD3}"/>
    <cellStyle name="Comma 2 5 5 2 2 4 3 2 3" xfId="14415" xr:uid="{00000000-0005-0000-0000-0000F51C0000}"/>
    <cellStyle name="Comma 2 5 5 2 2 4 3 2 3 2" xfId="33629" xr:uid="{0BD6825A-F26A-41BB-909B-880372F26BC0}"/>
    <cellStyle name="Comma 2 5 5 2 2 4 3 2 4" xfId="24022" xr:uid="{A026C7B5-261A-498A-B2AB-2EB8CC56E58B}"/>
    <cellStyle name="Comma 2 5 5 2 2 4 3 3" xfId="7210" xr:uid="{00000000-0005-0000-0000-0000F61C0000}"/>
    <cellStyle name="Comma 2 5 5 2 2 4 3 3 2" xfId="16817" xr:uid="{00000000-0005-0000-0000-0000F71C0000}"/>
    <cellStyle name="Comma 2 5 5 2 2 4 3 3 2 2" xfId="36031" xr:uid="{1C51B095-0245-4B06-B60D-CDE3131846D6}"/>
    <cellStyle name="Comma 2 5 5 2 2 4 3 3 3" xfId="26424" xr:uid="{05089424-4E9D-402A-BF03-0974B54DF838}"/>
    <cellStyle name="Comma 2 5 5 2 2 4 3 4" xfId="12013" xr:uid="{00000000-0005-0000-0000-0000F81C0000}"/>
    <cellStyle name="Comma 2 5 5 2 2 4 3 4 2" xfId="31227" xr:uid="{B0B11624-496E-465F-86F4-001FD22AD079}"/>
    <cellStyle name="Comma 2 5 5 2 2 4 3 5" xfId="21620" xr:uid="{1864D204-2A92-4658-90B1-27F1220CE0AF}"/>
    <cellStyle name="Comma 2 5 5 2 2 4 4" xfId="3208" xr:uid="{00000000-0005-0000-0000-0000F91C0000}"/>
    <cellStyle name="Comma 2 5 5 2 2 4 4 2" xfId="8011" xr:uid="{00000000-0005-0000-0000-0000FA1C0000}"/>
    <cellStyle name="Comma 2 5 5 2 2 4 4 2 2" xfId="17618" xr:uid="{00000000-0005-0000-0000-0000FB1C0000}"/>
    <cellStyle name="Comma 2 5 5 2 2 4 4 2 2 2" xfId="36832" xr:uid="{F6DF6F81-1859-4F1D-898A-B882B488C5F4}"/>
    <cellStyle name="Comma 2 5 5 2 2 4 4 2 3" xfId="27225" xr:uid="{4175B9CE-3BD6-4D4A-827D-D7E97214383D}"/>
    <cellStyle name="Comma 2 5 5 2 2 4 4 3" xfId="12815" xr:uid="{00000000-0005-0000-0000-0000FC1C0000}"/>
    <cellStyle name="Comma 2 5 5 2 2 4 4 3 2" xfId="32029" xr:uid="{4C26F95E-D26B-4091-8794-0CEE97B1123A}"/>
    <cellStyle name="Comma 2 5 5 2 2 4 4 4" xfId="22422" xr:uid="{A652F14D-127F-49E7-8EDB-C564D4A3ADE4}"/>
    <cellStyle name="Comma 2 5 5 2 2 4 5" xfId="5610" xr:uid="{00000000-0005-0000-0000-0000FD1C0000}"/>
    <cellStyle name="Comma 2 5 5 2 2 4 5 2" xfId="15217" xr:uid="{00000000-0005-0000-0000-0000FE1C0000}"/>
    <cellStyle name="Comma 2 5 5 2 2 4 5 2 2" xfId="34431" xr:uid="{918E4161-AB2B-4015-9D07-499FB54AB952}"/>
    <cellStyle name="Comma 2 5 5 2 2 4 5 3" xfId="24824" xr:uid="{2F07975F-6C1C-4AD9-A1E7-35EAC0C7BA84}"/>
    <cellStyle name="Comma 2 5 5 2 2 4 6" xfId="10413" xr:uid="{00000000-0005-0000-0000-0000FF1C0000}"/>
    <cellStyle name="Comma 2 5 5 2 2 4 6 2" xfId="29627" xr:uid="{AF03FEDD-12E9-4017-95CB-37FDC44329EE}"/>
    <cellStyle name="Comma 2 5 5 2 2 4 7" xfId="20020" xr:uid="{B20015A9-598E-45C4-8FD9-9EC78DD59EB5}"/>
    <cellStyle name="Comma 2 5 5 2 2 5" xfId="1004" xr:uid="{00000000-0005-0000-0000-0000001D0000}"/>
    <cellStyle name="Comma 2 5 5 2 2 5 2" xfId="3408" xr:uid="{00000000-0005-0000-0000-0000011D0000}"/>
    <cellStyle name="Comma 2 5 5 2 2 5 2 2" xfId="8211" xr:uid="{00000000-0005-0000-0000-0000021D0000}"/>
    <cellStyle name="Comma 2 5 5 2 2 5 2 2 2" xfId="17818" xr:uid="{00000000-0005-0000-0000-0000031D0000}"/>
    <cellStyle name="Comma 2 5 5 2 2 5 2 2 2 2" xfId="37032" xr:uid="{263453B2-B2A0-4F46-A3C8-B34631618F23}"/>
    <cellStyle name="Comma 2 5 5 2 2 5 2 2 3" xfId="27425" xr:uid="{7278B595-70D3-4379-9844-7E7967B75628}"/>
    <cellStyle name="Comma 2 5 5 2 2 5 2 3" xfId="13015" xr:uid="{00000000-0005-0000-0000-0000041D0000}"/>
    <cellStyle name="Comma 2 5 5 2 2 5 2 3 2" xfId="32229" xr:uid="{1C37E959-A4A3-4226-BBE2-0043A57A8835}"/>
    <cellStyle name="Comma 2 5 5 2 2 5 2 4" xfId="22622" xr:uid="{07B6105E-8E4C-4255-8D02-0C985504C3FF}"/>
    <cellStyle name="Comma 2 5 5 2 2 5 3" xfId="5810" xr:uid="{00000000-0005-0000-0000-0000051D0000}"/>
    <cellStyle name="Comma 2 5 5 2 2 5 3 2" xfId="15417" xr:uid="{00000000-0005-0000-0000-0000061D0000}"/>
    <cellStyle name="Comma 2 5 5 2 2 5 3 2 2" xfId="34631" xr:uid="{92ECC35F-57F1-4EF8-9E61-0DF865291D8C}"/>
    <cellStyle name="Comma 2 5 5 2 2 5 3 3" xfId="25024" xr:uid="{404DA31F-C9B3-4CB6-9C78-E74ED1B6E945}"/>
    <cellStyle name="Comma 2 5 5 2 2 5 4" xfId="10613" xr:uid="{00000000-0005-0000-0000-0000071D0000}"/>
    <cellStyle name="Comma 2 5 5 2 2 5 4 2" xfId="29827" xr:uid="{BA4E7BB3-23AE-42F1-9E85-569D8EF533F4}"/>
    <cellStyle name="Comma 2 5 5 2 2 5 5" xfId="20220" xr:uid="{1214DAED-DB32-4D74-B1C9-58FF40CF36D9}"/>
    <cellStyle name="Comma 2 5 5 2 2 6" xfId="1804" xr:uid="{00000000-0005-0000-0000-0000081D0000}"/>
    <cellStyle name="Comma 2 5 5 2 2 6 2" xfId="4208" xr:uid="{00000000-0005-0000-0000-0000091D0000}"/>
    <cellStyle name="Comma 2 5 5 2 2 6 2 2" xfId="9011" xr:uid="{00000000-0005-0000-0000-00000A1D0000}"/>
    <cellStyle name="Comma 2 5 5 2 2 6 2 2 2" xfId="18618" xr:uid="{00000000-0005-0000-0000-00000B1D0000}"/>
    <cellStyle name="Comma 2 5 5 2 2 6 2 2 2 2" xfId="37832" xr:uid="{754FEC4B-8105-4F94-89A7-3C3047667244}"/>
    <cellStyle name="Comma 2 5 5 2 2 6 2 2 3" xfId="28225" xr:uid="{90347F97-91D0-476A-B472-10E2C4349ADB}"/>
    <cellStyle name="Comma 2 5 5 2 2 6 2 3" xfId="13815" xr:uid="{00000000-0005-0000-0000-00000C1D0000}"/>
    <cellStyle name="Comma 2 5 5 2 2 6 2 3 2" xfId="33029" xr:uid="{7AC3C4B7-4E4A-4448-A684-84690711BAF2}"/>
    <cellStyle name="Comma 2 5 5 2 2 6 2 4" xfId="23422" xr:uid="{F3E1D314-9D0D-4C5D-B0C2-4D0CA147D436}"/>
    <cellStyle name="Comma 2 5 5 2 2 6 3" xfId="6610" xr:uid="{00000000-0005-0000-0000-00000D1D0000}"/>
    <cellStyle name="Comma 2 5 5 2 2 6 3 2" xfId="16217" xr:uid="{00000000-0005-0000-0000-00000E1D0000}"/>
    <cellStyle name="Comma 2 5 5 2 2 6 3 2 2" xfId="35431" xr:uid="{5E9C5B94-00F3-4C64-AA30-7704792AC7D0}"/>
    <cellStyle name="Comma 2 5 5 2 2 6 3 3" xfId="25824" xr:uid="{5D177975-12FE-40F6-AACA-CBF3B8BB0DC2}"/>
    <cellStyle name="Comma 2 5 5 2 2 6 4" xfId="11413" xr:uid="{00000000-0005-0000-0000-00000F1D0000}"/>
    <cellStyle name="Comma 2 5 5 2 2 6 4 2" xfId="30627" xr:uid="{3F0B1539-0A3E-4D16-B187-3CB4C83E9A77}"/>
    <cellStyle name="Comma 2 5 5 2 2 6 5" xfId="21020" xr:uid="{0324B3BA-1C95-457D-BEF6-60E30FC717E9}"/>
    <cellStyle name="Comma 2 5 5 2 2 7" xfId="2608" xr:uid="{00000000-0005-0000-0000-0000101D0000}"/>
    <cellStyle name="Comma 2 5 5 2 2 7 2" xfId="7411" xr:uid="{00000000-0005-0000-0000-0000111D0000}"/>
    <cellStyle name="Comma 2 5 5 2 2 7 2 2" xfId="17018" xr:uid="{00000000-0005-0000-0000-0000121D0000}"/>
    <cellStyle name="Comma 2 5 5 2 2 7 2 2 2" xfId="36232" xr:uid="{CCF68FBA-52A5-43C1-9B15-80529EB071A1}"/>
    <cellStyle name="Comma 2 5 5 2 2 7 2 3" xfId="26625" xr:uid="{F2701FBA-16D4-4995-8DAC-81BB42EF6479}"/>
    <cellStyle name="Comma 2 5 5 2 2 7 3" xfId="12215" xr:uid="{00000000-0005-0000-0000-0000131D0000}"/>
    <cellStyle name="Comma 2 5 5 2 2 7 3 2" xfId="31429" xr:uid="{CB79B6D0-3BEF-4C9C-8754-1BB689305B34}"/>
    <cellStyle name="Comma 2 5 5 2 2 7 4" xfId="21822" xr:uid="{E74FE76E-3F1A-45D9-B0C6-EAC337380E04}"/>
    <cellStyle name="Comma 2 5 5 2 2 8" xfId="5010" xr:uid="{00000000-0005-0000-0000-0000141D0000}"/>
    <cellStyle name="Comma 2 5 5 2 2 8 2" xfId="14617" xr:uid="{00000000-0005-0000-0000-0000151D0000}"/>
    <cellStyle name="Comma 2 5 5 2 2 8 2 2" xfId="33831" xr:uid="{856B8039-1EBA-4158-8BDB-333FC756B916}"/>
    <cellStyle name="Comma 2 5 5 2 2 8 3" xfId="24224" xr:uid="{91043E94-24E3-42C9-AA59-695F2C3EC831}"/>
    <cellStyle name="Comma 2 5 5 2 2 9" xfId="9813" xr:uid="{00000000-0005-0000-0000-0000161D0000}"/>
    <cellStyle name="Comma 2 5 5 2 2 9 2" xfId="29027" xr:uid="{689D3FB1-EE92-4473-AB09-0047C0D51907}"/>
    <cellStyle name="Comma 2 5 5 2 3" xfId="303" xr:uid="{00000000-0005-0000-0000-0000171D0000}"/>
    <cellStyle name="Comma 2 5 5 2 3 2" xfId="1104" xr:uid="{00000000-0005-0000-0000-0000181D0000}"/>
    <cellStyle name="Comma 2 5 5 2 3 2 2" xfId="3508" xr:uid="{00000000-0005-0000-0000-0000191D0000}"/>
    <cellStyle name="Comma 2 5 5 2 3 2 2 2" xfId="8311" xr:uid="{00000000-0005-0000-0000-00001A1D0000}"/>
    <cellStyle name="Comma 2 5 5 2 3 2 2 2 2" xfId="17918" xr:uid="{00000000-0005-0000-0000-00001B1D0000}"/>
    <cellStyle name="Comma 2 5 5 2 3 2 2 2 2 2" xfId="37132" xr:uid="{197760ED-E970-49BB-B39C-A358E5240A31}"/>
    <cellStyle name="Comma 2 5 5 2 3 2 2 2 3" xfId="27525" xr:uid="{84690847-D171-4A5A-90D9-0F9A80FB62EC}"/>
    <cellStyle name="Comma 2 5 5 2 3 2 2 3" xfId="13115" xr:uid="{00000000-0005-0000-0000-00001C1D0000}"/>
    <cellStyle name="Comma 2 5 5 2 3 2 2 3 2" xfId="32329" xr:uid="{97CC91F7-4AEF-496F-B5D7-3EE4B6D00934}"/>
    <cellStyle name="Comma 2 5 5 2 3 2 2 4" xfId="22722" xr:uid="{6DB66E9F-1D05-4746-9DB0-44F3D32BD3E7}"/>
    <cellStyle name="Comma 2 5 5 2 3 2 3" xfId="5910" xr:uid="{00000000-0005-0000-0000-00001D1D0000}"/>
    <cellStyle name="Comma 2 5 5 2 3 2 3 2" xfId="15517" xr:uid="{00000000-0005-0000-0000-00001E1D0000}"/>
    <cellStyle name="Comma 2 5 5 2 3 2 3 2 2" xfId="34731" xr:uid="{C59FA38D-12E3-4ACF-B942-EAAA9610C50E}"/>
    <cellStyle name="Comma 2 5 5 2 3 2 3 3" xfId="25124" xr:uid="{41F8DF6D-89EA-4208-BB82-6EC56A81671F}"/>
    <cellStyle name="Comma 2 5 5 2 3 2 4" xfId="10713" xr:uid="{00000000-0005-0000-0000-00001F1D0000}"/>
    <cellStyle name="Comma 2 5 5 2 3 2 4 2" xfId="29927" xr:uid="{FEFDBDC2-A351-4F0A-92F2-A569237C4F85}"/>
    <cellStyle name="Comma 2 5 5 2 3 2 5" xfId="20320" xr:uid="{4E0E6DFD-2CE7-4E7C-956A-37DE3A49DA3E}"/>
    <cellStyle name="Comma 2 5 5 2 3 3" xfId="1904" xr:uid="{00000000-0005-0000-0000-0000201D0000}"/>
    <cellStyle name="Comma 2 5 5 2 3 3 2" xfId="4308" xr:uid="{00000000-0005-0000-0000-0000211D0000}"/>
    <cellStyle name="Comma 2 5 5 2 3 3 2 2" xfId="9111" xr:uid="{00000000-0005-0000-0000-0000221D0000}"/>
    <cellStyle name="Comma 2 5 5 2 3 3 2 2 2" xfId="18718" xr:uid="{00000000-0005-0000-0000-0000231D0000}"/>
    <cellStyle name="Comma 2 5 5 2 3 3 2 2 2 2" xfId="37932" xr:uid="{4C4BC8B1-CAB1-41E5-829D-A23422678D2D}"/>
    <cellStyle name="Comma 2 5 5 2 3 3 2 2 3" xfId="28325" xr:uid="{D963129E-C3B3-4F6E-8335-C5BDD6471FB3}"/>
    <cellStyle name="Comma 2 5 5 2 3 3 2 3" xfId="13915" xr:uid="{00000000-0005-0000-0000-0000241D0000}"/>
    <cellStyle name="Comma 2 5 5 2 3 3 2 3 2" xfId="33129" xr:uid="{42BE2E96-BD8F-40D7-9C77-948C93B459AB}"/>
    <cellStyle name="Comma 2 5 5 2 3 3 2 4" xfId="23522" xr:uid="{4E7AA173-C5E4-4E69-BD75-5BC6EB0E51BC}"/>
    <cellStyle name="Comma 2 5 5 2 3 3 3" xfId="6710" xr:uid="{00000000-0005-0000-0000-0000251D0000}"/>
    <cellStyle name="Comma 2 5 5 2 3 3 3 2" xfId="16317" xr:uid="{00000000-0005-0000-0000-0000261D0000}"/>
    <cellStyle name="Comma 2 5 5 2 3 3 3 2 2" xfId="35531" xr:uid="{F3335640-9D76-4096-A55E-BD3DF427D8B3}"/>
    <cellStyle name="Comma 2 5 5 2 3 3 3 3" xfId="25924" xr:uid="{89142A90-4C50-47E5-AE6A-C784C0898FCB}"/>
    <cellStyle name="Comma 2 5 5 2 3 3 4" xfId="11513" xr:uid="{00000000-0005-0000-0000-0000271D0000}"/>
    <cellStyle name="Comma 2 5 5 2 3 3 4 2" xfId="30727" xr:uid="{C7BDEE8E-AB00-49C8-9ACB-57D100F02E5B}"/>
    <cellStyle name="Comma 2 5 5 2 3 3 5" xfId="21120" xr:uid="{56F7C281-8B57-4151-AB54-9729F79AB0B8}"/>
    <cellStyle name="Comma 2 5 5 2 3 4" xfId="2708" xr:uid="{00000000-0005-0000-0000-0000281D0000}"/>
    <cellStyle name="Comma 2 5 5 2 3 4 2" xfId="7511" xr:uid="{00000000-0005-0000-0000-0000291D0000}"/>
    <cellStyle name="Comma 2 5 5 2 3 4 2 2" xfId="17118" xr:uid="{00000000-0005-0000-0000-00002A1D0000}"/>
    <cellStyle name="Comma 2 5 5 2 3 4 2 2 2" xfId="36332" xr:uid="{FE9CA9B2-925D-4479-9C27-947D53F4A84C}"/>
    <cellStyle name="Comma 2 5 5 2 3 4 2 3" xfId="26725" xr:uid="{1F07DB28-B278-4D62-AF13-FE9FD2B3617D}"/>
    <cellStyle name="Comma 2 5 5 2 3 4 3" xfId="12315" xr:uid="{00000000-0005-0000-0000-00002B1D0000}"/>
    <cellStyle name="Comma 2 5 5 2 3 4 3 2" xfId="31529" xr:uid="{95A44F14-9A83-4792-BA3E-B5B4F91B364A}"/>
    <cellStyle name="Comma 2 5 5 2 3 4 4" xfId="21922" xr:uid="{F1625B66-2B08-45D3-8C3D-AD0B23670E82}"/>
    <cellStyle name="Comma 2 5 5 2 3 5" xfId="5110" xr:uid="{00000000-0005-0000-0000-00002C1D0000}"/>
    <cellStyle name="Comma 2 5 5 2 3 5 2" xfId="14717" xr:uid="{00000000-0005-0000-0000-00002D1D0000}"/>
    <cellStyle name="Comma 2 5 5 2 3 5 2 2" xfId="33931" xr:uid="{E9623D75-C999-4BED-80D3-76BB9DC06BA6}"/>
    <cellStyle name="Comma 2 5 5 2 3 5 3" xfId="24324" xr:uid="{24BE3E22-2ED2-44B6-BA23-0C5402CDB22F}"/>
    <cellStyle name="Comma 2 5 5 2 3 6" xfId="9913" xr:uid="{00000000-0005-0000-0000-00002E1D0000}"/>
    <cellStyle name="Comma 2 5 5 2 3 6 2" xfId="29127" xr:uid="{EA527C20-78B9-499F-808C-78620F4E42DD}"/>
    <cellStyle name="Comma 2 5 5 2 3 7" xfId="19520" xr:uid="{3346B243-B24C-4C85-A462-35FAACEDAAE4}"/>
    <cellStyle name="Comma 2 5 5 2 4" xfId="503" xr:uid="{00000000-0005-0000-0000-00002F1D0000}"/>
    <cellStyle name="Comma 2 5 5 2 4 2" xfId="1304" xr:uid="{00000000-0005-0000-0000-0000301D0000}"/>
    <cellStyle name="Comma 2 5 5 2 4 2 2" xfId="3708" xr:uid="{00000000-0005-0000-0000-0000311D0000}"/>
    <cellStyle name="Comma 2 5 5 2 4 2 2 2" xfId="8511" xr:uid="{00000000-0005-0000-0000-0000321D0000}"/>
    <cellStyle name="Comma 2 5 5 2 4 2 2 2 2" xfId="18118" xr:uid="{00000000-0005-0000-0000-0000331D0000}"/>
    <cellStyle name="Comma 2 5 5 2 4 2 2 2 2 2" xfId="37332" xr:uid="{1FD3DB58-4EFF-4F9B-9B37-1030E36D0370}"/>
    <cellStyle name="Comma 2 5 5 2 4 2 2 2 3" xfId="27725" xr:uid="{7BBA3710-54CD-4F4F-BE03-06C4349A2EC2}"/>
    <cellStyle name="Comma 2 5 5 2 4 2 2 3" xfId="13315" xr:uid="{00000000-0005-0000-0000-0000341D0000}"/>
    <cellStyle name="Comma 2 5 5 2 4 2 2 3 2" xfId="32529" xr:uid="{64CE9CC6-ACE6-4FEF-8123-BC5EAA56AF2F}"/>
    <cellStyle name="Comma 2 5 5 2 4 2 2 4" xfId="22922" xr:uid="{982517A8-1E04-42A4-BF42-4B3C71C94BD7}"/>
    <cellStyle name="Comma 2 5 5 2 4 2 3" xfId="6110" xr:uid="{00000000-0005-0000-0000-0000351D0000}"/>
    <cellStyle name="Comma 2 5 5 2 4 2 3 2" xfId="15717" xr:uid="{00000000-0005-0000-0000-0000361D0000}"/>
    <cellStyle name="Comma 2 5 5 2 4 2 3 2 2" xfId="34931" xr:uid="{12944347-28C6-443B-A57C-B4E272D47EF7}"/>
    <cellStyle name="Comma 2 5 5 2 4 2 3 3" xfId="25324" xr:uid="{E5092BFD-6DC4-4078-8ED5-4336FEFAF98A}"/>
    <cellStyle name="Comma 2 5 5 2 4 2 4" xfId="10913" xr:uid="{00000000-0005-0000-0000-0000371D0000}"/>
    <cellStyle name="Comma 2 5 5 2 4 2 4 2" xfId="30127" xr:uid="{146C421C-087E-48BA-8092-275BBF862A82}"/>
    <cellStyle name="Comma 2 5 5 2 4 2 5" xfId="20520" xr:uid="{4B000EAC-9DD2-41F8-A4FF-CF8D627DBF5C}"/>
    <cellStyle name="Comma 2 5 5 2 4 3" xfId="2104" xr:uid="{00000000-0005-0000-0000-0000381D0000}"/>
    <cellStyle name="Comma 2 5 5 2 4 3 2" xfId="4508" xr:uid="{00000000-0005-0000-0000-0000391D0000}"/>
    <cellStyle name="Comma 2 5 5 2 4 3 2 2" xfId="9311" xr:uid="{00000000-0005-0000-0000-00003A1D0000}"/>
    <cellStyle name="Comma 2 5 5 2 4 3 2 2 2" xfId="18918" xr:uid="{00000000-0005-0000-0000-00003B1D0000}"/>
    <cellStyle name="Comma 2 5 5 2 4 3 2 2 2 2" xfId="38132" xr:uid="{E6D5DF45-3ADB-4851-B913-F44494317890}"/>
    <cellStyle name="Comma 2 5 5 2 4 3 2 2 3" xfId="28525" xr:uid="{04F5EDF6-D3BF-4389-90E1-FF3D0F7392D1}"/>
    <cellStyle name="Comma 2 5 5 2 4 3 2 3" xfId="14115" xr:uid="{00000000-0005-0000-0000-00003C1D0000}"/>
    <cellStyle name="Comma 2 5 5 2 4 3 2 3 2" xfId="33329" xr:uid="{DDFE2CE7-4274-48F6-9D07-04D5FD71853A}"/>
    <cellStyle name="Comma 2 5 5 2 4 3 2 4" xfId="23722" xr:uid="{AA6BDDDE-A066-470B-BECE-27AD5ACF130C}"/>
    <cellStyle name="Comma 2 5 5 2 4 3 3" xfId="6910" xr:uid="{00000000-0005-0000-0000-00003D1D0000}"/>
    <cellStyle name="Comma 2 5 5 2 4 3 3 2" xfId="16517" xr:uid="{00000000-0005-0000-0000-00003E1D0000}"/>
    <cellStyle name="Comma 2 5 5 2 4 3 3 2 2" xfId="35731" xr:uid="{010342D6-9AC0-4E9C-8D4B-0083F7E9ED5F}"/>
    <cellStyle name="Comma 2 5 5 2 4 3 3 3" xfId="26124" xr:uid="{6CF98AB0-CFC2-4C03-97EC-8692862E6D16}"/>
    <cellStyle name="Comma 2 5 5 2 4 3 4" xfId="11713" xr:uid="{00000000-0005-0000-0000-00003F1D0000}"/>
    <cellStyle name="Comma 2 5 5 2 4 3 4 2" xfId="30927" xr:uid="{A71FE496-8672-4FE6-B689-CCA88E110093}"/>
    <cellStyle name="Comma 2 5 5 2 4 3 5" xfId="21320" xr:uid="{FE1B6D37-41EE-4E01-831B-2C0D1758DB0A}"/>
    <cellStyle name="Comma 2 5 5 2 4 4" xfId="2908" xr:uid="{00000000-0005-0000-0000-0000401D0000}"/>
    <cellStyle name="Comma 2 5 5 2 4 4 2" xfId="7711" xr:uid="{00000000-0005-0000-0000-0000411D0000}"/>
    <cellStyle name="Comma 2 5 5 2 4 4 2 2" xfId="17318" xr:uid="{00000000-0005-0000-0000-0000421D0000}"/>
    <cellStyle name="Comma 2 5 5 2 4 4 2 2 2" xfId="36532" xr:uid="{D4B997AE-F515-4D75-A898-675135EF9F53}"/>
    <cellStyle name="Comma 2 5 5 2 4 4 2 3" xfId="26925" xr:uid="{E381D529-C469-448D-98CB-F7AB57769778}"/>
    <cellStyle name="Comma 2 5 5 2 4 4 3" xfId="12515" xr:uid="{00000000-0005-0000-0000-0000431D0000}"/>
    <cellStyle name="Comma 2 5 5 2 4 4 3 2" xfId="31729" xr:uid="{C25C272E-8E89-4F95-A409-5F24B543EE6C}"/>
    <cellStyle name="Comma 2 5 5 2 4 4 4" xfId="22122" xr:uid="{FB959E3F-64BF-4DF8-9016-63A3D9E1A996}"/>
    <cellStyle name="Comma 2 5 5 2 4 5" xfId="5310" xr:uid="{00000000-0005-0000-0000-0000441D0000}"/>
    <cellStyle name="Comma 2 5 5 2 4 5 2" xfId="14917" xr:uid="{00000000-0005-0000-0000-0000451D0000}"/>
    <cellStyle name="Comma 2 5 5 2 4 5 2 2" xfId="34131" xr:uid="{CBB9B22F-28AE-4BCC-A09D-20ECA41A46D2}"/>
    <cellStyle name="Comma 2 5 5 2 4 5 3" xfId="24524" xr:uid="{C941A3DD-E0F9-41D4-989F-BC0CE6B1280E}"/>
    <cellStyle name="Comma 2 5 5 2 4 6" xfId="10113" xr:uid="{00000000-0005-0000-0000-0000461D0000}"/>
    <cellStyle name="Comma 2 5 5 2 4 6 2" xfId="29327" xr:uid="{6DB3451B-D9D7-4D5E-8F21-E53ED0A5887F}"/>
    <cellStyle name="Comma 2 5 5 2 4 7" xfId="19720" xr:uid="{C1A9B7FF-8AB0-474B-B080-FD31A0E8F3EE}"/>
    <cellStyle name="Comma 2 5 5 2 5" xfId="703" xr:uid="{00000000-0005-0000-0000-0000471D0000}"/>
    <cellStyle name="Comma 2 5 5 2 5 2" xfId="1504" xr:uid="{00000000-0005-0000-0000-0000481D0000}"/>
    <cellStyle name="Comma 2 5 5 2 5 2 2" xfId="3908" xr:uid="{00000000-0005-0000-0000-0000491D0000}"/>
    <cellStyle name="Comma 2 5 5 2 5 2 2 2" xfId="8711" xr:uid="{00000000-0005-0000-0000-00004A1D0000}"/>
    <cellStyle name="Comma 2 5 5 2 5 2 2 2 2" xfId="18318" xr:uid="{00000000-0005-0000-0000-00004B1D0000}"/>
    <cellStyle name="Comma 2 5 5 2 5 2 2 2 2 2" xfId="37532" xr:uid="{BE56DB1C-9364-4942-A5A0-42B172C8E2C7}"/>
    <cellStyle name="Comma 2 5 5 2 5 2 2 2 3" xfId="27925" xr:uid="{F89B16E0-F778-41F5-AA1C-28190C4C664A}"/>
    <cellStyle name="Comma 2 5 5 2 5 2 2 3" xfId="13515" xr:uid="{00000000-0005-0000-0000-00004C1D0000}"/>
    <cellStyle name="Comma 2 5 5 2 5 2 2 3 2" xfId="32729" xr:uid="{23CBA449-79DA-4A32-A7A7-0D83B8EE2072}"/>
    <cellStyle name="Comma 2 5 5 2 5 2 2 4" xfId="23122" xr:uid="{4B87DCD4-E1C1-418D-BE69-D2619F767947}"/>
    <cellStyle name="Comma 2 5 5 2 5 2 3" xfId="6310" xr:uid="{00000000-0005-0000-0000-00004D1D0000}"/>
    <cellStyle name="Comma 2 5 5 2 5 2 3 2" xfId="15917" xr:uid="{00000000-0005-0000-0000-00004E1D0000}"/>
    <cellStyle name="Comma 2 5 5 2 5 2 3 2 2" xfId="35131" xr:uid="{32F70AEC-BCB3-4DAA-A14E-90BDED8424D2}"/>
    <cellStyle name="Comma 2 5 5 2 5 2 3 3" xfId="25524" xr:uid="{C74C63D2-C34C-4D10-BE79-95F8CD827326}"/>
    <cellStyle name="Comma 2 5 5 2 5 2 4" xfId="11113" xr:uid="{00000000-0005-0000-0000-00004F1D0000}"/>
    <cellStyle name="Comma 2 5 5 2 5 2 4 2" xfId="30327" xr:uid="{699B796D-FD1C-43A4-A182-5C4FF26CED14}"/>
    <cellStyle name="Comma 2 5 5 2 5 2 5" xfId="20720" xr:uid="{14A9C6EC-25C4-4FB1-A27D-30C9DFFBF5F3}"/>
    <cellStyle name="Comma 2 5 5 2 5 3" xfId="2304" xr:uid="{00000000-0005-0000-0000-0000501D0000}"/>
    <cellStyle name="Comma 2 5 5 2 5 3 2" xfId="4708" xr:uid="{00000000-0005-0000-0000-0000511D0000}"/>
    <cellStyle name="Comma 2 5 5 2 5 3 2 2" xfId="9511" xr:uid="{00000000-0005-0000-0000-0000521D0000}"/>
    <cellStyle name="Comma 2 5 5 2 5 3 2 2 2" xfId="19118" xr:uid="{00000000-0005-0000-0000-0000531D0000}"/>
    <cellStyle name="Comma 2 5 5 2 5 3 2 2 2 2" xfId="38332" xr:uid="{7736A59F-9851-40B0-9E71-24602EBEDF5C}"/>
    <cellStyle name="Comma 2 5 5 2 5 3 2 2 3" xfId="28725" xr:uid="{4E47F163-DC19-474B-8E3D-5B8CFEF2A56B}"/>
    <cellStyle name="Comma 2 5 5 2 5 3 2 3" xfId="14315" xr:uid="{00000000-0005-0000-0000-0000541D0000}"/>
    <cellStyle name="Comma 2 5 5 2 5 3 2 3 2" xfId="33529" xr:uid="{FFC3F1C5-6F50-41CC-AABC-944FCBDE6AD8}"/>
    <cellStyle name="Comma 2 5 5 2 5 3 2 4" xfId="23922" xr:uid="{5D453309-ADE1-415D-B839-591638764D6E}"/>
    <cellStyle name="Comma 2 5 5 2 5 3 3" xfId="7110" xr:uid="{00000000-0005-0000-0000-0000551D0000}"/>
    <cellStyle name="Comma 2 5 5 2 5 3 3 2" xfId="16717" xr:uid="{00000000-0005-0000-0000-0000561D0000}"/>
    <cellStyle name="Comma 2 5 5 2 5 3 3 2 2" xfId="35931" xr:uid="{1C3BEE75-39DE-4EFB-A25E-7C4C6389138E}"/>
    <cellStyle name="Comma 2 5 5 2 5 3 3 3" xfId="26324" xr:uid="{745233E6-3DAE-447F-A3F4-D334A0A8EBF6}"/>
    <cellStyle name="Comma 2 5 5 2 5 3 4" xfId="11913" xr:uid="{00000000-0005-0000-0000-0000571D0000}"/>
    <cellStyle name="Comma 2 5 5 2 5 3 4 2" xfId="31127" xr:uid="{A420296A-9D80-43E3-8ABD-2797B8C178F4}"/>
    <cellStyle name="Comma 2 5 5 2 5 3 5" xfId="21520" xr:uid="{58773D5B-A596-4B2E-A3FF-4DBC7D1D3DD2}"/>
    <cellStyle name="Comma 2 5 5 2 5 4" xfId="3108" xr:uid="{00000000-0005-0000-0000-0000581D0000}"/>
    <cellStyle name="Comma 2 5 5 2 5 4 2" xfId="7911" xr:uid="{00000000-0005-0000-0000-0000591D0000}"/>
    <cellStyle name="Comma 2 5 5 2 5 4 2 2" xfId="17518" xr:uid="{00000000-0005-0000-0000-00005A1D0000}"/>
    <cellStyle name="Comma 2 5 5 2 5 4 2 2 2" xfId="36732" xr:uid="{657D5BE3-15F9-445A-AE7D-E13C5292BC50}"/>
    <cellStyle name="Comma 2 5 5 2 5 4 2 3" xfId="27125" xr:uid="{6CBAF397-57AB-467C-AD90-DED720D6EB03}"/>
    <cellStyle name="Comma 2 5 5 2 5 4 3" xfId="12715" xr:uid="{00000000-0005-0000-0000-00005B1D0000}"/>
    <cellStyle name="Comma 2 5 5 2 5 4 3 2" xfId="31929" xr:uid="{2BDB2BFB-C2E7-4074-83C8-922F78D7ED39}"/>
    <cellStyle name="Comma 2 5 5 2 5 4 4" xfId="22322" xr:uid="{DC941346-2977-4E95-9874-25C64E00847D}"/>
    <cellStyle name="Comma 2 5 5 2 5 5" xfId="5510" xr:uid="{00000000-0005-0000-0000-00005C1D0000}"/>
    <cellStyle name="Comma 2 5 5 2 5 5 2" xfId="15117" xr:uid="{00000000-0005-0000-0000-00005D1D0000}"/>
    <cellStyle name="Comma 2 5 5 2 5 5 2 2" xfId="34331" xr:uid="{0B26D019-A227-474F-899C-1B8D6751D5C1}"/>
    <cellStyle name="Comma 2 5 5 2 5 5 3" xfId="24724" xr:uid="{EC7998C3-2A28-4ADF-849D-C1DA232A0B9A}"/>
    <cellStyle name="Comma 2 5 5 2 5 6" xfId="10313" xr:uid="{00000000-0005-0000-0000-00005E1D0000}"/>
    <cellStyle name="Comma 2 5 5 2 5 6 2" xfId="29527" xr:uid="{3BCF1825-8454-41C9-94BE-C95048A97372}"/>
    <cellStyle name="Comma 2 5 5 2 5 7" xfId="19920" xr:uid="{2634C701-EA4B-429C-A929-B790121A9B12}"/>
    <cellStyle name="Comma 2 5 5 2 6" xfId="904" xr:uid="{00000000-0005-0000-0000-00005F1D0000}"/>
    <cellStyle name="Comma 2 5 5 2 6 2" xfId="3308" xr:uid="{00000000-0005-0000-0000-0000601D0000}"/>
    <cellStyle name="Comma 2 5 5 2 6 2 2" xfId="8111" xr:uid="{00000000-0005-0000-0000-0000611D0000}"/>
    <cellStyle name="Comma 2 5 5 2 6 2 2 2" xfId="17718" xr:uid="{00000000-0005-0000-0000-0000621D0000}"/>
    <cellStyle name="Comma 2 5 5 2 6 2 2 2 2" xfId="36932" xr:uid="{9CF46512-D6C5-44EA-AB0D-4BD3F2A2DFB0}"/>
    <cellStyle name="Comma 2 5 5 2 6 2 2 3" xfId="27325" xr:uid="{A419D487-8CA4-423C-9D3D-B57AF1933A40}"/>
    <cellStyle name="Comma 2 5 5 2 6 2 3" xfId="12915" xr:uid="{00000000-0005-0000-0000-0000631D0000}"/>
    <cellStyle name="Comma 2 5 5 2 6 2 3 2" xfId="32129" xr:uid="{90C140E8-E911-4978-8455-8120C7AD14F7}"/>
    <cellStyle name="Comma 2 5 5 2 6 2 4" xfId="22522" xr:uid="{0AACB586-ABFF-403F-8157-4DBAE80C0B20}"/>
    <cellStyle name="Comma 2 5 5 2 6 3" xfId="5710" xr:uid="{00000000-0005-0000-0000-0000641D0000}"/>
    <cellStyle name="Comma 2 5 5 2 6 3 2" xfId="15317" xr:uid="{00000000-0005-0000-0000-0000651D0000}"/>
    <cellStyle name="Comma 2 5 5 2 6 3 2 2" xfId="34531" xr:uid="{21C88A20-C517-4393-A540-71636F2427FE}"/>
    <cellStyle name="Comma 2 5 5 2 6 3 3" xfId="24924" xr:uid="{7E9696B3-140D-4C96-92AE-9D271688B6D8}"/>
    <cellStyle name="Comma 2 5 5 2 6 4" xfId="10513" xr:uid="{00000000-0005-0000-0000-0000661D0000}"/>
    <cellStyle name="Comma 2 5 5 2 6 4 2" xfId="29727" xr:uid="{728E9EE5-4B3F-4881-A642-C192EF90A1A8}"/>
    <cellStyle name="Comma 2 5 5 2 6 5" xfId="20120" xr:uid="{8BDAF87D-97A2-4D1E-BAFD-4FDD347C0327}"/>
    <cellStyle name="Comma 2 5 5 2 7" xfId="1704" xr:uid="{00000000-0005-0000-0000-0000671D0000}"/>
    <cellStyle name="Comma 2 5 5 2 7 2" xfId="4108" xr:uid="{00000000-0005-0000-0000-0000681D0000}"/>
    <cellStyle name="Comma 2 5 5 2 7 2 2" xfId="8911" xr:uid="{00000000-0005-0000-0000-0000691D0000}"/>
    <cellStyle name="Comma 2 5 5 2 7 2 2 2" xfId="18518" xr:uid="{00000000-0005-0000-0000-00006A1D0000}"/>
    <cellStyle name="Comma 2 5 5 2 7 2 2 2 2" xfId="37732" xr:uid="{50217AC0-B3FC-47F0-9645-CBB7E8CD7DE7}"/>
    <cellStyle name="Comma 2 5 5 2 7 2 2 3" xfId="28125" xr:uid="{0F6E8491-6111-480C-B871-8FA4AEB44A52}"/>
    <cellStyle name="Comma 2 5 5 2 7 2 3" xfId="13715" xr:uid="{00000000-0005-0000-0000-00006B1D0000}"/>
    <cellStyle name="Comma 2 5 5 2 7 2 3 2" xfId="32929" xr:uid="{9433E395-A520-4255-B6AF-0F4A479F3606}"/>
    <cellStyle name="Comma 2 5 5 2 7 2 4" xfId="23322" xr:uid="{F0BF2057-298D-455C-A9C2-69715BCA655C}"/>
    <cellStyle name="Comma 2 5 5 2 7 3" xfId="6510" xr:uid="{00000000-0005-0000-0000-00006C1D0000}"/>
    <cellStyle name="Comma 2 5 5 2 7 3 2" xfId="16117" xr:uid="{00000000-0005-0000-0000-00006D1D0000}"/>
    <cellStyle name="Comma 2 5 5 2 7 3 2 2" xfId="35331" xr:uid="{0576408C-5CDB-486C-A1C1-784C9C5690FD}"/>
    <cellStyle name="Comma 2 5 5 2 7 3 3" xfId="25724" xr:uid="{6EF71E4A-9550-4517-94BF-634020EF5608}"/>
    <cellStyle name="Comma 2 5 5 2 7 4" xfId="11313" xr:uid="{00000000-0005-0000-0000-00006E1D0000}"/>
    <cellStyle name="Comma 2 5 5 2 7 4 2" xfId="30527" xr:uid="{7F1D1EA4-02A5-4B37-95EA-58044DBF4374}"/>
    <cellStyle name="Comma 2 5 5 2 7 5" xfId="20920" xr:uid="{FCF600A0-FC04-4F4C-BFEE-28BD867B9BEC}"/>
    <cellStyle name="Comma 2 5 5 2 8" xfId="2508" xr:uid="{00000000-0005-0000-0000-00006F1D0000}"/>
    <cellStyle name="Comma 2 5 5 2 8 2" xfId="7311" xr:uid="{00000000-0005-0000-0000-0000701D0000}"/>
    <cellStyle name="Comma 2 5 5 2 8 2 2" xfId="16918" xr:uid="{00000000-0005-0000-0000-0000711D0000}"/>
    <cellStyle name="Comma 2 5 5 2 8 2 2 2" xfId="36132" xr:uid="{7CFE5118-FA82-4BE3-B782-979A14D7B254}"/>
    <cellStyle name="Comma 2 5 5 2 8 2 3" xfId="26525" xr:uid="{B3A1466B-2E73-4B2C-A700-24E79D330573}"/>
    <cellStyle name="Comma 2 5 5 2 8 3" xfId="12115" xr:uid="{00000000-0005-0000-0000-0000721D0000}"/>
    <cellStyle name="Comma 2 5 5 2 8 3 2" xfId="31329" xr:uid="{2343C4FD-A122-4ADF-A6D9-AA22A7F31AAF}"/>
    <cellStyle name="Comma 2 5 5 2 8 4" xfId="21722" xr:uid="{F906E8A4-91CB-49E0-93EF-17C05C6F88B0}"/>
    <cellStyle name="Comma 2 5 5 2 9" xfId="4910" xr:uid="{00000000-0005-0000-0000-0000731D0000}"/>
    <cellStyle name="Comma 2 5 5 2 9 2" xfId="14517" xr:uid="{00000000-0005-0000-0000-0000741D0000}"/>
    <cellStyle name="Comma 2 5 5 2 9 2 2" xfId="33731" xr:uid="{5D7C1906-597B-457B-AA80-CA89EAAFCBF3}"/>
    <cellStyle name="Comma 2 5 5 2 9 3" xfId="24124" xr:uid="{E2E01069-BEA7-49B4-8054-B7207238FCC1}"/>
    <cellStyle name="Comma 2 5 5 3" xfId="153" xr:uid="{00000000-0005-0000-0000-0000751D0000}"/>
    <cellStyle name="Comma 2 5 5 3 10" xfId="19370" xr:uid="{992F97FB-C36F-4183-A338-6D25E7352E5E}"/>
    <cellStyle name="Comma 2 5 5 3 2" xfId="353" xr:uid="{00000000-0005-0000-0000-0000761D0000}"/>
    <cellStyle name="Comma 2 5 5 3 2 2" xfId="1154" xr:uid="{00000000-0005-0000-0000-0000771D0000}"/>
    <cellStyle name="Comma 2 5 5 3 2 2 2" xfId="3558" xr:uid="{00000000-0005-0000-0000-0000781D0000}"/>
    <cellStyle name="Comma 2 5 5 3 2 2 2 2" xfId="8361" xr:uid="{00000000-0005-0000-0000-0000791D0000}"/>
    <cellStyle name="Comma 2 5 5 3 2 2 2 2 2" xfId="17968" xr:uid="{00000000-0005-0000-0000-00007A1D0000}"/>
    <cellStyle name="Comma 2 5 5 3 2 2 2 2 2 2" xfId="37182" xr:uid="{AEB64F33-D5C9-4D1F-B235-20341F739FB3}"/>
    <cellStyle name="Comma 2 5 5 3 2 2 2 2 3" xfId="27575" xr:uid="{8730519B-2C47-43E7-9D10-21C94488594C}"/>
    <cellStyle name="Comma 2 5 5 3 2 2 2 3" xfId="13165" xr:uid="{00000000-0005-0000-0000-00007B1D0000}"/>
    <cellStyle name="Comma 2 5 5 3 2 2 2 3 2" xfId="32379" xr:uid="{912FC54C-991D-44F6-9F4A-938921A50D36}"/>
    <cellStyle name="Comma 2 5 5 3 2 2 2 4" xfId="22772" xr:uid="{60C6593E-95A3-4B97-B3A6-F347E21BD015}"/>
    <cellStyle name="Comma 2 5 5 3 2 2 3" xfId="5960" xr:uid="{00000000-0005-0000-0000-00007C1D0000}"/>
    <cellStyle name="Comma 2 5 5 3 2 2 3 2" xfId="15567" xr:uid="{00000000-0005-0000-0000-00007D1D0000}"/>
    <cellStyle name="Comma 2 5 5 3 2 2 3 2 2" xfId="34781" xr:uid="{1A54B07F-31F5-43E9-96B8-0405F4E01763}"/>
    <cellStyle name="Comma 2 5 5 3 2 2 3 3" xfId="25174" xr:uid="{E7669243-A978-4F63-909A-B5C5924B0B40}"/>
    <cellStyle name="Comma 2 5 5 3 2 2 4" xfId="10763" xr:uid="{00000000-0005-0000-0000-00007E1D0000}"/>
    <cellStyle name="Comma 2 5 5 3 2 2 4 2" xfId="29977" xr:uid="{07B93EB8-5835-4F43-92A3-E2D619A5350A}"/>
    <cellStyle name="Comma 2 5 5 3 2 2 5" xfId="20370" xr:uid="{AE450474-B383-4ED3-AB18-CCE27B797078}"/>
    <cellStyle name="Comma 2 5 5 3 2 3" xfId="1954" xr:uid="{00000000-0005-0000-0000-00007F1D0000}"/>
    <cellStyle name="Comma 2 5 5 3 2 3 2" xfId="4358" xr:uid="{00000000-0005-0000-0000-0000801D0000}"/>
    <cellStyle name="Comma 2 5 5 3 2 3 2 2" xfId="9161" xr:uid="{00000000-0005-0000-0000-0000811D0000}"/>
    <cellStyle name="Comma 2 5 5 3 2 3 2 2 2" xfId="18768" xr:uid="{00000000-0005-0000-0000-0000821D0000}"/>
    <cellStyle name="Comma 2 5 5 3 2 3 2 2 2 2" xfId="37982" xr:uid="{B3F1A3F3-4BA4-4110-8F08-BF23A9B4A969}"/>
    <cellStyle name="Comma 2 5 5 3 2 3 2 2 3" xfId="28375" xr:uid="{9CFCADC6-A152-4130-B9E4-026C3FD3D84A}"/>
    <cellStyle name="Comma 2 5 5 3 2 3 2 3" xfId="13965" xr:uid="{00000000-0005-0000-0000-0000831D0000}"/>
    <cellStyle name="Comma 2 5 5 3 2 3 2 3 2" xfId="33179" xr:uid="{9FB07D9B-E04B-4FEF-AFCB-AC3BD1165C3E}"/>
    <cellStyle name="Comma 2 5 5 3 2 3 2 4" xfId="23572" xr:uid="{7A7529EB-3129-4B2B-936F-20CC26EF0B43}"/>
    <cellStyle name="Comma 2 5 5 3 2 3 3" xfId="6760" xr:uid="{00000000-0005-0000-0000-0000841D0000}"/>
    <cellStyle name="Comma 2 5 5 3 2 3 3 2" xfId="16367" xr:uid="{00000000-0005-0000-0000-0000851D0000}"/>
    <cellStyle name="Comma 2 5 5 3 2 3 3 2 2" xfId="35581" xr:uid="{06CB9455-30DD-450A-9A04-498F672F0B4B}"/>
    <cellStyle name="Comma 2 5 5 3 2 3 3 3" xfId="25974" xr:uid="{CA3E770B-3542-467E-B9E0-DB97FF09D681}"/>
    <cellStyle name="Comma 2 5 5 3 2 3 4" xfId="11563" xr:uid="{00000000-0005-0000-0000-0000861D0000}"/>
    <cellStyle name="Comma 2 5 5 3 2 3 4 2" xfId="30777" xr:uid="{1178522B-9FF0-4A7E-B4E2-9D780067102F}"/>
    <cellStyle name="Comma 2 5 5 3 2 3 5" xfId="21170" xr:uid="{27D0D9DB-50E3-4502-9734-15A39042A096}"/>
    <cellStyle name="Comma 2 5 5 3 2 4" xfId="2758" xr:uid="{00000000-0005-0000-0000-0000871D0000}"/>
    <cellStyle name="Comma 2 5 5 3 2 4 2" xfId="7561" xr:uid="{00000000-0005-0000-0000-0000881D0000}"/>
    <cellStyle name="Comma 2 5 5 3 2 4 2 2" xfId="17168" xr:uid="{00000000-0005-0000-0000-0000891D0000}"/>
    <cellStyle name="Comma 2 5 5 3 2 4 2 2 2" xfId="36382" xr:uid="{49DF0041-6FF1-4C6E-A080-233303E3FE0D}"/>
    <cellStyle name="Comma 2 5 5 3 2 4 2 3" xfId="26775" xr:uid="{8990DA01-1C14-4CD7-954F-7281A1615BE0}"/>
    <cellStyle name="Comma 2 5 5 3 2 4 3" xfId="12365" xr:uid="{00000000-0005-0000-0000-00008A1D0000}"/>
    <cellStyle name="Comma 2 5 5 3 2 4 3 2" xfId="31579" xr:uid="{B90A24F9-038B-410B-9AE8-858E4A787B7A}"/>
    <cellStyle name="Comma 2 5 5 3 2 4 4" xfId="21972" xr:uid="{01D986FB-B3AE-424B-95B7-2B93FD200E49}"/>
    <cellStyle name="Comma 2 5 5 3 2 5" xfId="5160" xr:uid="{00000000-0005-0000-0000-00008B1D0000}"/>
    <cellStyle name="Comma 2 5 5 3 2 5 2" xfId="14767" xr:uid="{00000000-0005-0000-0000-00008C1D0000}"/>
    <cellStyle name="Comma 2 5 5 3 2 5 2 2" xfId="33981" xr:uid="{34B7FDE9-3574-4610-ABE5-47675BBD856E}"/>
    <cellStyle name="Comma 2 5 5 3 2 5 3" xfId="24374" xr:uid="{A46784B5-E21C-4DC8-82FA-A0C801138845}"/>
    <cellStyle name="Comma 2 5 5 3 2 6" xfId="9963" xr:uid="{00000000-0005-0000-0000-00008D1D0000}"/>
    <cellStyle name="Comma 2 5 5 3 2 6 2" xfId="29177" xr:uid="{8871CB27-6B4F-4A2A-B670-FA8FA5CE0220}"/>
    <cellStyle name="Comma 2 5 5 3 2 7" xfId="19570" xr:uid="{F9EDCCFB-0A8D-494F-A9D6-9CB4FEC5D872}"/>
    <cellStyle name="Comma 2 5 5 3 3" xfId="553" xr:uid="{00000000-0005-0000-0000-00008E1D0000}"/>
    <cellStyle name="Comma 2 5 5 3 3 2" xfId="1354" xr:uid="{00000000-0005-0000-0000-00008F1D0000}"/>
    <cellStyle name="Comma 2 5 5 3 3 2 2" xfId="3758" xr:uid="{00000000-0005-0000-0000-0000901D0000}"/>
    <cellStyle name="Comma 2 5 5 3 3 2 2 2" xfId="8561" xr:uid="{00000000-0005-0000-0000-0000911D0000}"/>
    <cellStyle name="Comma 2 5 5 3 3 2 2 2 2" xfId="18168" xr:uid="{00000000-0005-0000-0000-0000921D0000}"/>
    <cellStyle name="Comma 2 5 5 3 3 2 2 2 2 2" xfId="37382" xr:uid="{127B2BD5-7E68-474A-A360-38D3E68DCA44}"/>
    <cellStyle name="Comma 2 5 5 3 3 2 2 2 3" xfId="27775" xr:uid="{65A9269A-3D98-4A75-A254-2B236D7CBC47}"/>
    <cellStyle name="Comma 2 5 5 3 3 2 2 3" xfId="13365" xr:uid="{00000000-0005-0000-0000-0000931D0000}"/>
    <cellStyle name="Comma 2 5 5 3 3 2 2 3 2" xfId="32579" xr:uid="{2CEE8C6C-F908-4CDC-B12E-8BB6C8A05688}"/>
    <cellStyle name="Comma 2 5 5 3 3 2 2 4" xfId="22972" xr:uid="{AF4A95F1-2ECC-43EA-B9F7-D7E9A279DCBF}"/>
    <cellStyle name="Comma 2 5 5 3 3 2 3" xfId="6160" xr:uid="{00000000-0005-0000-0000-0000941D0000}"/>
    <cellStyle name="Comma 2 5 5 3 3 2 3 2" xfId="15767" xr:uid="{00000000-0005-0000-0000-0000951D0000}"/>
    <cellStyle name="Comma 2 5 5 3 3 2 3 2 2" xfId="34981" xr:uid="{2629389C-83F3-412C-B251-AA86B2886C00}"/>
    <cellStyle name="Comma 2 5 5 3 3 2 3 3" xfId="25374" xr:uid="{A41DC1D6-D7EE-4409-8C58-DD2609DCB575}"/>
    <cellStyle name="Comma 2 5 5 3 3 2 4" xfId="10963" xr:uid="{00000000-0005-0000-0000-0000961D0000}"/>
    <cellStyle name="Comma 2 5 5 3 3 2 4 2" xfId="30177" xr:uid="{ED2B5A6C-1EE0-4D72-B8CD-7738FD050F38}"/>
    <cellStyle name="Comma 2 5 5 3 3 2 5" xfId="20570" xr:uid="{C43F98C7-0FB9-42A3-A56B-EB1DBA225FE4}"/>
    <cellStyle name="Comma 2 5 5 3 3 3" xfId="2154" xr:uid="{00000000-0005-0000-0000-0000971D0000}"/>
    <cellStyle name="Comma 2 5 5 3 3 3 2" xfId="4558" xr:uid="{00000000-0005-0000-0000-0000981D0000}"/>
    <cellStyle name="Comma 2 5 5 3 3 3 2 2" xfId="9361" xr:uid="{00000000-0005-0000-0000-0000991D0000}"/>
    <cellStyle name="Comma 2 5 5 3 3 3 2 2 2" xfId="18968" xr:uid="{00000000-0005-0000-0000-00009A1D0000}"/>
    <cellStyle name="Comma 2 5 5 3 3 3 2 2 2 2" xfId="38182" xr:uid="{4E03DF2E-97FF-486B-839F-FD7CA1FF65ED}"/>
    <cellStyle name="Comma 2 5 5 3 3 3 2 2 3" xfId="28575" xr:uid="{4A722226-17F0-4A82-8C1B-B9FADED044AB}"/>
    <cellStyle name="Comma 2 5 5 3 3 3 2 3" xfId="14165" xr:uid="{00000000-0005-0000-0000-00009B1D0000}"/>
    <cellStyle name="Comma 2 5 5 3 3 3 2 3 2" xfId="33379" xr:uid="{0E78EA0A-5157-43A1-BECD-CE4622BF71B6}"/>
    <cellStyle name="Comma 2 5 5 3 3 3 2 4" xfId="23772" xr:uid="{CA092A4E-9C76-4A94-A74F-A0FB821BE81E}"/>
    <cellStyle name="Comma 2 5 5 3 3 3 3" xfId="6960" xr:uid="{00000000-0005-0000-0000-00009C1D0000}"/>
    <cellStyle name="Comma 2 5 5 3 3 3 3 2" xfId="16567" xr:uid="{00000000-0005-0000-0000-00009D1D0000}"/>
    <cellStyle name="Comma 2 5 5 3 3 3 3 2 2" xfId="35781" xr:uid="{3E16DAC8-E218-4AD1-99F2-639C9AE1CBC9}"/>
    <cellStyle name="Comma 2 5 5 3 3 3 3 3" xfId="26174" xr:uid="{77FE465D-64A0-4F3C-B25D-053AE2172A59}"/>
    <cellStyle name="Comma 2 5 5 3 3 3 4" xfId="11763" xr:uid="{00000000-0005-0000-0000-00009E1D0000}"/>
    <cellStyle name="Comma 2 5 5 3 3 3 4 2" xfId="30977" xr:uid="{99C67FC9-3305-446F-8361-7FE4FB7E386D}"/>
    <cellStyle name="Comma 2 5 5 3 3 3 5" xfId="21370" xr:uid="{D94CFF63-E0ED-4B84-83DF-0DCBFC1DBC41}"/>
    <cellStyle name="Comma 2 5 5 3 3 4" xfId="2958" xr:uid="{00000000-0005-0000-0000-00009F1D0000}"/>
    <cellStyle name="Comma 2 5 5 3 3 4 2" xfId="7761" xr:uid="{00000000-0005-0000-0000-0000A01D0000}"/>
    <cellStyle name="Comma 2 5 5 3 3 4 2 2" xfId="17368" xr:uid="{00000000-0005-0000-0000-0000A11D0000}"/>
    <cellStyle name="Comma 2 5 5 3 3 4 2 2 2" xfId="36582" xr:uid="{A10CB866-2572-4213-9652-40D719DD65CD}"/>
    <cellStyle name="Comma 2 5 5 3 3 4 2 3" xfId="26975" xr:uid="{CEB754AD-2414-43E7-99D6-5F2AB4452F34}"/>
    <cellStyle name="Comma 2 5 5 3 3 4 3" xfId="12565" xr:uid="{00000000-0005-0000-0000-0000A21D0000}"/>
    <cellStyle name="Comma 2 5 5 3 3 4 3 2" xfId="31779" xr:uid="{B41CE4B5-88FC-4635-9B6C-20BAA70D5FF1}"/>
    <cellStyle name="Comma 2 5 5 3 3 4 4" xfId="22172" xr:uid="{B79497E5-2A86-4ABF-AC36-0E1959699220}"/>
    <cellStyle name="Comma 2 5 5 3 3 5" xfId="5360" xr:uid="{00000000-0005-0000-0000-0000A31D0000}"/>
    <cellStyle name="Comma 2 5 5 3 3 5 2" xfId="14967" xr:uid="{00000000-0005-0000-0000-0000A41D0000}"/>
    <cellStyle name="Comma 2 5 5 3 3 5 2 2" xfId="34181" xr:uid="{AE78E7B2-BB45-4F84-9EF4-7D1B150D677B}"/>
    <cellStyle name="Comma 2 5 5 3 3 5 3" xfId="24574" xr:uid="{56296F5C-50BC-4E7F-9019-DB79B75A072E}"/>
    <cellStyle name="Comma 2 5 5 3 3 6" xfId="10163" xr:uid="{00000000-0005-0000-0000-0000A51D0000}"/>
    <cellStyle name="Comma 2 5 5 3 3 6 2" xfId="29377" xr:uid="{0F8FFF99-D6AA-450F-B4D4-079296705DD6}"/>
    <cellStyle name="Comma 2 5 5 3 3 7" xfId="19770" xr:uid="{0DF3E6FF-71B1-4492-BBF3-A1260855D626}"/>
    <cellStyle name="Comma 2 5 5 3 4" xfId="753" xr:uid="{00000000-0005-0000-0000-0000A61D0000}"/>
    <cellStyle name="Comma 2 5 5 3 4 2" xfId="1554" xr:uid="{00000000-0005-0000-0000-0000A71D0000}"/>
    <cellStyle name="Comma 2 5 5 3 4 2 2" xfId="3958" xr:uid="{00000000-0005-0000-0000-0000A81D0000}"/>
    <cellStyle name="Comma 2 5 5 3 4 2 2 2" xfId="8761" xr:uid="{00000000-0005-0000-0000-0000A91D0000}"/>
    <cellStyle name="Comma 2 5 5 3 4 2 2 2 2" xfId="18368" xr:uid="{00000000-0005-0000-0000-0000AA1D0000}"/>
    <cellStyle name="Comma 2 5 5 3 4 2 2 2 2 2" xfId="37582" xr:uid="{640BEC58-C332-4F28-B86E-424DD70DD40D}"/>
    <cellStyle name="Comma 2 5 5 3 4 2 2 2 3" xfId="27975" xr:uid="{809EB141-69C9-4127-94AF-950F41A8E609}"/>
    <cellStyle name="Comma 2 5 5 3 4 2 2 3" xfId="13565" xr:uid="{00000000-0005-0000-0000-0000AB1D0000}"/>
    <cellStyle name="Comma 2 5 5 3 4 2 2 3 2" xfId="32779" xr:uid="{A2F57665-4B61-4876-8C18-C12FB0BAA282}"/>
    <cellStyle name="Comma 2 5 5 3 4 2 2 4" xfId="23172" xr:uid="{5CE8C830-6E85-47CA-B2C8-59D1FE039595}"/>
    <cellStyle name="Comma 2 5 5 3 4 2 3" xfId="6360" xr:uid="{00000000-0005-0000-0000-0000AC1D0000}"/>
    <cellStyle name="Comma 2 5 5 3 4 2 3 2" xfId="15967" xr:uid="{00000000-0005-0000-0000-0000AD1D0000}"/>
    <cellStyle name="Comma 2 5 5 3 4 2 3 2 2" xfId="35181" xr:uid="{8B326434-02EC-4119-A689-C1DFB3445DC7}"/>
    <cellStyle name="Comma 2 5 5 3 4 2 3 3" xfId="25574" xr:uid="{3FCE5D0F-19C8-4C82-B509-76234A21634C}"/>
    <cellStyle name="Comma 2 5 5 3 4 2 4" xfId="11163" xr:uid="{00000000-0005-0000-0000-0000AE1D0000}"/>
    <cellStyle name="Comma 2 5 5 3 4 2 4 2" xfId="30377" xr:uid="{2A435091-EF14-4D6A-A10E-411E3F5544F9}"/>
    <cellStyle name="Comma 2 5 5 3 4 2 5" xfId="20770" xr:uid="{46E4B575-5D5B-44F7-9E99-868008AE71A1}"/>
    <cellStyle name="Comma 2 5 5 3 4 3" xfId="2354" xr:uid="{00000000-0005-0000-0000-0000AF1D0000}"/>
    <cellStyle name="Comma 2 5 5 3 4 3 2" xfId="4758" xr:uid="{00000000-0005-0000-0000-0000B01D0000}"/>
    <cellStyle name="Comma 2 5 5 3 4 3 2 2" xfId="9561" xr:uid="{00000000-0005-0000-0000-0000B11D0000}"/>
    <cellStyle name="Comma 2 5 5 3 4 3 2 2 2" xfId="19168" xr:uid="{00000000-0005-0000-0000-0000B21D0000}"/>
    <cellStyle name="Comma 2 5 5 3 4 3 2 2 2 2" xfId="38382" xr:uid="{E61E5C84-0A41-4DD4-B0C2-66FF6AD2719D}"/>
    <cellStyle name="Comma 2 5 5 3 4 3 2 2 3" xfId="28775" xr:uid="{3CB09ECA-7E54-4EEA-8D2C-B5568DFCBC1E}"/>
    <cellStyle name="Comma 2 5 5 3 4 3 2 3" xfId="14365" xr:uid="{00000000-0005-0000-0000-0000B31D0000}"/>
    <cellStyle name="Comma 2 5 5 3 4 3 2 3 2" xfId="33579" xr:uid="{3CB81833-7AC9-4ECD-AFDB-364C526A341B}"/>
    <cellStyle name="Comma 2 5 5 3 4 3 2 4" xfId="23972" xr:uid="{905FCB40-ADA7-4B70-B0CE-E9A6C8BDD8B2}"/>
    <cellStyle name="Comma 2 5 5 3 4 3 3" xfId="7160" xr:uid="{00000000-0005-0000-0000-0000B41D0000}"/>
    <cellStyle name="Comma 2 5 5 3 4 3 3 2" xfId="16767" xr:uid="{00000000-0005-0000-0000-0000B51D0000}"/>
    <cellStyle name="Comma 2 5 5 3 4 3 3 2 2" xfId="35981" xr:uid="{F34A078C-D3EF-4807-A189-6791F2BE6E20}"/>
    <cellStyle name="Comma 2 5 5 3 4 3 3 3" xfId="26374" xr:uid="{1594A92D-1D33-4245-ABB4-26083CD05F33}"/>
    <cellStyle name="Comma 2 5 5 3 4 3 4" xfId="11963" xr:uid="{00000000-0005-0000-0000-0000B61D0000}"/>
    <cellStyle name="Comma 2 5 5 3 4 3 4 2" xfId="31177" xr:uid="{5FB061DC-694E-45D5-B52C-228067E48BA1}"/>
    <cellStyle name="Comma 2 5 5 3 4 3 5" xfId="21570" xr:uid="{94EFA732-C369-49A3-AB00-699A5E2AFEA1}"/>
    <cellStyle name="Comma 2 5 5 3 4 4" xfId="3158" xr:uid="{00000000-0005-0000-0000-0000B71D0000}"/>
    <cellStyle name="Comma 2 5 5 3 4 4 2" xfId="7961" xr:uid="{00000000-0005-0000-0000-0000B81D0000}"/>
    <cellStyle name="Comma 2 5 5 3 4 4 2 2" xfId="17568" xr:uid="{00000000-0005-0000-0000-0000B91D0000}"/>
    <cellStyle name="Comma 2 5 5 3 4 4 2 2 2" xfId="36782" xr:uid="{924E56CA-777D-4C25-859B-E5A108F73E6E}"/>
    <cellStyle name="Comma 2 5 5 3 4 4 2 3" xfId="27175" xr:uid="{3F733BDA-7A5E-4A47-AAC1-113C374BD45F}"/>
    <cellStyle name="Comma 2 5 5 3 4 4 3" xfId="12765" xr:uid="{00000000-0005-0000-0000-0000BA1D0000}"/>
    <cellStyle name="Comma 2 5 5 3 4 4 3 2" xfId="31979" xr:uid="{D57A59CB-DB00-4D1B-8DFF-B7CAFCEA622F}"/>
    <cellStyle name="Comma 2 5 5 3 4 4 4" xfId="22372" xr:uid="{4E504804-9B3E-469B-BB67-8DC23651454C}"/>
    <cellStyle name="Comma 2 5 5 3 4 5" xfId="5560" xr:uid="{00000000-0005-0000-0000-0000BB1D0000}"/>
    <cellStyle name="Comma 2 5 5 3 4 5 2" xfId="15167" xr:uid="{00000000-0005-0000-0000-0000BC1D0000}"/>
    <cellStyle name="Comma 2 5 5 3 4 5 2 2" xfId="34381" xr:uid="{9425BB5A-7D7C-44CA-A5AB-36ADE79A628A}"/>
    <cellStyle name="Comma 2 5 5 3 4 5 3" xfId="24774" xr:uid="{AFD000CB-8AFD-4419-910C-95598E3B6CCC}"/>
    <cellStyle name="Comma 2 5 5 3 4 6" xfId="10363" xr:uid="{00000000-0005-0000-0000-0000BD1D0000}"/>
    <cellStyle name="Comma 2 5 5 3 4 6 2" xfId="29577" xr:uid="{7D4369FF-5CBD-438E-AE93-69D60C3513B4}"/>
    <cellStyle name="Comma 2 5 5 3 4 7" xfId="19970" xr:uid="{FD3D9061-95EF-4299-B6D2-BCC0E13F84C3}"/>
    <cellStyle name="Comma 2 5 5 3 5" xfId="954" xr:uid="{00000000-0005-0000-0000-0000BE1D0000}"/>
    <cellStyle name="Comma 2 5 5 3 5 2" xfId="3358" xr:uid="{00000000-0005-0000-0000-0000BF1D0000}"/>
    <cellStyle name="Comma 2 5 5 3 5 2 2" xfId="8161" xr:uid="{00000000-0005-0000-0000-0000C01D0000}"/>
    <cellStyle name="Comma 2 5 5 3 5 2 2 2" xfId="17768" xr:uid="{00000000-0005-0000-0000-0000C11D0000}"/>
    <cellStyle name="Comma 2 5 5 3 5 2 2 2 2" xfId="36982" xr:uid="{7ADB9B27-0C83-41BF-A2E5-938DCF31881A}"/>
    <cellStyle name="Comma 2 5 5 3 5 2 2 3" xfId="27375" xr:uid="{2E432211-49C5-42C0-8274-8E81DF7BB969}"/>
    <cellStyle name="Comma 2 5 5 3 5 2 3" xfId="12965" xr:uid="{00000000-0005-0000-0000-0000C21D0000}"/>
    <cellStyle name="Comma 2 5 5 3 5 2 3 2" xfId="32179" xr:uid="{84837709-501D-4F2B-8E41-0ADC107FBCF3}"/>
    <cellStyle name="Comma 2 5 5 3 5 2 4" xfId="22572" xr:uid="{39FC79D0-FFE9-4DEA-8217-B03B4616E1AD}"/>
    <cellStyle name="Comma 2 5 5 3 5 3" xfId="5760" xr:uid="{00000000-0005-0000-0000-0000C31D0000}"/>
    <cellStyle name="Comma 2 5 5 3 5 3 2" xfId="15367" xr:uid="{00000000-0005-0000-0000-0000C41D0000}"/>
    <cellStyle name="Comma 2 5 5 3 5 3 2 2" xfId="34581" xr:uid="{DEF351B0-1F10-4E44-873A-410D7D3A6B85}"/>
    <cellStyle name="Comma 2 5 5 3 5 3 3" xfId="24974" xr:uid="{D3270788-48C8-4E0E-823E-C0CF0002F515}"/>
    <cellStyle name="Comma 2 5 5 3 5 4" xfId="10563" xr:uid="{00000000-0005-0000-0000-0000C51D0000}"/>
    <cellStyle name="Comma 2 5 5 3 5 4 2" xfId="29777" xr:uid="{28A8B8CA-DAFA-44B4-9FF8-F8FDA4A192B9}"/>
    <cellStyle name="Comma 2 5 5 3 5 5" xfId="20170" xr:uid="{E8FC27AC-FFA4-4B0E-923E-2140FDF7DF0A}"/>
    <cellStyle name="Comma 2 5 5 3 6" xfId="1754" xr:uid="{00000000-0005-0000-0000-0000C61D0000}"/>
    <cellStyle name="Comma 2 5 5 3 6 2" xfId="4158" xr:uid="{00000000-0005-0000-0000-0000C71D0000}"/>
    <cellStyle name="Comma 2 5 5 3 6 2 2" xfId="8961" xr:uid="{00000000-0005-0000-0000-0000C81D0000}"/>
    <cellStyle name="Comma 2 5 5 3 6 2 2 2" xfId="18568" xr:uid="{00000000-0005-0000-0000-0000C91D0000}"/>
    <cellStyle name="Comma 2 5 5 3 6 2 2 2 2" xfId="37782" xr:uid="{62327315-8080-4092-8E5B-E3246F5D042C}"/>
    <cellStyle name="Comma 2 5 5 3 6 2 2 3" xfId="28175" xr:uid="{3370E5C7-0BB2-4E34-94EA-C1CDC936E000}"/>
    <cellStyle name="Comma 2 5 5 3 6 2 3" xfId="13765" xr:uid="{00000000-0005-0000-0000-0000CA1D0000}"/>
    <cellStyle name="Comma 2 5 5 3 6 2 3 2" xfId="32979" xr:uid="{2CCD837D-67A5-4CC2-8E48-971836E53891}"/>
    <cellStyle name="Comma 2 5 5 3 6 2 4" xfId="23372" xr:uid="{B843B702-5315-42EB-BF73-FD46B5966B5F}"/>
    <cellStyle name="Comma 2 5 5 3 6 3" xfId="6560" xr:uid="{00000000-0005-0000-0000-0000CB1D0000}"/>
    <cellStyle name="Comma 2 5 5 3 6 3 2" xfId="16167" xr:uid="{00000000-0005-0000-0000-0000CC1D0000}"/>
    <cellStyle name="Comma 2 5 5 3 6 3 2 2" xfId="35381" xr:uid="{2F051A72-80B6-4E17-B360-7287DE2990D3}"/>
    <cellStyle name="Comma 2 5 5 3 6 3 3" xfId="25774" xr:uid="{E0BDEDC7-0889-4A6C-8767-2C095202DDE0}"/>
    <cellStyle name="Comma 2 5 5 3 6 4" xfId="11363" xr:uid="{00000000-0005-0000-0000-0000CD1D0000}"/>
    <cellStyle name="Comma 2 5 5 3 6 4 2" xfId="30577" xr:uid="{FE69CE58-1681-43C6-AD5C-62BD4C332B15}"/>
    <cellStyle name="Comma 2 5 5 3 6 5" xfId="20970" xr:uid="{E789661E-3851-4D7F-855D-746C76593A64}"/>
    <cellStyle name="Comma 2 5 5 3 7" xfId="2558" xr:uid="{00000000-0005-0000-0000-0000CE1D0000}"/>
    <cellStyle name="Comma 2 5 5 3 7 2" xfId="7361" xr:uid="{00000000-0005-0000-0000-0000CF1D0000}"/>
    <cellStyle name="Comma 2 5 5 3 7 2 2" xfId="16968" xr:uid="{00000000-0005-0000-0000-0000D01D0000}"/>
    <cellStyle name="Comma 2 5 5 3 7 2 2 2" xfId="36182" xr:uid="{EB514964-ECB9-49EF-B12A-5B5056E232B7}"/>
    <cellStyle name="Comma 2 5 5 3 7 2 3" xfId="26575" xr:uid="{4C75AA38-7329-49A4-8EE8-4672EBD58AE7}"/>
    <cellStyle name="Comma 2 5 5 3 7 3" xfId="12165" xr:uid="{00000000-0005-0000-0000-0000D11D0000}"/>
    <cellStyle name="Comma 2 5 5 3 7 3 2" xfId="31379" xr:uid="{635798BD-2B66-4C9C-8AE0-2C959020DD40}"/>
    <cellStyle name="Comma 2 5 5 3 7 4" xfId="21772" xr:uid="{6DD44F60-AB8A-42E2-992D-216D1171EAAC}"/>
    <cellStyle name="Comma 2 5 5 3 8" xfId="4960" xr:uid="{00000000-0005-0000-0000-0000D21D0000}"/>
    <cellStyle name="Comma 2 5 5 3 8 2" xfId="14567" xr:uid="{00000000-0005-0000-0000-0000D31D0000}"/>
    <cellStyle name="Comma 2 5 5 3 8 2 2" xfId="33781" xr:uid="{D042644E-9369-4B4D-A398-C6637A06F7F7}"/>
    <cellStyle name="Comma 2 5 5 3 8 3" xfId="24174" xr:uid="{8C50D599-E73A-4295-9D99-942CEC8469CE}"/>
    <cellStyle name="Comma 2 5 5 3 9" xfId="9763" xr:uid="{00000000-0005-0000-0000-0000D41D0000}"/>
    <cellStyle name="Comma 2 5 5 3 9 2" xfId="28977" xr:uid="{8E5484EB-85CE-421A-B428-32E90801CDDB}"/>
    <cellStyle name="Comma 2 5 5 4" xfId="253" xr:uid="{00000000-0005-0000-0000-0000D51D0000}"/>
    <cellStyle name="Comma 2 5 5 4 2" xfId="1054" xr:uid="{00000000-0005-0000-0000-0000D61D0000}"/>
    <cellStyle name="Comma 2 5 5 4 2 2" xfId="3458" xr:uid="{00000000-0005-0000-0000-0000D71D0000}"/>
    <cellStyle name="Comma 2 5 5 4 2 2 2" xfId="8261" xr:uid="{00000000-0005-0000-0000-0000D81D0000}"/>
    <cellStyle name="Comma 2 5 5 4 2 2 2 2" xfId="17868" xr:uid="{00000000-0005-0000-0000-0000D91D0000}"/>
    <cellStyle name="Comma 2 5 5 4 2 2 2 2 2" xfId="37082" xr:uid="{B7C4E7E2-BB1A-42AA-8D57-ED5B8AEF77A5}"/>
    <cellStyle name="Comma 2 5 5 4 2 2 2 3" xfId="27475" xr:uid="{013710A4-7268-43AC-A57D-CC7EF45D7AFE}"/>
    <cellStyle name="Comma 2 5 5 4 2 2 3" xfId="13065" xr:uid="{00000000-0005-0000-0000-0000DA1D0000}"/>
    <cellStyle name="Comma 2 5 5 4 2 2 3 2" xfId="32279" xr:uid="{7DA4CE15-C7CF-452A-893C-6E2F8C9F459E}"/>
    <cellStyle name="Comma 2 5 5 4 2 2 4" xfId="22672" xr:uid="{93A0E3C8-3EBC-4141-A5C2-1BBFF1797A35}"/>
    <cellStyle name="Comma 2 5 5 4 2 3" xfId="5860" xr:uid="{00000000-0005-0000-0000-0000DB1D0000}"/>
    <cellStyle name="Comma 2 5 5 4 2 3 2" xfId="15467" xr:uid="{00000000-0005-0000-0000-0000DC1D0000}"/>
    <cellStyle name="Comma 2 5 5 4 2 3 2 2" xfId="34681" xr:uid="{430FDB2A-C8AC-478D-B8D3-6249852999B7}"/>
    <cellStyle name="Comma 2 5 5 4 2 3 3" xfId="25074" xr:uid="{214A4EAE-9DEC-45FD-AE94-A009B58195AC}"/>
    <cellStyle name="Comma 2 5 5 4 2 4" xfId="10663" xr:uid="{00000000-0005-0000-0000-0000DD1D0000}"/>
    <cellStyle name="Comma 2 5 5 4 2 4 2" xfId="29877" xr:uid="{75F89CDF-EC59-458C-9A99-F554FA0156FF}"/>
    <cellStyle name="Comma 2 5 5 4 2 5" xfId="20270" xr:uid="{705CEDB2-4E62-4D2F-9EF9-841D65434B6B}"/>
    <cellStyle name="Comma 2 5 5 4 3" xfId="1854" xr:uid="{00000000-0005-0000-0000-0000DE1D0000}"/>
    <cellStyle name="Comma 2 5 5 4 3 2" xfId="4258" xr:uid="{00000000-0005-0000-0000-0000DF1D0000}"/>
    <cellStyle name="Comma 2 5 5 4 3 2 2" xfId="9061" xr:uid="{00000000-0005-0000-0000-0000E01D0000}"/>
    <cellStyle name="Comma 2 5 5 4 3 2 2 2" xfId="18668" xr:uid="{00000000-0005-0000-0000-0000E11D0000}"/>
    <cellStyle name="Comma 2 5 5 4 3 2 2 2 2" xfId="37882" xr:uid="{2C3202BB-957E-4ECC-A7E1-BFC041F4B96E}"/>
    <cellStyle name="Comma 2 5 5 4 3 2 2 3" xfId="28275" xr:uid="{365EB398-D8F4-40EC-B66A-4D310D6AD233}"/>
    <cellStyle name="Comma 2 5 5 4 3 2 3" xfId="13865" xr:uid="{00000000-0005-0000-0000-0000E21D0000}"/>
    <cellStyle name="Comma 2 5 5 4 3 2 3 2" xfId="33079" xr:uid="{638B5858-8A99-45BD-B751-0BD5C19D3554}"/>
    <cellStyle name="Comma 2 5 5 4 3 2 4" xfId="23472" xr:uid="{F865DB2E-E211-4BB6-BF81-038DF1C24D5C}"/>
    <cellStyle name="Comma 2 5 5 4 3 3" xfId="6660" xr:uid="{00000000-0005-0000-0000-0000E31D0000}"/>
    <cellStyle name="Comma 2 5 5 4 3 3 2" xfId="16267" xr:uid="{00000000-0005-0000-0000-0000E41D0000}"/>
    <cellStyle name="Comma 2 5 5 4 3 3 2 2" xfId="35481" xr:uid="{DEDB5259-5DBE-40F6-8EEB-8A7493971AA2}"/>
    <cellStyle name="Comma 2 5 5 4 3 3 3" xfId="25874" xr:uid="{CAA957FA-4219-404F-90BC-67D72CBE114B}"/>
    <cellStyle name="Comma 2 5 5 4 3 4" xfId="11463" xr:uid="{00000000-0005-0000-0000-0000E51D0000}"/>
    <cellStyle name="Comma 2 5 5 4 3 4 2" xfId="30677" xr:uid="{33FF236F-5ED7-4591-A764-0780B820AB73}"/>
    <cellStyle name="Comma 2 5 5 4 3 5" xfId="21070" xr:uid="{D8684253-84FB-4EBD-96E5-33BD03603EF8}"/>
    <cellStyle name="Comma 2 5 5 4 4" xfId="2658" xr:uid="{00000000-0005-0000-0000-0000E61D0000}"/>
    <cellStyle name="Comma 2 5 5 4 4 2" xfId="7461" xr:uid="{00000000-0005-0000-0000-0000E71D0000}"/>
    <cellStyle name="Comma 2 5 5 4 4 2 2" xfId="17068" xr:uid="{00000000-0005-0000-0000-0000E81D0000}"/>
    <cellStyle name="Comma 2 5 5 4 4 2 2 2" xfId="36282" xr:uid="{A2CE7F07-6CB4-469F-AD10-11F58796A21D}"/>
    <cellStyle name="Comma 2 5 5 4 4 2 3" xfId="26675" xr:uid="{6AA0ACDD-98D8-4E63-A7EF-63F4609E1B40}"/>
    <cellStyle name="Comma 2 5 5 4 4 3" xfId="12265" xr:uid="{00000000-0005-0000-0000-0000E91D0000}"/>
    <cellStyle name="Comma 2 5 5 4 4 3 2" xfId="31479" xr:uid="{5626ABED-0244-470E-9C01-A74E6E21F8AC}"/>
    <cellStyle name="Comma 2 5 5 4 4 4" xfId="21872" xr:uid="{54DE2107-D6F1-4C9F-A51C-C8FF13ED489E}"/>
    <cellStyle name="Comma 2 5 5 4 5" xfId="5060" xr:uid="{00000000-0005-0000-0000-0000EA1D0000}"/>
    <cellStyle name="Comma 2 5 5 4 5 2" xfId="14667" xr:uid="{00000000-0005-0000-0000-0000EB1D0000}"/>
    <cellStyle name="Comma 2 5 5 4 5 2 2" xfId="33881" xr:uid="{B31C3067-7492-432A-899F-D61963D00167}"/>
    <cellStyle name="Comma 2 5 5 4 5 3" xfId="24274" xr:uid="{C80D6E28-5E44-4B17-95E7-F0E2A238578D}"/>
    <cellStyle name="Comma 2 5 5 4 6" xfId="9863" xr:uid="{00000000-0005-0000-0000-0000EC1D0000}"/>
    <cellStyle name="Comma 2 5 5 4 6 2" xfId="29077" xr:uid="{9335C196-1AF4-4CCD-8BA0-019CB7E27D25}"/>
    <cellStyle name="Comma 2 5 5 4 7" xfId="19470" xr:uid="{C2A0F8C6-7CE8-4718-A29B-1756EA656F17}"/>
    <cellStyle name="Comma 2 5 5 5" xfId="453" xr:uid="{00000000-0005-0000-0000-0000ED1D0000}"/>
    <cellStyle name="Comma 2 5 5 5 2" xfId="1254" xr:uid="{00000000-0005-0000-0000-0000EE1D0000}"/>
    <cellStyle name="Comma 2 5 5 5 2 2" xfId="3658" xr:uid="{00000000-0005-0000-0000-0000EF1D0000}"/>
    <cellStyle name="Comma 2 5 5 5 2 2 2" xfId="8461" xr:uid="{00000000-0005-0000-0000-0000F01D0000}"/>
    <cellStyle name="Comma 2 5 5 5 2 2 2 2" xfId="18068" xr:uid="{00000000-0005-0000-0000-0000F11D0000}"/>
    <cellStyle name="Comma 2 5 5 5 2 2 2 2 2" xfId="37282" xr:uid="{2854A221-F8F5-407F-A3E9-6C83271412CF}"/>
    <cellStyle name="Comma 2 5 5 5 2 2 2 3" xfId="27675" xr:uid="{7EB4F4FC-AA6D-42CA-96B0-0E2470DB5DBA}"/>
    <cellStyle name="Comma 2 5 5 5 2 2 3" xfId="13265" xr:uid="{00000000-0005-0000-0000-0000F21D0000}"/>
    <cellStyle name="Comma 2 5 5 5 2 2 3 2" xfId="32479" xr:uid="{619A7985-2E21-41C5-BF3A-E163C8D8FCD4}"/>
    <cellStyle name="Comma 2 5 5 5 2 2 4" xfId="22872" xr:uid="{72C94895-F1FB-4250-982F-B6F3537A4800}"/>
    <cellStyle name="Comma 2 5 5 5 2 3" xfId="6060" xr:uid="{00000000-0005-0000-0000-0000F31D0000}"/>
    <cellStyle name="Comma 2 5 5 5 2 3 2" xfId="15667" xr:uid="{00000000-0005-0000-0000-0000F41D0000}"/>
    <cellStyle name="Comma 2 5 5 5 2 3 2 2" xfId="34881" xr:uid="{B682525E-6F68-4F1A-8D51-4D524DD39AB5}"/>
    <cellStyle name="Comma 2 5 5 5 2 3 3" xfId="25274" xr:uid="{C45D5D8A-B2AD-48AF-AAAE-72704C84007A}"/>
    <cellStyle name="Comma 2 5 5 5 2 4" xfId="10863" xr:uid="{00000000-0005-0000-0000-0000F51D0000}"/>
    <cellStyle name="Comma 2 5 5 5 2 4 2" xfId="30077" xr:uid="{78745648-6878-4C60-A8AC-55E588BFD2AB}"/>
    <cellStyle name="Comma 2 5 5 5 2 5" xfId="20470" xr:uid="{70DC7DE0-71D8-4D93-95F5-554F5CE67546}"/>
    <cellStyle name="Comma 2 5 5 5 3" xfId="2054" xr:uid="{00000000-0005-0000-0000-0000F61D0000}"/>
    <cellStyle name="Comma 2 5 5 5 3 2" xfId="4458" xr:uid="{00000000-0005-0000-0000-0000F71D0000}"/>
    <cellStyle name="Comma 2 5 5 5 3 2 2" xfId="9261" xr:uid="{00000000-0005-0000-0000-0000F81D0000}"/>
    <cellStyle name="Comma 2 5 5 5 3 2 2 2" xfId="18868" xr:uid="{00000000-0005-0000-0000-0000F91D0000}"/>
    <cellStyle name="Comma 2 5 5 5 3 2 2 2 2" xfId="38082" xr:uid="{7158E911-FDBF-48A5-A4EA-7E5413B93AE5}"/>
    <cellStyle name="Comma 2 5 5 5 3 2 2 3" xfId="28475" xr:uid="{A457AE89-5569-41D7-A1C3-771CCD6833C9}"/>
    <cellStyle name="Comma 2 5 5 5 3 2 3" xfId="14065" xr:uid="{00000000-0005-0000-0000-0000FA1D0000}"/>
    <cellStyle name="Comma 2 5 5 5 3 2 3 2" xfId="33279" xr:uid="{65C7AFF8-4D2D-4057-A842-0471FAD97118}"/>
    <cellStyle name="Comma 2 5 5 5 3 2 4" xfId="23672" xr:uid="{9D143256-1E42-4BEB-9768-94150999E826}"/>
    <cellStyle name="Comma 2 5 5 5 3 3" xfId="6860" xr:uid="{00000000-0005-0000-0000-0000FB1D0000}"/>
    <cellStyle name="Comma 2 5 5 5 3 3 2" xfId="16467" xr:uid="{00000000-0005-0000-0000-0000FC1D0000}"/>
    <cellStyle name="Comma 2 5 5 5 3 3 2 2" xfId="35681" xr:uid="{CBEA503D-1B1D-4D0C-9FEC-66DDED508A0A}"/>
    <cellStyle name="Comma 2 5 5 5 3 3 3" xfId="26074" xr:uid="{8881EE57-0619-4D9D-9C81-FBAA8F816C9D}"/>
    <cellStyle name="Comma 2 5 5 5 3 4" xfId="11663" xr:uid="{00000000-0005-0000-0000-0000FD1D0000}"/>
    <cellStyle name="Comma 2 5 5 5 3 4 2" xfId="30877" xr:uid="{AE4A8CA9-8716-490B-8EEB-BAD4F12DB6DA}"/>
    <cellStyle name="Comma 2 5 5 5 3 5" xfId="21270" xr:uid="{40611357-A3EE-467C-9584-A2AB812E43B0}"/>
    <cellStyle name="Comma 2 5 5 5 4" xfId="2858" xr:uid="{00000000-0005-0000-0000-0000FE1D0000}"/>
    <cellStyle name="Comma 2 5 5 5 4 2" xfId="7661" xr:uid="{00000000-0005-0000-0000-0000FF1D0000}"/>
    <cellStyle name="Comma 2 5 5 5 4 2 2" xfId="17268" xr:uid="{00000000-0005-0000-0000-0000001E0000}"/>
    <cellStyle name="Comma 2 5 5 5 4 2 2 2" xfId="36482" xr:uid="{3075135F-AECD-4603-9FA9-D80113476131}"/>
    <cellStyle name="Comma 2 5 5 5 4 2 3" xfId="26875" xr:uid="{B58FE1EC-8C60-45F9-97D1-695DFCC33529}"/>
    <cellStyle name="Comma 2 5 5 5 4 3" xfId="12465" xr:uid="{00000000-0005-0000-0000-0000011E0000}"/>
    <cellStyle name="Comma 2 5 5 5 4 3 2" xfId="31679" xr:uid="{7180DB10-B8A5-4FC2-A111-9AF71ACE8DF7}"/>
    <cellStyle name="Comma 2 5 5 5 4 4" xfId="22072" xr:uid="{3562397C-A53E-4057-9F6E-0EB7802528FD}"/>
    <cellStyle name="Comma 2 5 5 5 5" xfId="5260" xr:uid="{00000000-0005-0000-0000-0000021E0000}"/>
    <cellStyle name="Comma 2 5 5 5 5 2" xfId="14867" xr:uid="{00000000-0005-0000-0000-0000031E0000}"/>
    <cellStyle name="Comma 2 5 5 5 5 2 2" xfId="34081" xr:uid="{AECA878F-90E5-459F-B518-BF40B91E3F04}"/>
    <cellStyle name="Comma 2 5 5 5 5 3" xfId="24474" xr:uid="{3EE020D5-2173-4BE2-961C-5897E75EE56A}"/>
    <cellStyle name="Comma 2 5 5 5 6" xfId="10063" xr:uid="{00000000-0005-0000-0000-0000041E0000}"/>
    <cellStyle name="Comma 2 5 5 5 6 2" xfId="29277" xr:uid="{259A8D39-11E1-4167-8E50-F4E722A20831}"/>
    <cellStyle name="Comma 2 5 5 5 7" xfId="19670" xr:uid="{27B47B46-2B57-4118-B1AA-2684A4504D93}"/>
    <cellStyle name="Comma 2 5 5 6" xfId="653" xr:uid="{00000000-0005-0000-0000-0000051E0000}"/>
    <cellStyle name="Comma 2 5 5 6 2" xfId="1454" xr:uid="{00000000-0005-0000-0000-0000061E0000}"/>
    <cellStyle name="Comma 2 5 5 6 2 2" xfId="3858" xr:uid="{00000000-0005-0000-0000-0000071E0000}"/>
    <cellStyle name="Comma 2 5 5 6 2 2 2" xfId="8661" xr:uid="{00000000-0005-0000-0000-0000081E0000}"/>
    <cellStyle name="Comma 2 5 5 6 2 2 2 2" xfId="18268" xr:uid="{00000000-0005-0000-0000-0000091E0000}"/>
    <cellStyle name="Comma 2 5 5 6 2 2 2 2 2" xfId="37482" xr:uid="{35C20FF3-9687-4FEA-BB10-D922728165A5}"/>
    <cellStyle name="Comma 2 5 5 6 2 2 2 3" xfId="27875" xr:uid="{7F6EF15F-9607-4A80-8FE0-802C6E793B1D}"/>
    <cellStyle name="Comma 2 5 5 6 2 2 3" xfId="13465" xr:uid="{00000000-0005-0000-0000-00000A1E0000}"/>
    <cellStyle name="Comma 2 5 5 6 2 2 3 2" xfId="32679" xr:uid="{69438B3A-C94D-462C-B7D3-3F295901C301}"/>
    <cellStyle name="Comma 2 5 5 6 2 2 4" xfId="23072" xr:uid="{F9B66F61-6958-4699-AFB5-2EE7E71A2FF7}"/>
    <cellStyle name="Comma 2 5 5 6 2 3" xfId="6260" xr:uid="{00000000-0005-0000-0000-00000B1E0000}"/>
    <cellStyle name="Comma 2 5 5 6 2 3 2" xfId="15867" xr:uid="{00000000-0005-0000-0000-00000C1E0000}"/>
    <cellStyle name="Comma 2 5 5 6 2 3 2 2" xfId="35081" xr:uid="{972035B8-1AED-43A6-B5CF-CB9FA856FCA0}"/>
    <cellStyle name="Comma 2 5 5 6 2 3 3" xfId="25474" xr:uid="{FAE0F8B9-DAD7-49D0-A587-440EE1BC3508}"/>
    <cellStyle name="Comma 2 5 5 6 2 4" xfId="11063" xr:uid="{00000000-0005-0000-0000-00000D1E0000}"/>
    <cellStyle name="Comma 2 5 5 6 2 4 2" xfId="30277" xr:uid="{A6A3B208-CB50-4649-B155-445803C8D2D7}"/>
    <cellStyle name="Comma 2 5 5 6 2 5" xfId="20670" xr:uid="{F73F31CA-332C-41AF-B6BA-D6B4BA5EE9DC}"/>
    <cellStyle name="Comma 2 5 5 6 3" xfId="2254" xr:uid="{00000000-0005-0000-0000-00000E1E0000}"/>
    <cellStyle name="Comma 2 5 5 6 3 2" xfId="4658" xr:uid="{00000000-0005-0000-0000-00000F1E0000}"/>
    <cellStyle name="Comma 2 5 5 6 3 2 2" xfId="9461" xr:uid="{00000000-0005-0000-0000-0000101E0000}"/>
    <cellStyle name="Comma 2 5 5 6 3 2 2 2" xfId="19068" xr:uid="{00000000-0005-0000-0000-0000111E0000}"/>
    <cellStyle name="Comma 2 5 5 6 3 2 2 2 2" xfId="38282" xr:uid="{C8F327E3-ED5E-4B51-9FC9-CF692F8D2A63}"/>
    <cellStyle name="Comma 2 5 5 6 3 2 2 3" xfId="28675" xr:uid="{1E84D5A1-7E14-40FD-807F-3183AB8CD4A2}"/>
    <cellStyle name="Comma 2 5 5 6 3 2 3" xfId="14265" xr:uid="{00000000-0005-0000-0000-0000121E0000}"/>
    <cellStyle name="Comma 2 5 5 6 3 2 3 2" xfId="33479" xr:uid="{B557CC3D-2B6D-4D33-A83E-5134B78A159A}"/>
    <cellStyle name="Comma 2 5 5 6 3 2 4" xfId="23872" xr:uid="{B65C01C7-96DB-404A-82A5-AC906933F6BF}"/>
    <cellStyle name="Comma 2 5 5 6 3 3" xfId="7060" xr:uid="{00000000-0005-0000-0000-0000131E0000}"/>
    <cellStyle name="Comma 2 5 5 6 3 3 2" xfId="16667" xr:uid="{00000000-0005-0000-0000-0000141E0000}"/>
    <cellStyle name="Comma 2 5 5 6 3 3 2 2" xfId="35881" xr:uid="{F8727362-C521-4747-84EF-1240C9CFAF30}"/>
    <cellStyle name="Comma 2 5 5 6 3 3 3" xfId="26274" xr:uid="{AB18F9E0-8471-43E9-B00B-A62A5B17C972}"/>
    <cellStyle name="Comma 2 5 5 6 3 4" xfId="11863" xr:uid="{00000000-0005-0000-0000-0000151E0000}"/>
    <cellStyle name="Comma 2 5 5 6 3 4 2" xfId="31077" xr:uid="{CB8E1394-61DC-4186-8C1E-60FA9E575EC3}"/>
    <cellStyle name="Comma 2 5 5 6 3 5" xfId="21470" xr:uid="{99409568-778D-433E-9B80-5984DE2A491E}"/>
    <cellStyle name="Comma 2 5 5 6 4" xfId="3058" xr:uid="{00000000-0005-0000-0000-0000161E0000}"/>
    <cellStyle name="Comma 2 5 5 6 4 2" xfId="7861" xr:uid="{00000000-0005-0000-0000-0000171E0000}"/>
    <cellStyle name="Comma 2 5 5 6 4 2 2" xfId="17468" xr:uid="{00000000-0005-0000-0000-0000181E0000}"/>
    <cellStyle name="Comma 2 5 5 6 4 2 2 2" xfId="36682" xr:uid="{822F4215-EB6E-4A45-8099-E31F82F9CD45}"/>
    <cellStyle name="Comma 2 5 5 6 4 2 3" xfId="27075" xr:uid="{3C431D90-5937-4798-96C4-5CB871350F25}"/>
    <cellStyle name="Comma 2 5 5 6 4 3" xfId="12665" xr:uid="{00000000-0005-0000-0000-0000191E0000}"/>
    <cellStyle name="Comma 2 5 5 6 4 3 2" xfId="31879" xr:uid="{91A4D773-884A-4855-B03E-AB33F1CF4E5D}"/>
    <cellStyle name="Comma 2 5 5 6 4 4" xfId="22272" xr:uid="{9879F289-527F-4CEE-82C4-505083CCC948}"/>
    <cellStyle name="Comma 2 5 5 6 5" xfId="5460" xr:uid="{00000000-0005-0000-0000-00001A1E0000}"/>
    <cellStyle name="Comma 2 5 5 6 5 2" xfId="15067" xr:uid="{00000000-0005-0000-0000-00001B1E0000}"/>
    <cellStyle name="Comma 2 5 5 6 5 2 2" xfId="34281" xr:uid="{B5CBF2DD-B75D-448A-A057-BEB9E74DAF8D}"/>
    <cellStyle name="Comma 2 5 5 6 5 3" xfId="24674" xr:uid="{C4164767-E221-4D7A-BF14-A03B23EF7B1E}"/>
    <cellStyle name="Comma 2 5 5 6 6" xfId="10263" xr:uid="{00000000-0005-0000-0000-00001C1E0000}"/>
    <cellStyle name="Comma 2 5 5 6 6 2" xfId="29477" xr:uid="{F258C424-0F10-417F-B3CC-7BBC8143526A}"/>
    <cellStyle name="Comma 2 5 5 6 7" xfId="19870" xr:uid="{61B6C11E-73CE-4FCB-B013-6DCE20D59D28}"/>
    <cellStyle name="Comma 2 5 5 7" xfId="854" xr:uid="{00000000-0005-0000-0000-00001D1E0000}"/>
    <cellStyle name="Comma 2 5 5 7 2" xfId="3258" xr:uid="{00000000-0005-0000-0000-00001E1E0000}"/>
    <cellStyle name="Comma 2 5 5 7 2 2" xfId="8061" xr:uid="{00000000-0005-0000-0000-00001F1E0000}"/>
    <cellStyle name="Comma 2 5 5 7 2 2 2" xfId="17668" xr:uid="{00000000-0005-0000-0000-0000201E0000}"/>
    <cellStyle name="Comma 2 5 5 7 2 2 2 2" xfId="36882" xr:uid="{1B6AF5EF-0D27-41F1-A489-31A3B3FBFD89}"/>
    <cellStyle name="Comma 2 5 5 7 2 2 3" xfId="27275" xr:uid="{1436027D-603C-4209-BCEA-DECB87C16B63}"/>
    <cellStyle name="Comma 2 5 5 7 2 3" xfId="12865" xr:uid="{00000000-0005-0000-0000-0000211E0000}"/>
    <cellStyle name="Comma 2 5 5 7 2 3 2" xfId="32079" xr:uid="{FE4404D7-0C3B-47D4-80E4-BAD618240F65}"/>
    <cellStyle name="Comma 2 5 5 7 2 4" xfId="22472" xr:uid="{C67D2BB4-0BDD-4D49-A660-338C84F7CA6E}"/>
    <cellStyle name="Comma 2 5 5 7 3" xfId="5660" xr:uid="{00000000-0005-0000-0000-0000221E0000}"/>
    <cellStyle name="Comma 2 5 5 7 3 2" xfId="15267" xr:uid="{00000000-0005-0000-0000-0000231E0000}"/>
    <cellStyle name="Comma 2 5 5 7 3 2 2" xfId="34481" xr:uid="{44D4A443-E754-4B0B-AD03-93E7FA35E54E}"/>
    <cellStyle name="Comma 2 5 5 7 3 3" xfId="24874" xr:uid="{B23C774E-1FF1-419A-A78B-E61858F1E61F}"/>
    <cellStyle name="Comma 2 5 5 7 4" xfId="10463" xr:uid="{00000000-0005-0000-0000-0000241E0000}"/>
    <cellStyle name="Comma 2 5 5 7 4 2" xfId="29677" xr:uid="{51613464-8235-4439-8B6D-AD28A5FD7D9E}"/>
    <cellStyle name="Comma 2 5 5 7 5" xfId="20070" xr:uid="{0015CDD4-FF20-4A80-8496-93872F911D5D}"/>
    <cellStyle name="Comma 2 5 5 8" xfId="1654" xr:uid="{00000000-0005-0000-0000-0000251E0000}"/>
    <cellStyle name="Comma 2 5 5 8 2" xfId="4058" xr:uid="{00000000-0005-0000-0000-0000261E0000}"/>
    <cellStyle name="Comma 2 5 5 8 2 2" xfId="8861" xr:uid="{00000000-0005-0000-0000-0000271E0000}"/>
    <cellStyle name="Comma 2 5 5 8 2 2 2" xfId="18468" xr:uid="{00000000-0005-0000-0000-0000281E0000}"/>
    <cellStyle name="Comma 2 5 5 8 2 2 2 2" xfId="37682" xr:uid="{565B346B-73AF-4056-BBA4-B939D36E02F5}"/>
    <cellStyle name="Comma 2 5 5 8 2 2 3" xfId="28075" xr:uid="{DA75F6A6-93C4-47D0-9AAC-2B3A359CA0D2}"/>
    <cellStyle name="Comma 2 5 5 8 2 3" xfId="13665" xr:uid="{00000000-0005-0000-0000-0000291E0000}"/>
    <cellStyle name="Comma 2 5 5 8 2 3 2" xfId="32879" xr:uid="{12C3302A-E589-42BA-830D-D7182E31F824}"/>
    <cellStyle name="Comma 2 5 5 8 2 4" xfId="23272" xr:uid="{BDAFE97B-D87A-4CEC-80D4-916DB9D40074}"/>
    <cellStyle name="Comma 2 5 5 8 3" xfId="6460" xr:uid="{00000000-0005-0000-0000-00002A1E0000}"/>
    <cellStyle name="Comma 2 5 5 8 3 2" xfId="16067" xr:uid="{00000000-0005-0000-0000-00002B1E0000}"/>
    <cellStyle name="Comma 2 5 5 8 3 2 2" xfId="35281" xr:uid="{290A129A-C9BF-470C-A45C-F5921F624EFC}"/>
    <cellStyle name="Comma 2 5 5 8 3 3" xfId="25674" xr:uid="{835C6F5A-4813-4F66-BF86-6261E08D4187}"/>
    <cellStyle name="Comma 2 5 5 8 4" xfId="11263" xr:uid="{00000000-0005-0000-0000-00002C1E0000}"/>
    <cellStyle name="Comma 2 5 5 8 4 2" xfId="30477" xr:uid="{B90700C0-2CBF-4165-9AD5-1486ABD04378}"/>
    <cellStyle name="Comma 2 5 5 8 5" xfId="20870" xr:uid="{2609C46F-0B1B-44FD-B912-7AF54794F0BE}"/>
    <cellStyle name="Comma 2 5 5 9" xfId="2458" xr:uid="{00000000-0005-0000-0000-00002D1E0000}"/>
    <cellStyle name="Comma 2 5 5 9 2" xfId="7261" xr:uid="{00000000-0005-0000-0000-00002E1E0000}"/>
    <cellStyle name="Comma 2 5 5 9 2 2" xfId="16868" xr:uid="{00000000-0005-0000-0000-00002F1E0000}"/>
    <cellStyle name="Comma 2 5 5 9 2 2 2" xfId="36082" xr:uid="{16DFBDD8-5D76-458B-919E-59B1C12C5E97}"/>
    <cellStyle name="Comma 2 5 5 9 2 3" xfId="26475" xr:uid="{BF127D97-8E02-4392-ABCB-B7CF49D507F4}"/>
    <cellStyle name="Comma 2 5 5 9 3" xfId="12065" xr:uid="{00000000-0005-0000-0000-0000301E0000}"/>
    <cellStyle name="Comma 2 5 5 9 3 2" xfId="31279" xr:uid="{F1C1AC93-C5B3-497D-BAD5-DE1A28D3199D}"/>
    <cellStyle name="Comma 2 5 5 9 4" xfId="21672" xr:uid="{DB5413A7-06D5-4ADB-B929-15205823BA69}"/>
    <cellStyle name="Comma 2 5 6" xfId="63" xr:uid="{00000000-0005-0000-0000-0000311E0000}"/>
    <cellStyle name="Comma 2 5 6 10" xfId="9673" xr:uid="{00000000-0005-0000-0000-0000321E0000}"/>
    <cellStyle name="Comma 2 5 6 10 2" xfId="28887" xr:uid="{EBEDF2D2-3D98-4369-AB05-BFF538C9EA1D}"/>
    <cellStyle name="Comma 2 5 6 11" xfId="19280" xr:uid="{6DF35F47-45F6-4A76-AC2D-544013A43F66}"/>
    <cellStyle name="Comma 2 5 6 2" xfId="163" xr:uid="{00000000-0005-0000-0000-0000331E0000}"/>
    <cellStyle name="Comma 2 5 6 2 10" xfId="19380" xr:uid="{DBB1CF5C-D52D-430B-989C-6472F0AA3BF5}"/>
    <cellStyle name="Comma 2 5 6 2 2" xfId="363" xr:uid="{00000000-0005-0000-0000-0000341E0000}"/>
    <cellStyle name="Comma 2 5 6 2 2 2" xfId="1164" xr:uid="{00000000-0005-0000-0000-0000351E0000}"/>
    <cellStyle name="Comma 2 5 6 2 2 2 2" xfId="3568" xr:uid="{00000000-0005-0000-0000-0000361E0000}"/>
    <cellStyle name="Comma 2 5 6 2 2 2 2 2" xfId="8371" xr:uid="{00000000-0005-0000-0000-0000371E0000}"/>
    <cellStyle name="Comma 2 5 6 2 2 2 2 2 2" xfId="17978" xr:uid="{00000000-0005-0000-0000-0000381E0000}"/>
    <cellStyle name="Comma 2 5 6 2 2 2 2 2 2 2" xfId="37192" xr:uid="{18685FA4-9D7C-4101-A004-5D82114680A4}"/>
    <cellStyle name="Comma 2 5 6 2 2 2 2 2 3" xfId="27585" xr:uid="{C16E94E8-844F-416F-84F9-091BC915CD7C}"/>
    <cellStyle name="Comma 2 5 6 2 2 2 2 3" xfId="13175" xr:uid="{00000000-0005-0000-0000-0000391E0000}"/>
    <cellStyle name="Comma 2 5 6 2 2 2 2 3 2" xfId="32389" xr:uid="{A478FE75-BBCC-4861-94B3-8B51CB50F10B}"/>
    <cellStyle name="Comma 2 5 6 2 2 2 2 4" xfId="22782" xr:uid="{C33F6F11-BABF-48B8-8BD9-16CE0AADC030}"/>
    <cellStyle name="Comma 2 5 6 2 2 2 3" xfId="5970" xr:uid="{00000000-0005-0000-0000-00003A1E0000}"/>
    <cellStyle name="Comma 2 5 6 2 2 2 3 2" xfId="15577" xr:uid="{00000000-0005-0000-0000-00003B1E0000}"/>
    <cellStyle name="Comma 2 5 6 2 2 2 3 2 2" xfId="34791" xr:uid="{54C93887-3111-4A76-AA1B-0998CC42C524}"/>
    <cellStyle name="Comma 2 5 6 2 2 2 3 3" xfId="25184" xr:uid="{9CD1DAB5-9169-4D15-B52F-21AD213A7A75}"/>
    <cellStyle name="Comma 2 5 6 2 2 2 4" xfId="10773" xr:uid="{00000000-0005-0000-0000-00003C1E0000}"/>
    <cellStyle name="Comma 2 5 6 2 2 2 4 2" xfId="29987" xr:uid="{66E224A2-AE7B-4B48-BCD9-1CB9570A735B}"/>
    <cellStyle name="Comma 2 5 6 2 2 2 5" xfId="20380" xr:uid="{E41415A3-22B5-400E-8DC3-012139269B04}"/>
    <cellStyle name="Comma 2 5 6 2 2 3" xfId="1964" xr:uid="{00000000-0005-0000-0000-00003D1E0000}"/>
    <cellStyle name="Comma 2 5 6 2 2 3 2" xfId="4368" xr:uid="{00000000-0005-0000-0000-00003E1E0000}"/>
    <cellStyle name="Comma 2 5 6 2 2 3 2 2" xfId="9171" xr:uid="{00000000-0005-0000-0000-00003F1E0000}"/>
    <cellStyle name="Comma 2 5 6 2 2 3 2 2 2" xfId="18778" xr:uid="{00000000-0005-0000-0000-0000401E0000}"/>
    <cellStyle name="Comma 2 5 6 2 2 3 2 2 2 2" xfId="37992" xr:uid="{A3114B88-1C0C-4A3D-9B13-5D44188737FE}"/>
    <cellStyle name="Comma 2 5 6 2 2 3 2 2 3" xfId="28385" xr:uid="{5436DE2A-E5DB-467A-B267-30B94763A256}"/>
    <cellStyle name="Comma 2 5 6 2 2 3 2 3" xfId="13975" xr:uid="{00000000-0005-0000-0000-0000411E0000}"/>
    <cellStyle name="Comma 2 5 6 2 2 3 2 3 2" xfId="33189" xr:uid="{E1080A88-66FE-4F31-A56A-9F2B1DDAE661}"/>
    <cellStyle name="Comma 2 5 6 2 2 3 2 4" xfId="23582" xr:uid="{7913B89D-37EF-40E8-9D7B-28666BA95160}"/>
    <cellStyle name="Comma 2 5 6 2 2 3 3" xfId="6770" xr:uid="{00000000-0005-0000-0000-0000421E0000}"/>
    <cellStyle name="Comma 2 5 6 2 2 3 3 2" xfId="16377" xr:uid="{00000000-0005-0000-0000-0000431E0000}"/>
    <cellStyle name="Comma 2 5 6 2 2 3 3 2 2" xfId="35591" xr:uid="{0200591D-9398-4A3C-B4A1-72809504F10E}"/>
    <cellStyle name="Comma 2 5 6 2 2 3 3 3" xfId="25984" xr:uid="{E051555C-CE14-46F5-B544-BDDA88556FFF}"/>
    <cellStyle name="Comma 2 5 6 2 2 3 4" xfId="11573" xr:uid="{00000000-0005-0000-0000-0000441E0000}"/>
    <cellStyle name="Comma 2 5 6 2 2 3 4 2" xfId="30787" xr:uid="{65F63FCF-6581-4013-9FC4-4B741EC9C96F}"/>
    <cellStyle name="Comma 2 5 6 2 2 3 5" xfId="21180" xr:uid="{3ABA76DD-2A93-4233-87B8-1404FB064D20}"/>
    <cellStyle name="Comma 2 5 6 2 2 4" xfId="2768" xr:uid="{00000000-0005-0000-0000-0000451E0000}"/>
    <cellStyle name="Comma 2 5 6 2 2 4 2" xfId="7571" xr:uid="{00000000-0005-0000-0000-0000461E0000}"/>
    <cellStyle name="Comma 2 5 6 2 2 4 2 2" xfId="17178" xr:uid="{00000000-0005-0000-0000-0000471E0000}"/>
    <cellStyle name="Comma 2 5 6 2 2 4 2 2 2" xfId="36392" xr:uid="{5DED5FA7-D57F-4936-9E18-A327D4FBF81F}"/>
    <cellStyle name="Comma 2 5 6 2 2 4 2 3" xfId="26785" xr:uid="{5B4EDA8E-5036-42D6-A5DE-9283B6A19611}"/>
    <cellStyle name="Comma 2 5 6 2 2 4 3" xfId="12375" xr:uid="{00000000-0005-0000-0000-0000481E0000}"/>
    <cellStyle name="Comma 2 5 6 2 2 4 3 2" xfId="31589" xr:uid="{1D38F56D-AF73-4CBD-9F53-6E84E3BD1C04}"/>
    <cellStyle name="Comma 2 5 6 2 2 4 4" xfId="21982" xr:uid="{5DCC1FCE-942D-4B2A-A56B-E715293E6B40}"/>
    <cellStyle name="Comma 2 5 6 2 2 5" xfId="5170" xr:uid="{00000000-0005-0000-0000-0000491E0000}"/>
    <cellStyle name="Comma 2 5 6 2 2 5 2" xfId="14777" xr:uid="{00000000-0005-0000-0000-00004A1E0000}"/>
    <cellStyle name="Comma 2 5 6 2 2 5 2 2" xfId="33991" xr:uid="{0EA23AB6-075A-4BB6-B747-871FC9F3108B}"/>
    <cellStyle name="Comma 2 5 6 2 2 5 3" xfId="24384" xr:uid="{758FF3D9-362D-41FF-A7A7-30CB88FFC419}"/>
    <cellStyle name="Comma 2 5 6 2 2 6" xfId="9973" xr:uid="{00000000-0005-0000-0000-00004B1E0000}"/>
    <cellStyle name="Comma 2 5 6 2 2 6 2" xfId="29187" xr:uid="{55F94D74-C14A-44F9-96D7-ED195FD90B2F}"/>
    <cellStyle name="Comma 2 5 6 2 2 7" xfId="19580" xr:uid="{EF2D1730-A229-4162-97C5-B5A41F40FD86}"/>
    <cellStyle name="Comma 2 5 6 2 3" xfId="563" xr:uid="{00000000-0005-0000-0000-00004C1E0000}"/>
    <cellStyle name="Comma 2 5 6 2 3 2" xfId="1364" xr:uid="{00000000-0005-0000-0000-00004D1E0000}"/>
    <cellStyle name="Comma 2 5 6 2 3 2 2" xfId="3768" xr:uid="{00000000-0005-0000-0000-00004E1E0000}"/>
    <cellStyle name="Comma 2 5 6 2 3 2 2 2" xfId="8571" xr:uid="{00000000-0005-0000-0000-00004F1E0000}"/>
    <cellStyle name="Comma 2 5 6 2 3 2 2 2 2" xfId="18178" xr:uid="{00000000-0005-0000-0000-0000501E0000}"/>
    <cellStyle name="Comma 2 5 6 2 3 2 2 2 2 2" xfId="37392" xr:uid="{DCA33DF6-09AA-40B8-B850-8BB1070E43FC}"/>
    <cellStyle name="Comma 2 5 6 2 3 2 2 2 3" xfId="27785" xr:uid="{09425DF0-84E2-45A7-83A5-25F58204D97D}"/>
    <cellStyle name="Comma 2 5 6 2 3 2 2 3" xfId="13375" xr:uid="{00000000-0005-0000-0000-0000511E0000}"/>
    <cellStyle name="Comma 2 5 6 2 3 2 2 3 2" xfId="32589" xr:uid="{64C4D7DD-B3EB-47C0-AA29-AE4388B76BF5}"/>
    <cellStyle name="Comma 2 5 6 2 3 2 2 4" xfId="22982" xr:uid="{6891B19F-D216-4AF4-A964-22DD08FF5D48}"/>
    <cellStyle name="Comma 2 5 6 2 3 2 3" xfId="6170" xr:uid="{00000000-0005-0000-0000-0000521E0000}"/>
    <cellStyle name="Comma 2 5 6 2 3 2 3 2" xfId="15777" xr:uid="{00000000-0005-0000-0000-0000531E0000}"/>
    <cellStyle name="Comma 2 5 6 2 3 2 3 2 2" xfId="34991" xr:uid="{2544BD0C-E27B-4BDD-BAAD-8961BFBA603A}"/>
    <cellStyle name="Comma 2 5 6 2 3 2 3 3" xfId="25384" xr:uid="{B48B3D85-BE3E-4D6F-AB0B-B5A2E2286184}"/>
    <cellStyle name="Comma 2 5 6 2 3 2 4" xfId="10973" xr:uid="{00000000-0005-0000-0000-0000541E0000}"/>
    <cellStyle name="Comma 2 5 6 2 3 2 4 2" xfId="30187" xr:uid="{9688DD79-3A90-4E8B-9A93-9B1B25755651}"/>
    <cellStyle name="Comma 2 5 6 2 3 2 5" xfId="20580" xr:uid="{429061E1-862E-436B-B60E-5BF37AD91276}"/>
    <cellStyle name="Comma 2 5 6 2 3 3" xfId="2164" xr:uid="{00000000-0005-0000-0000-0000551E0000}"/>
    <cellStyle name="Comma 2 5 6 2 3 3 2" xfId="4568" xr:uid="{00000000-0005-0000-0000-0000561E0000}"/>
    <cellStyle name="Comma 2 5 6 2 3 3 2 2" xfId="9371" xr:uid="{00000000-0005-0000-0000-0000571E0000}"/>
    <cellStyle name="Comma 2 5 6 2 3 3 2 2 2" xfId="18978" xr:uid="{00000000-0005-0000-0000-0000581E0000}"/>
    <cellStyle name="Comma 2 5 6 2 3 3 2 2 2 2" xfId="38192" xr:uid="{9BE9B6C7-A0ED-45F4-A98C-6A4925AEA210}"/>
    <cellStyle name="Comma 2 5 6 2 3 3 2 2 3" xfId="28585" xr:uid="{BC460C71-9E85-4D1A-BE5F-E6046A2012E2}"/>
    <cellStyle name="Comma 2 5 6 2 3 3 2 3" xfId="14175" xr:uid="{00000000-0005-0000-0000-0000591E0000}"/>
    <cellStyle name="Comma 2 5 6 2 3 3 2 3 2" xfId="33389" xr:uid="{A4DEF063-AAD7-45B1-9F64-439811368E63}"/>
    <cellStyle name="Comma 2 5 6 2 3 3 2 4" xfId="23782" xr:uid="{CC680A07-5A1E-43F3-BA86-779849A006AF}"/>
    <cellStyle name="Comma 2 5 6 2 3 3 3" xfId="6970" xr:uid="{00000000-0005-0000-0000-00005A1E0000}"/>
    <cellStyle name="Comma 2 5 6 2 3 3 3 2" xfId="16577" xr:uid="{00000000-0005-0000-0000-00005B1E0000}"/>
    <cellStyle name="Comma 2 5 6 2 3 3 3 2 2" xfId="35791" xr:uid="{B8844382-716F-4975-A91C-5A80A6712673}"/>
    <cellStyle name="Comma 2 5 6 2 3 3 3 3" xfId="26184" xr:uid="{2E2E8710-7943-4C67-A83D-4C8E12BDA970}"/>
    <cellStyle name="Comma 2 5 6 2 3 3 4" xfId="11773" xr:uid="{00000000-0005-0000-0000-00005C1E0000}"/>
    <cellStyle name="Comma 2 5 6 2 3 3 4 2" xfId="30987" xr:uid="{CF356298-473D-4EE6-B8B0-9814809C4CEA}"/>
    <cellStyle name="Comma 2 5 6 2 3 3 5" xfId="21380" xr:uid="{B4D2FF94-E18F-4106-8FB4-12FDF0B9660A}"/>
    <cellStyle name="Comma 2 5 6 2 3 4" xfId="2968" xr:uid="{00000000-0005-0000-0000-00005D1E0000}"/>
    <cellStyle name="Comma 2 5 6 2 3 4 2" xfId="7771" xr:uid="{00000000-0005-0000-0000-00005E1E0000}"/>
    <cellStyle name="Comma 2 5 6 2 3 4 2 2" xfId="17378" xr:uid="{00000000-0005-0000-0000-00005F1E0000}"/>
    <cellStyle name="Comma 2 5 6 2 3 4 2 2 2" xfId="36592" xr:uid="{53895EBF-9C0A-4636-940C-9D1E79ECD17A}"/>
    <cellStyle name="Comma 2 5 6 2 3 4 2 3" xfId="26985" xr:uid="{35ED367B-D375-44ED-844E-FABEB048F694}"/>
    <cellStyle name="Comma 2 5 6 2 3 4 3" xfId="12575" xr:uid="{00000000-0005-0000-0000-0000601E0000}"/>
    <cellStyle name="Comma 2 5 6 2 3 4 3 2" xfId="31789" xr:uid="{01716497-F47C-4C68-99F2-8875A428B40E}"/>
    <cellStyle name="Comma 2 5 6 2 3 4 4" xfId="22182" xr:uid="{F59DE402-0188-46D3-891F-06BBB379B28A}"/>
    <cellStyle name="Comma 2 5 6 2 3 5" xfId="5370" xr:uid="{00000000-0005-0000-0000-0000611E0000}"/>
    <cellStyle name="Comma 2 5 6 2 3 5 2" xfId="14977" xr:uid="{00000000-0005-0000-0000-0000621E0000}"/>
    <cellStyle name="Comma 2 5 6 2 3 5 2 2" xfId="34191" xr:uid="{D6F2315C-543D-46A8-9BA5-E4509F04C1E9}"/>
    <cellStyle name="Comma 2 5 6 2 3 5 3" xfId="24584" xr:uid="{1B6E0630-0604-4B16-AC48-7155958805CF}"/>
    <cellStyle name="Comma 2 5 6 2 3 6" xfId="10173" xr:uid="{00000000-0005-0000-0000-0000631E0000}"/>
    <cellStyle name="Comma 2 5 6 2 3 6 2" xfId="29387" xr:uid="{A6512713-B31A-4AC7-84CC-8EE9987C2E4A}"/>
    <cellStyle name="Comma 2 5 6 2 3 7" xfId="19780" xr:uid="{733E88D6-BBD1-43C5-9AFB-05A5BE3EF5A8}"/>
    <cellStyle name="Comma 2 5 6 2 4" xfId="763" xr:uid="{00000000-0005-0000-0000-0000641E0000}"/>
    <cellStyle name="Comma 2 5 6 2 4 2" xfId="1564" xr:uid="{00000000-0005-0000-0000-0000651E0000}"/>
    <cellStyle name="Comma 2 5 6 2 4 2 2" xfId="3968" xr:uid="{00000000-0005-0000-0000-0000661E0000}"/>
    <cellStyle name="Comma 2 5 6 2 4 2 2 2" xfId="8771" xr:uid="{00000000-0005-0000-0000-0000671E0000}"/>
    <cellStyle name="Comma 2 5 6 2 4 2 2 2 2" xfId="18378" xr:uid="{00000000-0005-0000-0000-0000681E0000}"/>
    <cellStyle name="Comma 2 5 6 2 4 2 2 2 2 2" xfId="37592" xr:uid="{E447A453-DDB6-45F8-9418-791323B242FF}"/>
    <cellStyle name="Comma 2 5 6 2 4 2 2 2 3" xfId="27985" xr:uid="{359D4ED5-E706-4305-B1E5-125B4E72C797}"/>
    <cellStyle name="Comma 2 5 6 2 4 2 2 3" xfId="13575" xr:uid="{00000000-0005-0000-0000-0000691E0000}"/>
    <cellStyle name="Comma 2 5 6 2 4 2 2 3 2" xfId="32789" xr:uid="{299607CB-43A4-4A93-BF75-76D703BF9890}"/>
    <cellStyle name="Comma 2 5 6 2 4 2 2 4" xfId="23182" xr:uid="{7946EB93-4311-4627-BEF8-A961F07E0C19}"/>
    <cellStyle name="Comma 2 5 6 2 4 2 3" xfId="6370" xr:uid="{00000000-0005-0000-0000-00006A1E0000}"/>
    <cellStyle name="Comma 2 5 6 2 4 2 3 2" xfId="15977" xr:uid="{00000000-0005-0000-0000-00006B1E0000}"/>
    <cellStyle name="Comma 2 5 6 2 4 2 3 2 2" xfId="35191" xr:uid="{F6597A7E-A56D-4A3C-A225-A103F87A6E05}"/>
    <cellStyle name="Comma 2 5 6 2 4 2 3 3" xfId="25584" xr:uid="{27BAE45F-5C69-4D64-AD7A-DCFCFE273060}"/>
    <cellStyle name="Comma 2 5 6 2 4 2 4" xfId="11173" xr:uid="{00000000-0005-0000-0000-00006C1E0000}"/>
    <cellStyle name="Comma 2 5 6 2 4 2 4 2" xfId="30387" xr:uid="{902572F0-EC8B-43D6-B9D7-B2F3FA8AD34E}"/>
    <cellStyle name="Comma 2 5 6 2 4 2 5" xfId="20780" xr:uid="{E4819F10-47D8-4329-9721-CEF0396363D0}"/>
    <cellStyle name="Comma 2 5 6 2 4 3" xfId="2364" xr:uid="{00000000-0005-0000-0000-00006D1E0000}"/>
    <cellStyle name="Comma 2 5 6 2 4 3 2" xfId="4768" xr:uid="{00000000-0005-0000-0000-00006E1E0000}"/>
    <cellStyle name="Comma 2 5 6 2 4 3 2 2" xfId="9571" xr:uid="{00000000-0005-0000-0000-00006F1E0000}"/>
    <cellStyle name="Comma 2 5 6 2 4 3 2 2 2" xfId="19178" xr:uid="{00000000-0005-0000-0000-0000701E0000}"/>
    <cellStyle name="Comma 2 5 6 2 4 3 2 2 2 2" xfId="38392" xr:uid="{20110F44-0371-4DDC-BC66-0E6FFA44B7DD}"/>
    <cellStyle name="Comma 2 5 6 2 4 3 2 2 3" xfId="28785" xr:uid="{D1C16F3F-2114-426F-B441-2B0FF6A01629}"/>
    <cellStyle name="Comma 2 5 6 2 4 3 2 3" xfId="14375" xr:uid="{00000000-0005-0000-0000-0000711E0000}"/>
    <cellStyle name="Comma 2 5 6 2 4 3 2 3 2" xfId="33589" xr:uid="{67C1DB7D-14EB-43A8-B7BF-C593F0ED6635}"/>
    <cellStyle name="Comma 2 5 6 2 4 3 2 4" xfId="23982" xr:uid="{CECB0A8E-CBFB-4970-ABE0-B4D5D6710D4A}"/>
    <cellStyle name="Comma 2 5 6 2 4 3 3" xfId="7170" xr:uid="{00000000-0005-0000-0000-0000721E0000}"/>
    <cellStyle name="Comma 2 5 6 2 4 3 3 2" xfId="16777" xr:uid="{00000000-0005-0000-0000-0000731E0000}"/>
    <cellStyle name="Comma 2 5 6 2 4 3 3 2 2" xfId="35991" xr:uid="{FA5FD3B7-77D7-4486-9EE4-C55BDDD1CB89}"/>
    <cellStyle name="Comma 2 5 6 2 4 3 3 3" xfId="26384" xr:uid="{6766C081-9000-47BE-B749-5CB18BFD90FE}"/>
    <cellStyle name="Comma 2 5 6 2 4 3 4" xfId="11973" xr:uid="{00000000-0005-0000-0000-0000741E0000}"/>
    <cellStyle name="Comma 2 5 6 2 4 3 4 2" xfId="31187" xr:uid="{945894E1-6C42-41B3-A0C4-0813DD372D48}"/>
    <cellStyle name="Comma 2 5 6 2 4 3 5" xfId="21580" xr:uid="{904EBB02-5087-407A-881E-B8068FF14AA0}"/>
    <cellStyle name="Comma 2 5 6 2 4 4" xfId="3168" xr:uid="{00000000-0005-0000-0000-0000751E0000}"/>
    <cellStyle name="Comma 2 5 6 2 4 4 2" xfId="7971" xr:uid="{00000000-0005-0000-0000-0000761E0000}"/>
    <cellStyle name="Comma 2 5 6 2 4 4 2 2" xfId="17578" xr:uid="{00000000-0005-0000-0000-0000771E0000}"/>
    <cellStyle name="Comma 2 5 6 2 4 4 2 2 2" xfId="36792" xr:uid="{D28A8DEE-4BEA-4E0D-AB5B-E739D2F950A5}"/>
    <cellStyle name="Comma 2 5 6 2 4 4 2 3" xfId="27185" xr:uid="{AF62A2EE-298F-40EF-B00F-4FB6B9F0060C}"/>
    <cellStyle name="Comma 2 5 6 2 4 4 3" xfId="12775" xr:uid="{00000000-0005-0000-0000-0000781E0000}"/>
    <cellStyle name="Comma 2 5 6 2 4 4 3 2" xfId="31989" xr:uid="{4A245212-2580-4B43-B200-486318AB2070}"/>
    <cellStyle name="Comma 2 5 6 2 4 4 4" xfId="22382" xr:uid="{B5DF1A03-2152-45F6-B38C-883A9713C643}"/>
    <cellStyle name="Comma 2 5 6 2 4 5" xfId="5570" xr:uid="{00000000-0005-0000-0000-0000791E0000}"/>
    <cellStyle name="Comma 2 5 6 2 4 5 2" xfId="15177" xr:uid="{00000000-0005-0000-0000-00007A1E0000}"/>
    <cellStyle name="Comma 2 5 6 2 4 5 2 2" xfId="34391" xr:uid="{8418ED31-065D-4B95-B5DD-3BE8595001FD}"/>
    <cellStyle name="Comma 2 5 6 2 4 5 3" xfId="24784" xr:uid="{F20C9D7B-8246-4920-A795-AE3252439A16}"/>
    <cellStyle name="Comma 2 5 6 2 4 6" xfId="10373" xr:uid="{00000000-0005-0000-0000-00007B1E0000}"/>
    <cellStyle name="Comma 2 5 6 2 4 6 2" xfId="29587" xr:uid="{A166E2CC-149A-4FD2-923C-B9A15DAFC338}"/>
    <cellStyle name="Comma 2 5 6 2 4 7" xfId="19980" xr:uid="{5AEDBABF-B342-4C9D-AB29-28702A30D679}"/>
    <cellStyle name="Comma 2 5 6 2 5" xfId="964" xr:uid="{00000000-0005-0000-0000-00007C1E0000}"/>
    <cellStyle name="Comma 2 5 6 2 5 2" xfId="3368" xr:uid="{00000000-0005-0000-0000-00007D1E0000}"/>
    <cellStyle name="Comma 2 5 6 2 5 2 2" xfId="8171" xr:uid="{00000000-0005-0000-0000-00007E1E0000}"/>
    <cellStyle name="Comma 2 5 6 2 5 2 2 2" xfId="17778" xr:uid="{00000000-0005-0000-0000-00007F1E0000}"/>
    <cellStyle name="Comma 2 5 6 2 5 2 2 2 2" xfId="36992" xr:uid="{15EB141F-F7A4-40A6-A6C6-C921A8BC3ED2}"/>
    <cellStyle name="Comma 2 5 6 2 5 2 2 3" xfId="27385" xr:uid="{B7A86CF3-36AC-4F80-8A95-BB63F0F8449F}"/>
    <cellStyle name="Comma 2 5 6 2 5 2 3" xfId="12975" xr:uid="{00000000-0005-0000-0000-0000801E0000}"/>
    <cellStyle name="Comma 2 5 6 2 5 2 3 2" xfId="32189" xr:uid="{CE92056E-1E70-4A27-B70C-ABC2B6978286}"/>
    <cellStyle name="Comma 2 5 6 2 5 2 4" xfId="22582" xr:uid="{267F8E61-EEAD-410F-8923-A711E2777519}"/>
    <cellStyle name="Comma 2 5 6 2 5 3" xfId="5770" xr:uid="{00000000-0005-0000-0000-0000811E0000}"/>
    <cellStyle name="Comma 2 5 6 2 5 3 2" xfId="15377" xr:uid="{00000000-0005-0000-0000-0000821E0000}"/>
    <cellStyle name="Comma 2 5 6 2 5 3 2 2" xfId="34591" xr:uid="{C5E68C35-D05C-469F-A206-11889E73C63D}"/>
    <cellStyle name="Comma 2 5 6 2 5 3 3" xfId="24984" xr:uid="{3C69B52A-17CD-4C77-A0F2-77090371DE94}"/>
    <cellStyle name="Comma 2 5 6 2 5 4" xfId="10573" xr:uid="{00000000-0005-0000-0000-0000831E0000}"/>
    <cellStyle name="Comma 2 5 6 2 5 4 2" xfId="29787" xr:uid="{089D55CF-437E-4083-94F5-7FB60FA16EDB}"/>
    <cellStyle name="Comma 2 5 6 2 5 5" xfId="20180" xr:uid="{1E001186-2A48-4A20-9EF5-DFF0BBB44174}"/>
    <cellStyle name="Comma 2 5 6 2 6" xfId="1764" xr:uid="{00000000-0005-0000-0000-0000841E0000}"/>
    <cellStyle name="Comma 2 5 6 2 6 2" xfId="4168" xr:uid="{00000000-0005-0000-0000-0000851E0000}"/>
    <cellStyle name="Comma 2 5 6 2 6 2 2" xfId="8971" xr:uid="{00000000-0005-0000-0000-0000861E0000}"/>
    <cellStyle name="Comma 2 5 6 2 6 2 2 2" xfId="18578" xr:uid="{00000000-0005-0000-0000-0000871E0000}"/>
    <cellStyle name="Comma 2 5 6 2 6 2 2 2 2" xfId="37792" xr:uid="{551521A8-8C3B-42D4-88EB-A909231B81DE}"/>
    <cellStyle name="Comma 2 5 6 2 6 2 2 3" xfId="28185" xr:uid="{7A73DC46-8975-4931-B181-D7777D8056EB}"/>
    <cellStyle name="Comma 2 5 6 2 6 2 3" xfId="13775" xr:uid="{00000000-0005-0000-0000-0000881E0000}"/>
    <cellStyle name="Comma 2 5 6 2 6 2 3 2" xfId="32989" xr:uid="{2BA5E248-223A-40F2-8ADA-7DF5E631AE63}"/>
    <cellStyle name="Comma 2 5 6 2 6 2 4" xfId="23382" xr:uid="{53D459B0-C448-4B0C-9B6D-5436A2A48A34}"/>
    <cellStyle name="Comma 2 5 6 2 6 3" xfId="6570" xr:uid="{00000000-0005-0000-0000-0000891E0000}"/>
    <cellStyle name="Comma 2 5 6 2 6 3 2" xfId="16177" xr:uid="{00000000-0005-0000-0000-00008A1E0000}"/>
    <cellStyle name="Comma 2 5 6 2 6 3 2 2" xfId="35391" xr:uid="{0BB959C6-0D56-482C-8CC1-7604D5ED305F}"/>
    <cellStyle name="Comma 2 5 6 2 6 3 3" xfId="25784" xr:uid="{C3718122-FD40-4AD6-B73B-5E8C89B7E306}"/>
    <cellStyle name="Comma 2 5 6 2 6 4" xfId="11373" xr:uid="{00000000-0005-0000-0000-00008B1E0000}"/>
    <cellStyle name="Comma 2 5 6 2 6 4 2" xfId="30587" xr:uid="{AF7F8FF1-D82F-40BF-AE4F-3E68E722D2A2}"/>
    <cellStyle name="Comma 2 5 6 2 6 5" xfId="20980" xr:uid="{7C969255-A015-4A20-A020-93B0E0E4B07D}"/>
    <cellStyle name="Comma 2 5 6 2 7" xfId="2568" xr:uid="{00000000-0005-0000-0000-00008C1E0000}"/>
    <cellStyle name="Comma 2 5 6 2 7 2" xfId="7371" xr:uid="{00000000-0005-0000-0000-00008D1E0000}"/>
    <cellStyle name="Comma 2 5 6 2 7 2 2" xfId="16978" xr:uid="{00000000-0005-0000-0000-00008E1E0000}"/>
    <cellStyle name="Comma 2 5 6 2 7 2 2 2" xfId="36192" xr:uid="{6A4E9AC7-0779-4290-AA41-B50CCD5E683C}"/>
    <cellStyle name="Comma 2 5 6 2 7 2 3" xfId="26585" xr:uid="{99483319-079E-4CEE-8264-9B0B8DC199AE}"/>
    <cellStyle name="Comma 2 5 6 2 7 3" xfId="12175" xr:uid="{00000000-0005-0000-0000-00008F1E0000}"/>
    <cellStyle name="Comma 2 5 6 2 7 3 2" xfId="31389" xr:uid="{220891E5-C153-4D07-9775-7A263576899A}"/>
    <cellStyle name="Comma 2 5 6 2 7 4" xfId="21782" xr:uid="{2B762A5D-E5AD-4915-9B08-8FA3F097736E}"/>
    <cellStyle name="Comma 2 5 6 2 8" xfId="4970" xr:uid="{00000000-0005-0000-0000-0000901E0000}"/>
    <cellStyle name="Comma 2 5 6 2 8 2" xfId="14577" xr:uid="{00000000-0005-0000-0000-0000911E0000}"/>
    <cellStyle name="Comma 2 5 6 2 8 2 2" xfId="33791" xr:uid="{E4C9537E-2606-4C41-99AC-30FDDFFCEBAD}"/>
    <cellStyle name="Comma 2 5 6 2 8 3" xfId="24184" xr:uid="{B6AEBBE6-12F1-4418-9ACA-63281A6977D0}"/>
    <cellStyle name="Comma 2 5 6 2 9" xfId="9773" xr:uid="{00000000-0005-0000-0000-0000921E0000}"/>
    <cellStyle name="Comma 2 5 6 2 9 2" xfId="28987" xr:uid="{1DC98724-47EE-4110-9E55-84A4486A5E50}"/>
    <cellStyle name="Comma 2 5 6 3" xfId="263" xr:uid="{00000000-0005-0000-0000-0000931E0000}"/>
    <cellStyle name="Comma 2 5 6 3 2" xfId="1064" xr:uid="{00000000-0005-0000-0000-0000941E0000}"/>
    <cellStyle name="Comma 2 5 6 3 2 2" xfId="3468" xr:uid="{00000000-0005-0000-0000-0000951E0000}"/>
    <cellStyle name="Comma 2 5 6 3 2 2 2" xfId="8271" xr:uid="{00000000-0005-0000-0000-0000961E0000}"/>
    <cellStyle name="Comma 2 5 6 3 2 2 2 2" xfId="17878" xr:uid="{00000000-0005-0000-0000-0000971E0000}"/>
    <cellStyle name="Comma 2 5 6 3 2 2 2 2 2" xfId="37092" xr:uid="{B5BEA7E7-2A1A-4C06-A632-B0F46819BD92}"/>
    <cellStyle name="Comma 2 5 6 3 2 2 2 3" xfId="27485" xr:uid="{63C64673-A835-40FB-AA91-5FE6FC30C441}"/>
    <cellStyle name="Comma 2 5 6 3 2 2 3" xfId="13075" xr:uid="{00000000-0005-0000-0000-0000981E0000}"/>
    <cellStyle name="Comma 2 5 6 3 2 2 3 2" xfId="32289" xr:uid="{EA20C097-59BC-4739-A6C0-577E911984E6}"/>
    <cellStyle name="Comma 2 5 6 3 2 2 4" xfId="22682" xr:uid="{BC0FD96F-55C7-4164-85FC-C28C1C165E77}"/>
    <cellStyle name="Comma 2 5 6 3 2 3" xfId="5870" xr:uid="{00000000-0005-0000-0000-0000991E0000}"/>
    <cellStyle name="Comma 2 5 6 3 2 3 2" xfId="15477" xr:uid="{00000000-0005-0000-0000-00009A1E0000}"/>
    <cellStyle name="Comma 2 5 6 3 2 3 2 2" xfId="34691" xr:uid="{FD167CA0-2BA8-431A-AF9B-C7E636CB20E3}"/>
    <cellStyle name="Comma 2 5 6 3 2 3 3" xfId="25084" xr:uid="{4A55C360-C9E5-41FE-8CCC-1A1243155F51}"/>
    <cellStyle name="Comma 2 5 6 3 2 4" xfId="10673" xr:uid="{00000000-0005-0000-0000-00009B1E0000}"/>
    <cellStyle name="Comma 2 5 6 3 2 4 2" xfId="29887" xr:uid="{2A0C13D8-85F8-4FAC-8732-5758636CBF2E}"/>
    <cellStyle name="Comma 2 5 6 3 2 5" xfId="20280" xr:uid="{23F61372-33C2-4C10-B5AF-B271F8E8B47E}"/>
    <cellStyle name="Comma 2 5 6 3 3" xfId="1864" xr:uid="{00000000-0005-0000-0000-00009C1E0000}"/>
    <cellStyle name="Comma 2 5 6 3 3 2" xfId="4268" xr:uid="{00000000-0005-0000-0000-00009D1E0000}"/>
    <cellStyle name="Comma 2 5 6 3 3 2 2" xfId="9071" xr:uid="{00000000-0005-0000-0000-00009E1E0000}"/>
    <cellStyle name="Comma 2 5 6 3 3 2 2 2" xfId="18678" xr:uid="{00000000-0005-0000-0000-00009F1E0000}"/>
    <cellStyle name="Comma 2 5 6 3 3 2 2 2 2" xfId="37892" xr:uid="{5B877BD4-7E3D-4C69-A259-A975C765F350}"/>
    <cellStyle name="Comma 2 5 6 3 3 2 2 3" xfId="28285" xr:uid="{CF87FE0F-75CB-41A8-8AA0-84ED124021CD}"/>
    <cellStyle name="Comma 2 5 6 3 3 2 3" xfId="13875" xr:uid="{00000000-0005-0000-0000-0000A01E0000}"/>
    <cellStyle name="Comma 2 5 6 3 3 2 3 2" xfId="33089" xr:uid="{B51CFFAA-D353-4385-B44A-83F0B98ECE7D}"/>
    <cellStyle name="Comma 2 5 6 3 3 2 4" xfId="23482" xr:uid="{6972CDC5-1FD4-4375-AD19-291DF7A54EDC}"/>
    <cellStyle name="Comma 2 5 6 3 3 3" xfId="6670" xr:uid="{00000000-0005-0000-0000-0000A11E0000}"/>
    <cellStyle name="Comma 2 5 6 3 3 3 2" xfId="16277" xr:uid="{00000000-0005-0000-0000-0000A21E0000}"/>
    <cellStyle name="Comma 2 5 6 3 3 3 2 2" xfId="35491" xr:uid="{9CB20E88-C083-420E-B560-71061057563C}"/>
    <cellStyle name="Comma 2 5 6 3 3 3 3" xfId="25884" xr:uid="{EB78C504-D4A8-45F9-B438-B83647A1C0DA}"/>
    <cellStyle name="Comma 2 5 6 3 3 4" xfId="11473" xr:uid="{00000000-0005-0000-0000-0000A31E0000}"/>
    <cellStyle name="Comma 2 5 6 3 3 4 2" xfId="30687" xr:uid="{D4828E14-3B7E-4E0A-A2A5-16C33073B954}"/>
    <cellStyle name="Comma 2 5 6 3 3 5" xfId="21080" xr:uid="{7A211AF5-4728-4E31-8CC0-6D4A8B18522E}"/>
    <cellStyle name="Comma 2 5 6 3 4" xfId="2668" xr:uid="{00000000-0005-0000-0000-0000A41E0000}"/>
    <cellStyle name="Comma 2 5 6 3 4 2" xfId="7471" xr:uid="{00000000-0005-0000-0000-0000A51E0000}"/>
    <cellStyle name="Comma 2 5 6 3 4 2 2" xfId="17078" xr:uid="{00000000-0005-0000-0000-0000A61E0000}"/>
    <cellStyle name="Comma 2 5 6 3 4 2 2 2" xfId="36292" xr:uid="{CEC4E5B4-9EAE-4E3F-A8C1-E5FBE5F27C5B}"/>
    <cellStyle name="Comma 2 5 6 3 4 2 3" xfId="26685" xr:uid="{D65EB1F5-6820-4680-B856-36CB1A58F242}"/>
    <cellStyle name="Comma 2 5 6 3 4 3" xfId="12275" xr:uid="{00000000-0005-0000-0000-0000A71E0000}"/>
    <cellStyle name="Comma 2 5 6 3 4 3 2" xfId="31489" xr:uid="{4BAA3453-6F11-42AF-ACC1-383790BBA0BA}"/>
    <cellStyle name="Comma 2 5 6 3 4 4" xfId="21882" xr:uid="{8905CCBF-73DD-483C-82FA-73E588EA7DF6}"/>
    <cellStyle name="Comma 2 5 6 3 5" xfId="5070" xr:uid="{00000000-0005-0000-0000-0000A81E0000}"/>
    <cellStyle name="Comma 2 5 6 3 5 2" xfId="14677" xr:uid="{00000000-0005-0000-0000-0000A91E0000}"/>
    <cellStyle name="Comma 2 5 6 3 5 2 2" xfId="33891" xr:uid="{8A8C413D-CD66-4C99-BDA9-6B92781EC010}"/>
    <cellStyle name="Comma 2 5 6 3 5 3" xfId="24284" xr:uid="{1F98E18C-3B00-4F50-BE59-68DA2493A03C}"/>
    <cellStyle name="Comma 2 5 6 3 6" xfId="9873" xr:uid="{00000000-0005-0000-0000-0000AA1E0000}"/>
    <cellStyle name="Comma 2 5 6 3 6 2" xfId="29087" xr:uid="{F1AB8F0F-F9C3-4363-A201-64944418B0F9}"/>
    <cellStyle name="Comma 2 5 6 3 7" xfId="19480" xr:uid="{4C53E168-883E-433F-B10E-7377E9AA876C}"/>
    <cellStyle name="Comma 2 5 6 4" xfId="463" xr:uid="{00000000-0005-0000-0000-0000AB1E0000}"/>
    <cellStyle name="Comma 2 5 6 4 2" xfId="1264" xr:uid="{00000000-0005-0000-0000-0000AC1E0000}"/>
    <cellStyle name="Comma 2 5 6 4 2 2" xfId="3668" xr:uid="{00000000-0005-0000-0000-0000AD1E0000}"/>
    <cellStyle name="Comma 2 5 6 4 2 2 2" xfId="8471" xr:uid="{00000000-0005-0000-0000-0000AE1E0000}"/>
    <cellStyle name="Comma 2 5 6 4 2 2 2 2" xfId="18078" xr:uid="{00000000-0005-0000-0000-0000AF1E0000}"/>
    <cellStyle name="Comma 2 5 6 4 2 2 2 2 2" xfId="37292" xr:uid="{044B8E14-E42D-4898-ACBA-BB0F430DDEBB}"/>
    <cellStyle name="Comma 2 5 6 4 2 2 2 3" xfId="27685" xr:uid="{029415E8-E695-4D81-9671-548A4D7A1249}"/>
    <cellStyle name="Comma 2 5 6 4 2 2 3" xfId="13275" xr:uid="{00000000-0005-0000-0000-0000B01E0000}"/>
    <cellStyle name="Comma 2 5 6 4 2 2 3 2" xfId="32489" xr:uid="{F1A270E3-BA6F-4B89-B4D9-9F42D07E3BDA}"/>
    <cellStyle name="Comma 2 5 6 4 2 2 4" xfId="22882" xr:uid="{47AAF24F-75F1-4DF3-8149-EA18F7EB9481}"/>
    <cellStyle name="Comma 2 5 6 4 2 3" xfId="6070" xr:uid="{00000000-0005-0000-0000-0000B11E0000}"/>
    <cellStyle name="Comma 2 5 6 4 2 3 2" xfId="15677" xr:uid="{00000000-0005-0000-0000-0000B21E0000}"/>
    <cellStyle name="Comma 2 5 6 4 2 3 2 2" xfId="34891" xr:uid="{38EE74F0-0541-4C96-AECD-A309F9518AE9}"/>
    <cellStyle name="Comma 2 5 6 4 2 3 3" xfId="25284" xr:uid="{5A7BD110-8421-4D03-94BB-35A58288C859}"/>
    <cellStyle name="Comma 2 5 6 4 2 4" xfId="10873" xr:uid="{00000000-0005-0000-0000-0000B31E0000}"/>
    <cellStyle name="Comma 2 5 6 4 2 4 2" xfId="30087" xr:uid="{20039AB6-5517-4170-9462-519B029C8699}"/>
    <cellStyle name="Comma 2 5 6 4 2 5" xfId="20480" xr:uid="{79442446-D3BB-4986-AB68-6A6924CBB4D2}"/>
    <cellStyle name="Comma 2 5 6 4 3" xfId="2064" xr:uid="{00000000-0005-0000-0000-0000B41E0000}"/>
    <cellStyle name="Comma 2 5 6 4 3 2" xfId="4468" xr:uid="{00000000-0005-0000-0000-0000B51E0000}"/>
    <cellStyle name="Comma 2 5 6 4 3 2 2" xfId="9271" xr:uid="{00000000-0005-0000-0000-0000B61E0000}"/>
    <cellStyle name="Comma 2 5 6 4 3 2 2 2" xfId="18878" xr:uid="{00000000-0005-0000-0000-0000B71E0000}"/>
    <cellStyle name="Comma 2 5 6 4 3 2 2 2 2" xfId="38092" xr:uid="{8D56D5B3-A1AE-4701-AD0F-1A6A973D56FD}"/>
    <cellStyle name="Comma 2 5 6 4 3 2 2 3" xfId="28485" xr:uid="{72595F95-FC6C-4E3C-A9E3-EE257B80E8F5}"/>
    <cellStyle name="Comma 2 5 6 4 3 2 3" xfId="14075" xr:uid="{00000000-0005-0000-0000-0000B81E0000}"/>
    <cellStyle name="Comma 2 5 6 4 3 2 3 2" xfId="33289" xr:uid="{D25F1CDF-46F2-4324-9862-4FE910A09D4F}"/>
    <cellStyle name="Comma 2 5 6 4 3 2 4" xfId="23682" xr:uid="{B0FA1235-4F35-4CC5-BFCC-BFBA73223F34}"/>
    <cellStyle name="Comma 2 5 6 4 3 3" xfId="6870" xr:uid="{00000000-0005-0000-0000-0000B91E0000}"/>
    <cellStyle name="Comma 2 5 6 4 3 3 2" xfId="16477" xr:uid="{00000000-0005-0000-0000-0000BA1E0000}"/>
    <cellStyle name="Comma 2 5 6 4 3 3 2 2" xfId="35691" xr:uid="{0CB7D75E-DA9E-4559-B586-9BABDECCE5B0}"/>
    <cellStyle name="Comma 2 5 6 4 3 3 3" xfId="26084" xr:uid="{241FDF16-36DD-4C86-8E8E-EF5D7DF9F8E9}"/>
    <cellStyle name="Comma 2 5 6 4 3 4" xfId="11673" xr:uid="{00000000-0005-0000-0000-0000BB1E0000}"/>
    <cellStyle name="Comma 2 5 6 4 3 4 2" xfId="30887" xr:uid="{19E75936-5CBB-4475-9552-4249CF132C55}"/>
    <cellStyle name="Comma 2 5 6 4 3 5" xfId="21280" xr:uid="{B7B0123F-E2BA-4B68-8261-373DC5336EC2}"/>
    <cellStyle name="Comma 2 5 6 4 4" xfId="2868" xr:uid="{00000000-0005-0000-0000-0000BC1E0000}"/>
    <cellStyle name="Comma 2 5 6 4 4 2" xfId="7671" xr:uid="{00000000-0005-0000-0000-0000BD1E0000}"/>
    <cellStyle name="Comma 2 5 6 4 4 2 2" xfId="17278" xr:uid="{00000000-0005-0000-0000-0000BE1E0000}"/>
    <cellStyle name="Comma 2 5 6 4 4 2 2 2" xfId="36492" xr:uid="{BADFBDF2-6E45-4C55-BEF2-E06F9412A002}"/>
    <cellStyle name="Comma 2 5 6 4 4 2 3" xfId="26885" xr:uid="{9647A13F-2AE8-4958-A5D7-55F46480F49F}"/>
    <cellStyle name="Comma 2 5 6 4 4 3" xfId="12475" xr:uid="{00000000-0005-0000-0000-0000BF1E0000}"/>
    <cellStyle name="Comma 2 5 6 4 4 3 2" xfId="31689" xr:uid="{4F8E79B4-CE21-4C09-8F72-A47E9568A04F}"/>
    <cellStyle name="Comma 2 5 6 4 4 4" xfId="22082" xr:uid="{BE3BA2DE-E64B-4C7A-99A2-4BBA08D752A5}"/>
    <cellStyle name="Comma 2 5 6 4 5" xfId="5270" xr:uid="{00000000-0005-0000-0000-0000C01E0000}"/>
    <cellStyle name="Comma 2 5 6 4 5 2" xfId="14877" xr:uid="{00000000-0005-0000-0000-0000C11E0000}"/>
    <cellStyle name="Comma 2 5 6 4 5 2 2" xfId="34091" xr:uid="{E8259076-1DD3-4D56-95AF-A50FD3805E9C}"/>
    <cellStyle name="Comma 2 5 6 4 5 3" xfId="24484" xr:uid="{FAE3B7CD-6B9A-4944-9BA9-628B7F485C20}"/>
    <cellStyle name="Comma 2 5 6 4 6" xfId="10073" xr:uid="{00000000-0005-0000-0000-0000C21E0000}"/>
    <cellStyle name="Comma 2 5 6 4 6 2" xfId="29287" xr:uid="{52BDB904-7C7F-4E92-AF4E-3FDD4896353A}"/>
    <cellStyle name="Comma 2 5 6 4 7" xfId="19680" xr:uid="{30E5C228-1C2E-447E-A0DD-0CC01CC367B2}"/>
    <cellStyle name="Comma 2 5 6 5" xfId="663" xr:uid="{00000000-0005-0000-0000-0000C31E0000}"/>
    <cellStyle name="Comma 2 5 6 5 2" xfId="1464" xr:uid="{00000000-0005-0000-0000-0000C41E0000}"/>
    <cellStyle name="Comma 2 5 6 5 2 2" xfId="3868" xr:uid="{00000000-0005-0000-0000-0000C51E0000}"/>
    <cellStyle name="Comma 2 5 6 5 2 2 2" xfId="8671" xr:uid="{00000000-0005-0000-0000-0000C61E0000}"/>
    <cellStyle name="Comma 2 5 6 5 2 2 2 2" xfId="18278" xr:uid="{00000000-0005-0000-0000-0000C71E0000}"/>
    <cellStyle name="Comma 2 5 6 5 2 2 2 2 2" xfId="37492" xr:uid="{2F1246B3-CFC5-4ECC-8E01-64885B4E2AAE}"/>
    <cellStyle name="Comma 2 5 6 5 2 2 2 3" xfId="27885" xr:uid="{05425EDC-4B91-4A0F-95E0-1C6EB8EB7C82}"/>
    <cellStyle name="Comma 2 5 6 5 2 2 3" xfId="13475" xr:uid="{00000000-0005-0000-0000-0000C81E0000}"/>
    <cellStyle name="Comma 2 5 6 5 2 2 3 2" xfId="32689" xr:uid="{33202A1A-3FAE-432B-806A-C28ABA3ED597}"/>
    <cellStyle name="Comma 2 5 6 5 2 2 4" xfId="23082" xr:uid="{35C0D621-2C55-4C66-9982-232C541E6748}"/>
    <cellStyle name="Comma 2 5 6 5 2 3" xfId="6270" xr:uid="{00000000-0005-0000-0000-0000C91E0000}"/>
    <cellStyle name="Comma 2 5 6 5 2 3 2" xfId="15877" xr:uid="{00000000-0005-0000-0000-0000CA1E0000}"/>
    <cellStyle name="Comma 2 5 6 5 2 3 2 2" xfId="35091" xr:uid="{4F395751-2F2F-4FF7-847D-E96C729B16EA}"/>
    <cellStyle name="Comma 2 5 6 5 2 3 3" xfId="25484" xr:uid="{495B1936-1996-44AE-BF65-E9945FCB6DFA}"/>
    <cellStyle name="Comma 2 5 6 5 2 4" xfId="11073" xr:uid="{00000000-0005-0000-0000-0000CB1E0000}"/>
    <cellStyle name="Comma 2 5 6 5 2 4 2" xfId="30287" xr:uid="{7DC0E2EB-A7E1-40D2-86E7-E2D3F84E04B8}"/>
    <cellStyle name="Comma 2 5 6 5 2 5" xfId="20680" xr:uid="{E1B12AD7-A5E6-45FE-8938-B4959B8A0D8D}"/>
    <cellStyle name="Comma 2 5 6 5 3" xfId="2264" xr:uid="{00000000-0005-0000-0000-0000CC1E0000}"/>
    <cellStyle name="Comma 2 5 6 5 3 2" xfId="4668" xr:uid="{00000000-0005-0000-0000-0000CD1E0000}"/>
    <cellStyle name="Comma 2 5 6 5 3 2 2" xfId="9471" xr:uid="{00000000-0005-0000-0000-0000CE1E0000}"/>
    <cellStyle name="Comma 2 5 6 5 3 2 2 2" xfId="19078" xr:uid="{00000000-0005-0000-0000-0000CF1E0000}"/>
    <cellStyle name="Comma 2 5 6 5 3 2 2 2 2" xfId="38292" xr:uid="{542A384A-8A55-4F67-8F39-4CA3FE023ED0}"/>
    <cellStyle name="Comma 2 5 6 5 3 2 2 3" xfId="28685" xr:uid="{61B23F88-8375-4539-8FA8-B9257B52F4AB}"/>
    <cellStyle name="Comma 2 5 6 5 3 2 3" xfId="14275" xr:uid="{00000000-0005-0000-0000-0000D01E0000}"/>
    <cellStyle name="Comma 2 5 6 5 3 2 3 2" xfId="33489" xr:uid="{4D350425-D731-4965-9061-AC29FC15E901}"/>
    <cellStyle name="Comma 2 5 6 5 3 2 4" xfId="23882" xr:uid="{EF4489D4-7B01-4CDA-AB3E-220B0120F8FB}"/>
    <cellStyle name="Comma 2 5 6 5 3 3" xfId="7070" xr:uid="{00000000-0005-0000-0000-0000D11E0000}"/>
    <cellStyle name="Comma 2 5 6 5 3 3 2" xfId="16677" xr:uid="{00000000-0005-0000-0000-0000D21E0000}"/>
    <cellStyle name="Comma 2 5 6 5 3 3 2 2" xfId="35891" xr:uid="{A5ED0F88-FD6D-4E06-A32B-39FE803E376B}"/>
    <cellStyle name="Comma 2 5 6 5 3 3 3" xfId="26284" xr:uid="{B632646B-E854-4ECA-B8B9-8D3CC4E8A65D}"/>
    <cellStyle name="Comma 2 5 6 5 3 4" xfId="11873" xr:uid="{00000000-0005-0000-0000-0000D31E0000}"/>
    <cellStyle name="Comma 2 5 6 5 3 4 2" xfId="31087" xr:uid="{87D75AFD-F35A-4EB4-8CB9-E4B9CCC19426}"/>
    <cellStyle name="Comma 2 5 6 5 3 5" xfId="21480" xr:uid="{42123254-1D32-43D3-8F1C-EAF7AE46253B}"/>
    <cellStyle name="Comma 2 5 6 5 4" xfId="3068" xr:uid="{00000000-0005-0000-0000-0000D41E0000}"/>
    <cellStyle name="Comma 2 5 6 5 4 2" xfId="7871" xr:uid="{00000000-0005-0000-0000-0000D51E0000}"/>
    <cellStyle name="Comma 2 5 6 5 4 2 2" xfId="17478" xr:uid="{00000000-0005-0000-0000-0000D61E0000}"/>
    <cellStyle name="Comma 2 5 6 5 4 2 2 2" xfId="36692" xr:uid="{6ABBA241-23D4-487B-99B6-E3A4626D1920}"/>
    <cellStyle name="Comma 2 5 6 5 4 2 3" xfId="27085" xr:uid="{9F67A025-A8F0-45ED-AC9D-9916DA28DE0E}"/>
    <cellStyle name="Comma 2 5 6 5 4 3" xfId="12675" xr:uid="{00000000-0005-0000-0000-0000D71E0000}"/>
    <cellStyle name="Comma 2 5 6 5 4 3 2" xfId="31889" xr:uid="{48265ECD-2B16-4FCA-9FBF-11AC7539906A}"/>
    <cellStyle name="Comma 2 5 6 5 4 4" xfId="22282" xr:uid="{247895D3-0784-424E-B4C8-487954DEA1A5}"/>
    <cellStyle name="Comma 2 5 6 5 5" xfId="5470" xr:uid="{00000000-0005-0000-0000-0000D81E0000}"/>
    <cellStyle name="Comma 2 5 6 5 5 2" xfId="15077" xr:uid="{00000000-0005-0000-0000-0000D91E0000}"/>
    <cellStyle name="Comma 2 5 6 5 5 2 2" xfId="34291" xr:uid="{D0AB9C55-1069-4677-AB80-EA2C576D62BD}"/>
    <cellStyle name="Comma 2 5 6 5 5 3" xfId="24684" xr:uid="{618157ED-39C9-4B70-8FCF-42869919D8BB}"/>
    <cellStyle name="Comma 2 5 6 5 6" xfId="10273" xr:uid="{00000000-0005-0000-0000-0000DA1E0000}"/>
    <cellStyle name="Comma 2 5 6 5 6 2" xfId="29487" xr:uid="{605DF857-E962-4EDF-BFE0-A9EE15F241E0}"/>
    <cellStyle name="Comma 2 5 6 5 7" xfId="19880" xr:uid="{94EA89C3-0422-4734-9688-A57B5DD3C0EB}"/>
    <cellStyle name="Comma 2 5 6 6" xfId="864" xr:uid="{00000000-0005-0000-0000-0000DB1E0000}"/>
    <cellStyle name="Comma 2 5 6 6 2" xfId="3268" xr:uid="{00000000-0005-0000-0000-0000DC1E0000}"/>
    <cellStyle name="Comma 2 5 6 6 2 2" xfId="8071" xr:uid="{00000000-0005-0000-0000-0000DD1E0000}"/>
    <cellStyle name="Comma 2 5 6 6 2 2 2" xfId="17678" xr:uid="{00000000-0005-0000-0000-0000DE1E0000}"/>
    <cellStyle name="Comma 2 5 6 6 2 2 2 2" xfId="36892" xr:uid="{4799E4F0-F8CF-4922-BD47-1127546C1E7C}"/>
    <cellStyle name="Comma 2 5 6 6 2 2 3" xfId="27285" xr:uid="{43F49D4C-8EB1-4EF7-82E5-3888CBDBE898}"/>
    <cellStyle name="Comma 2 5 6 6 2 3" xfId="12875" xr:uid="{00000000-0005-0000-0000-0000DF1E0000}"/>
    <cellStyle name="Comma 2 5 6 6 2 3 2" xfId="32089" xr:uid="{E37AFD59-79B5-4AD2-BFDA-CD2754B35530}"/>
    <cellStyle name="Comma 2 5 6 6 2 4" xfId="22482" xr:uid="{CD94A1A6-E0F4-445A-8BEF-85E3B2E71550}"/>
    <cellStyle name="Comma 2 5 6 6 3" xfId="5670" xr:uid="{00000000-0005-0000-0000-0000E01E0000}"/>
    <cellStyle name="Comma 2 5 6 6 3 2" xfId="15277" xr:uid="{00000000-0005-0000-0000-0000E11E0000}"/>
    <cellStyle name="Comma 2 5 6 6 3 2 2" xfId="34491" xr:uid="{4BC8EF0C-266D-489E-8747-1B131813D872}"/>
    <cellStyle name="Comma 2 5 6 6 3 3" xfId="24884" xr:uid="{0FCB1684-0C27-4C69-8846-29D64A5FF432}"/>
    <cellStyle name="Comma 2 5 6 6 4" xfId="10473" xr:uid="{00000000-0005-0000-0000-0000E21E0000}"/>
    <cellStyle name="Comma 2 5 6 6 4 2" xfId="29687" xr:uid="{AB0656F3-2644-4B79-A8AF-CE6683988845}"/>
    <cellStyle name="Comma 2 5 6 6 5" xfId="20080" xr:uid="{59EC3D69-FFB3-4D62-BC8E-4019F504F335}"/>
    <cellStyle name="Comma 2 5 6 7" xfId="1664" xr:uid="{00000000-0005-0000-0000-0000E31E0000}"/>
    <cellStyle name="Comma 2 5 6 7 2" xfId="4068" xr:uid="{00000000-0005-0000-0000-0000E41E0000}"/>
    <cellStyle name="Comma 2 5 6 7 2 2" xfId="8871" xr:uid="{00000000-0005-0000-0000-0000E51E0000}"/>
    <cellStyle name="Comma 2 5 6 7 2 2 2" xfId="18478" xr:uid="{00000000-0005-0000-0000-0000E61E0000}"/>
    <cellStyle name="Comma 2 5 6 7 2 2 2 2" xfId="37692" xr:uid="{07CAA900-23D5-4A77-9E4A-189C6716B09D}"/>
    <cellStyle name="Comma 2 5 6 7 2 2 3" xfId="28085" xr:uid="{52FE5073-F6FA-4F8F-8490-88B7D04DD6EF}"/>
    <cellStyle name="Comma 2 5 6 7 2 3" xfId="13675" xr:uid="{00000000-0005-0000-0000-0000E71E0000}"/>
    <cellStyle name="Comma 2 5 6 7 2 3 2" xfId="32889" xr:uid="{D503E85B-9139-4661-A70B-3E7D665849D7}"/>
    <cellStyle name="Comma 2 5 6 7 2 4" xfId="23282" xr:uid="{6D55ED2B-3B40-4BC6-9C24-4C951CF30AF2}"/>
    <cellStyle name="Comma 2 5 6 7 3" xfId="6470" xr:uid="{00000000-0005-0000-0000-0000E81E0000}"/>
    <cellStyle name="Comma 2 5 6 7 3 2" xfId="16077" xr:uid="{00000000-0005-0000-0000-0000E91E0000}"/>
    <cellStyle name="Comma 2 5 6 7 3 2 2" xfId="35291" xr:uid="{03FECCCD-4368-4196-ACB0-890D4B89B28D}"/>
    <cellStyle name="Comma 2 5 6 7 3 3" xfId="25684" xr:uid="{FFFFC35E-8AF9-4C35-BFE2-3E71D8848C50}"/>
    <cellStyle name="Comma 2 5 6 7 4" xfId="11273" xr:uid="{00000000-0005-0000-0000-0000EA1E0000}"/>
    <cellStyle name="Comma 2 5 6 7 4 2" xfId="30487" xr:uid="{F3A7AD91-5AEC-4783-AD02-90D811742E5D}"/>
    <cellStyle name="Comma 2 5 6 7 5" xfId="20880" xr:uid="{45E6B5F2-CA40-4762-8486-62576FAE8B90}"/>
    <cellStyle name="Comma 2 5 6 8" xfId="2468" xr:uid="{00000000-0005-0000-0000-0000EB1E0000}"/>
    <cellStyle name="Comma 2 5 6 8 2" xfId="7271" xr:uid="{00000000-0005-0000-0000-0000EC1E0000}"/>
    <cellStyle name="Comma 2 5 6 8 2 2" xfId="16878" xr:uid="{00000000-0005-0000-0000-0000ED1E0000}"/>
    <cellStyle name="Comma 2 5 6 8 2 2 2" xfId="36092" xr:uid="{19E5C966-EFF4-49A6-8588-350D0E19446A}"/>
    <cellStyle name="Comma 2 5 6 8 2 3" xfId="26485" xr:uid="{FC556232-0ADE-4CEF-98D8-284518661495}"/>
    <cellStyle name="Comma 2 5 6 8 3" xfId="12075" xr:uid="{00000000-0005-0000-0000-0000EE1E0000}"/>
    <cellStyle name="Comma 2 5 6 8 3 2" xfId="31289" xr:uid="{E13EFA5B-4E60-4B0D-B14A-C8E94A123FC1}"/>
    <cellStyle name="Comma 2 5 6 8 4" xfId="21682" xr:uid="{F9109C4D-9256-4433-B32C-C8D73589A33C}"/>
    <cellStyle name="Comma 2 5 6 9" xfId="4870" xr:uid="{00000000-0005-0000-0000-0000EF1E0000}"/>
    <cellStyle name="Comma 2 5 6 9 2" xfId="14477" xr:uid="{00000000-0005-0000-0000-0000F01E0000}"/>
    <cellStyle name="Comma 2 5 6 9 2 2" xfId="33691" xr:uid="{3FC323F8-F5DE-4386-B414-D2A7E9090B4D}"/>
    <cellStyle name="Comma 2 5 6 9 3" xfId="24084" xr:uid="{1930295C-E3B0-4445-8984-AB630357C954}"/>
    <cellStyle name="Comma 2 5 7" xfId="113" xr:uid="{00000000-0005-0000-0000-0000F11E0000}"/>
    <cellStyle name="Comma 2 5 7 10" xfId="19330" xr:uid="{5E8D1E1B-F7FD-491B-A2BF-4A687BE097BF}"/>
    <cellStyle name="Comma 2 5 7 2" xfId="313" xr:uid="{00000000-0005-0000-0000-0000F21E0000}"/>
    <cellStyle name="Comma 2 5 7 2 2" xfId="1114" xr:uid="{00000000-0005-0000-0000-0000F31E0000}"/>
    <cellStyle name="Comma 2 5 7 2 2 2" xfId="3518" xr:uid="{00000000-0005-0000-0000-0000F41E0000}"/>
    <cellStyle name="Comma 2 5 7 2 2 2 2" xfId="8321" xr:uid="{00000000-0005-0000-0000-0000F51E0000}"/>
    <cellStyle name="Comma 2 5 7 2 2 2 2 2" xfId="17928" xr:uid="{00000000-0005-0000-0000-0000F61E0000}"/>
    <cellStyle name="Comma 2 5 7 2 2 2 2 2 2" xfId="37142" xr:uid="{263B9BC1-06C7-44FA-9488-5F4641D6407B}"/>
    <cellStyle name="Comma 2 5 7 2 2 2 2 3" xfId="27535" xr:uid="{E3511042-0C1F-47C5-81E6-00F0A42CB580}"/>
    <cellStyle name="Comma 2 5 7 2 2 2 3" xfId="13125" xr:uid="{00000000-0005-0000-0000-0000F71E0000}"/>
    <cellStyle name="Comma 2 5 7 2 2 2 3 2" xfId="32339" xr:uid="{66749115-6D68-47A3-A4BD-78A23CD58E52}"/>
    <cellStyle name="Comma 2 5 7 2 2 2 4" xfId="22732" xr:uid="{F142FB36-6F85-4BD4-B396-D5CAF848B80A}"/>
    <cellStyle name="Comma 2 5 7 2 2 3" xfId="5920" xr:uid="{00000000-0005-0000-0000-0000F81E0000}"/>
    <cellStyle name="Comma 2 5 7 2 2 3 2" xfId="15527" xr:uid="{00000000-0005-0000-0000-0000F91E0000}"/>
    <cellStyle name="Comma 2 5 7 2 2 3 2 2" xfId="34741" xr:uid="{6EF6817C-9E08-4976-AF14-6A2A9E33A3C9}"/>
    <cellStyle name="Comma 2 5 7 2 2 3 3" xfId="25134" xr:uid="{35FF48FA-D6C5-43D5-8DD4-FD55C7303059}"/>
    <cellStyle name="Comma 2 5 7 2 2 4" xfId="10723" xr:uid="{00000000-0005-0000-0000-0000FA1E0000}"/>
    <cellStyle name="Comma 2 5 7 2 2 4 2" xfId="29937" xr:uid="{E4BF0445-C008-4FD0-949D-9CF414A4C6F3}"/>
    <cellStyle name="Comma 2 5 7 2 2 5" xfId="20330" xr:uid="{7E64BA59-3C5D-453A-B284-64135821233C}"/>
    <cellStyle name="Comma 2 5 7 2 3" xfId="1914" xr:uid="{00000000-0005-0000-0000-0000FB1E0000}"/>
    <cellStyle name="Comma 2 5 7 2 3 2" xfId="4318" xr:uid="{00000000-0005-0000-0000-0000FC1E0000}"/>
    <cellStyle name="Comma 2 5 7 2 3 2 2" xfId="9121" xr:uid="{00000000-0005-0000-0000-0000FD1E0000}"/>
    <cellStyle name="Comma 2 5 7 2 3 2 2 2" xfId="18728" xr:uid="{00000000-0005-0000-0000-0000FE1E0000}"/>
    <cellStyle name="Comma 2 5 7 2 3 2 2 2 2" xfId="37942" xr:uid="{D9B3554F-E2C8-4C47-9432-D96F9CBBC4EA}"/>
    <cellStyle name="Comma 2 5 7 2 3 2 2 3" xfId="28335" xr:uid="{B045B355-501D-4EC4-B198-894AC9E6358C}"/>
    <cellStyle name="Comma 2 5 7 2 3 2 3" xfId="13925" xr:uid="{00000000-0005-0000-0000-0000FF1E0000}"/>
    <cellStyle name="Comma 2 5 7 2 3 2 3 2" xfId="33139" xr:uid="{525A0477-A268-46BA-8966-768704016DCF}"/>
    <cellStyle name="Comma 2 5 7 2 3 2 4" xfId="23532" xr:uid="{F98BC2EC-40BD-44C2-B379-6F203A51423B}"/>
    <cellStyle name="Comma 2 5 7 2 3 3" xfId="6720" xr:uid="{00000000-0005-0000-0000-0000001F0000}"/>
    <cellStyle name="Comma 2 5 7 2 3 3 2" xfId="16327" xr:uid="{00000000-0005-0000-0000-0000011F0000}"/>
    <cellStyle name="Comma 2 5 7 2 3 3 2 2" xfId="35541" xr:uid="{FA1C0381-4530-425C-A07D-6DD34BD1AB77}"/>
    <cellStyle name="Comma 2 5 7 2 3 3 3" xfId="25934" xr:uid="{9A045F62-E0CA-4127-9AFD-FF0CE2367B5E}"/>
    <cellStyle name="Comma 2 5 7 2 3 4" xfId="11523" xr:uid="{00000000-0005-0000-0000-0000021F0000}"/>
    <cellStyle name="Comma 2 5 7 2 3 4 2" xfId="30737" xr:uid="{855695A6-38C9-4682-A5FD-BB5E1CFE810C}"/>
    <cellStyle name="Comma 2 5 7 2 3 5" xfId="21130" xr:uid="{05314AE2-A4FD-41F2-B393-C2C880671B6D}"/>
    <cellStyle name="Comma 2 5 7 2 4" xfId="2718" xr:uid="{00000000-0005-0000-0000-0000031F0000}"/>
    <cellStyle name="Comma 2 5 7 2 4 2" xfId="7521" xr:uid="{00000000-0005-0000-0000-0000041F0000}"/>
    <cellStyle name="Comma 2 5 7 2 4 2 2" xfId="17128" xr:uid="{00000000-0005-0000-0000-0000051F0000}"/>
    <cellStyle name="Comma 2 5 7 2 4 2 2 2" xfId="36342" xr:uid="{10F4208A-C500-4129-BA0F-4EBBCE1F9E0A}"/>
    <cellStyle name="Comma 2 5 7 2 4 2 3" xfId="26735" xr:uid="{3DD78768-4ED1-4983-A4D0-93676621FA30}"/>
    <cellStyle name="Comma 2 5 7 2 4 3" xfId="12325" xr:uid="{00000000-0005-0000-0000-0000061F0000}"/>
    <cellStyle name="Comma 2 5 7 2 4 3 2" xfId="31539" xr:uid="{81F935A0-A9DD-42EA-AB1B-84A4B7D6BFB3}"/>
    <cellStyle name="Comma 2 5 7 2 4 4" xfId="21932" xr:uid="{3A68BD62-478E-443E-8397-1A3F4F0F6071}"/>
    <cellStyle name="Comma 2 5 7 2 5" xfId="5120" xr:uid="{00000000-0005-0000-0000-0000071F0000}"/>
    <cellStyle name="Comma 2 5 7 2 5 2" xfId="14727" xr:uid="{00000000-0005-0000-0000-0000081F0000}"/>
    <cellStyle name="Comma 2 5 7 2 5 2 2" xfId="33941" xr:uid="{7C887707-B273-4088-8594-A2D4CCDA2716}"/>
    <cellStyle name="Comma 2 5 7 2 5 3" xfId="24334" xr:uid="{C54ECA85-F283-4512-8E57-B2A9534D1DBC}"/>
    <cellStyle name="Comma 2 5 7 2 6" xfId="9923" xr:uid="{00000000-0005-0000-0000-0000091F0000}"/>
    <cellStyle name="Comma 2 5 7 2 6 2" xfId="29137" xr:uid="{B0792669-2055-4E4B-81DC-CAE2759EDC42}"/>
    <cellStyle name="Comma 2 5 7 2 7" xfId="19530" xr:uid="{202541AF-3703-4415-AA51-6BCEF40109C4}"/>
    <cellStyle name="Comma 2 5 7 3" xfId="513" xr:uid="{00000000-0005-0000-0000-00000A1F0000}"/>
    <cellStyle name="Comma 2 5 7 3 2" xfId="1314" xr:uid="{00000000-0005-0000-0000-00000B1F0000}"/>
    <cellStyle name="Comma 2 5 7 3 2 2" xfId="3718" xr:uid="{00000000-0005-0000-0000-00000C1F0000}"/>
    <cellStyle name="Comma 2 5 7 3 2 2 2" xfId="8521" xr:uid="{00000000-0005-0000-0000-00000D1F0000}"/>
    <cellStyle name="Comma 2 5 7 3 2 2 2 2" xfId="18128" xr:uid="{00000000-0005-0000-0000-00000E1F0000}"/>
    <cellStyle name="Comma 2 5 7 3 2 2 2 2 2" xfId="37342" xr:uid="{56838C3F-67DB-4F20-B0CA-9B7637342B32}"/>
    <cellStyle name="Comma 2 5 7 3 2 2 2 3" xfId="27735" xr:uid="{8D60C857-3260-4CDB-A3E2-A361415C8EE4}"/>
    <cellStyle name="Comma 2 5 7 3 2 2 3" xfId="13325" xr:uid="{00000000-0005-0000-0000-00000F1F0000}"/>
    <cellStyle name="Comma 2 5 7 3 2 2 3 2" xfId="32539" xr:uid="{BE881909-0CFF-4E75-9F9B-0BD969DCCBAC}"/>
    <cellStyle name="Comma 2 5 7 3 2 2 4" xfId="22932" xr:uid="{70D8BBFC-B89F-4F22-9195-9EB7E9A18612}"/>
    <cellStyle name="Comma 2 5 7 3 2 3" xfId="6120" xr:uid="{00000000-0005-0000-0000-0000101F0000}"/>
    <cellStyle name="Comma 2 5 7 3 2 3 2" xfId="15727" xr:uid="{00000000-0005-0000-0000-0000111F0000}"/>
    <cellStyle name="Comma 2 5 7 3 2 3 2 2" xfId="34941" xr:uid="{634EFD51-E93C-416E-B579-34A4805058A1}"/>
    <cellStyle name="Comma 2 5 7 3 2 3 3" xfId="25334" xr:uid="{5A967430-00A9-4C25-B947-0A744BC80DAC}"/>
    <cellStyle name="Comma 2 5 7 3 2 4" xfId="10923" xr:uid="{00000000-0005-0000-0000-0000121F0000}"/>
    <cellStyle name="Comma 2 5 7 3 2 4 2" xfId="30137" xr:uid="{E537638C-F05C-4E59-AB67-C7FDBA4BE7B3}"/>
    <cellStyle name="Comma 2 5 7 3 2 5" xfId="20530" xr:uid="{7F066D15-592B-4AE7-8458-1172CFB0B649}"/>
    <cellStyle name="Comma 2 5 7 3 3" xfId="2114" xr:uid="{00000000-0005-0000-0000-0000131F0000}"/>
    <cellStyle name="Comma 2 5 7 3 3 2" xfId="4518" xr:uid="{00000000-0005-0000-0000-0000141F0000}"/>
    <cellStyle name="Comma 2 5 7 3 3 2 2" xfId="9321" xr:uid="{00000000-0005-0000-0000-0000151F0000}"/>
    <cellStyle name="Comma 2 5 7 3 3 2 2 2" xfId="18928" xr:uid="{00000000-0005-0000-0000-0000161F0000}"/>
    <cellStyle name="Comma 2 5 7 3 3 2 2 2 2" xfId="38142" xr:uid="{F2165EE4-6F73-44C7-AC1B-51F4CFA6A245}"/>
    <cellStyle name="Comma 2 5 7 3 3 2 2 3" xfId="28535" xr:uid="{3755769A-09C6-4239-9616-E501ADF5FEA8}"/>
    <cellStyle name="Comma 2 5 7 3 3 2 3" xfId="14125" xr:uid="{00000000-0005-0000-0000-0000171F0000}"/>
    <cellStyle name="Comma 2 5 7 3 3 2 3 2" xfId="33339" xr:uid="{E19BC4B5-4A8F-450B-A5E0-10B66B399247}"/>
    <cellStyle name="Comma 2 5 7 3 3 2 4" xfId="23732" xr:uid="{9F63CB5B-3CC7-4D85-B98A-A127FB354CFA}"/>
    <cellStyle name="Comma 2 5 7 3 3 3" xfId="6920" xr:uid="{00000000-0005-0000-0000-0000181F0000}"/>
    <cellStyle name="Comma 2 5 7 3 3 3 2" xfId="16527" xr:uid="{00000000-0005-0000-0000-0000191F0000}"/>
    <cellStyle name="Comma 2 5 7 3 3 3 2 2" xfId="35741" xr:uid="{9A8DF997-FEC1-4607-9A85-41C6E45529BF}"/>
    <cellStyle name="Comma 2 5 7 3 3 3 3" xfId="26134" xr:uid="{30173917-AE5E-4888-9477-9D843FF54ACC}"/>
    <cellStyle name="Comma 2 5 7 3 3 4" xfId="11723" xr:uid="{00000000-0005-0000-0000-00001A1F0000}"/>
    <cellStyle name="Comma 2 5 7 3 3 4 2" xfId="30937" xr:uid="{EC1B5530-844D-4CC9-B44C-A8E1B64013C7}"/>
    <cellStyle name="Comma 2 5 7 3 3 5" xfId="21330" xr:uid="{03FB0A8A-1604-4BA1-A4E4-A981816B5EB9}"/>
    <cellStyle name="Comma 2 5 7 3 4" xfId="2918" xr:uid="{00000000-0005-0000-0000-00001B1F0000}"/>
    <cellStyle name="Comma 2 5 7 3 4 2" xfId="7721" xr:uid="{00000000-0005-0000-0000-00001C1F0000}"/>
    <cellStyle name="Comma 2 5 7 3 4 2 2" xfId="17328" xr:uid="{00000000-0005-0000-0000-00001D1F0000}"/>
    <cellStyle name="Comma 2 5 7 3 4 2 2 2" xfId="36542" xr:uid="{23740485-88D9-4D1C-88EE-B07E147015C5}"/>
    <cellStyle name="Comma 2 5 7 3 4 2 3" xfId="26935" xr:uid="{FDDBC7B4-BE2A-4405-AD2C-FAE3AF42C5FB}"/>
    <cellStyle name="Comma 2 5 7 3 4 3" xfId="12525" xr:uid="{00000000-0005-0000-0000-00001E1F0000}"/>
    <cellStyle name="Comma 2 5 7 3 4 3 2" xfId="31739" xr:uid="{B1FD6F90-96F8-4E9B-9BD9-9608C088D7ED}"/>
    <cellStyle name="Comma 2 5 7 3 4 4" xfId="22132" xr:uid="{1B42BBA6-9CC6-4F00-B098-7CFDBE526378}"/>
    <cellStyle name="Comma 2 5 7 3 5" xfId="5320" xr:uid="{00000000-0005-0000-0000-00001F1F0000}"/>
    <cellStyle name="Comma 2 5 7 3 5 2" xfId="14927" xr:uid="{00000000-0005-0000-0000-0000201F0000}"/>
    <cellStyle name="Comma 2 5 7 3 5 2 2" xfId="34141" xr:uid="{9AD2DFE7-1501-4908-AD1B-41EEBAB26063}"/>
    <cellStyle name="Comma 2 5 7 3 5 3" xfId="24534" xr:uid="{2971EA71-A657-44DC-B924-D0510E3A7001}"/>
    <cellStyle name="Comma 2 5 7 3 6" xfId="10123" xr:uid="{00000000-0005-0000-0000-0000211F0000}"/>
    <cellStyle name="Comma 2 5 7 3 6 2" xfId="29337" xr:uid="{DA88FBFE-3D1E-47D6-B28F-8251DE6DB01E}"/>
    <cellStyle name="Comma 2 5 7 3 7" xfId="19730" xr:uid="{118F5DDF-52E4-4B7A-94F1-934C0C834949}"/>
    <cellStyle name="Comma 2 5 7 4" xfId="713" xr:uid="{00000000-0005-0000-0000-0000221F0000}"/>
    <cellStyle name="Comma 2 5 7 4 2" xfId="1514" xr:uid="{00000000-0005-0000-0000-0000231F0000}"/>
    <cellStyle name="Comma 2 5 7 4 2 2" xfId="3918" xr:uid="{00000000-0005-0000-0000-0000241F0000}"/>
    <cellStyle name="Comma 2 5 7 4 2 2 2" xfId="8721" xr:uid="{00000000-0005-0000-0000-0000251F0000}"/>
    <cellStyle name="Comma 2 5 7 4 2 2 2 2" xfId="18328" xr:uid="{00000000-0005-0000-0000-0000261F0000}"/>
    <cellStyle name="Comma 2 5 7 4 2 2 2 2 2" xfId="37542" xr:uid="{F5CFFC87-635A-460C-99B8-7BDBA62CD003}"/>
    <cellStyle name="Comma 2 5 7 4 2 2 2 3" xfId="27935" xr:uid="{874BFF2D-C926-4D3B-85EE-FA68BE4EA705}"/>
    <cellStyle name="Comma 2 5 7 4 2 2 3" xfId="13525" xr:uid="{00000000-0005-0000-0000-0000271F0000}"/>
    <cellStyle name="Comma 2 5 7 4 2 2 3 2" xfId="32739" xr:uid="{B58EB345-EACD-4713-B3F0-F3708A16B6AE}"/>
    <cellStyle name="Comma 2 5 7 4 2 2 4" xfId="23132" xr:uid="{59A47548-3026-4FCB-8C28-2D744E956FEC}"/>
    <cellStyle name="Comma 2 5 7 4 2 3" xfId="6320" xr:uid="{00000000-0005-0000-0000-0000281F0000}"/>
    <cellStyle name="Comma 2 5 7 4 2 3 2" xfId="15927" xr:uid="{00000000-0005-0000-0000-0000291F0000}"/>
    <cellStyle name="Comma 2 5 7 4 2 3 2 2" xfId="35141" xr:uid="{7393E75D-50C3-4561-B95D-2BCA1D0A438D}"/>
    <cellStyle name="Comma 2 5 7 4 2 3 3" xfId="25534" xr:uid="{DA57F298-C81B-4EF0-A6E7-8D1047F75765}"/>
    <cellStyle name="Comma 2 5 7 4 2 4" xfId="11123" xr:uid="{00000000-0005-0000-0000-00002A1F0000}"/>
    <cellStyle name="Comma 2 5 7 4 2 4 2" xfId="30337" xr:uid="{03F415D2-EB8C-43F5-B8A3-051E3481B0D6}"/>
    <cellStyle name="Comma 2 5 7 4 2 5" xfId="20730" xr:uid="{AD44F3F7-778F-425C-806B-B6A9D5784176}"/>
    <cellStyle name="Comma 2 5 7 4 3" xfId="2314" xr:uid="{00000000-0005-0000-0000-00002B1F0000}"/>
    <cellStyle name="Comma 2 5 7 4 3 2" xfId="4718" xr:uid="{00000000-0005-0000-0000-00002C1F0000}"/>
    <cellStyle name="Comma 2 5 7 4 3 2 2" xfId="9521" xr:uid="{00000000-0005-0000-0000-00002D1F0000}"/>
    <cellStyle name="Comma 2 5 7 4 3 2 2 2" xfId="19128" xr:uid="{00000000-0005-0000-0000-00002E1F0000}"/>
    <cellStyle name="Comma 2 5 7 4 3 2 2 2 2" xfId="38342" xr:uid="{BE61DB73-B634-4F9D-8D70-3B9C562194B9}"/>
    <cellStyle name="Comma 2 5 7 4 3 2 2 3" xfId="28735" xr:uid="{08EBC686-DF9A-4222-BF1D-9B0265F6DDBA}"/>
    <cellStyle name="Comma 2 5 7 4 3 2 3" xfId="14325" xr:uid="{00000000-0005-0000-0000-00002F1F0000}"/>
    <cellStyle name="Comma 2 5 7 4 3 2 3 2" xfId="33539" xr:uid="{A2891BB4-36D4-4242-8B31-6F6E6B69F64E}"/>
    <cellStyle name="Comma 2 5 7 4 3 2 4" xfId="23932" xr:uid="{23192EE7-ADD1-413E-A126-B04EED69C4D6}"/>
    <cellStyle name="Comma 2 5 7 4 3 3" xfId="7120" xr:uid="{00000000-0005-0000-0000-0000301F0000}"/>
    <cellStyle name="Comma 2 5 7 4 3 3 2" xfId="16727" xr:uid="{00000000-0005-0000-0000-0000311F0000}"/>
    <cellStyle name="Comma 2 5 7 4 3 3 2 2" xfId="35941" xr:uid="{CE338E8A-D60F-4871-99DD-226EABF3FE4D}"/>
    <cellStyle name="Comma 2 5 7 4 3 3 3" xfId="26334" xr:uid="{A4FF4289-E7A4-4B6D-BB4C-6C399B89083A}"/>
    <cellStyle name="Comma 2 5 7 4 3 4" xfId="11923" xr:uid="{00000000-0005-0000-0000-0000321F0000}"/>
    <cellStyle name="Comma 2 5 7 4 3 4 2" xfId="31137" xr:uid="{ED424AA1-0DD9-405A-830F-C93EF5875D98}"/>
    <cellStyle name="Comma 2 5 7 4 3 5" xfId="21530" xr:uid="{947FB910-5830-44C2-88AA-22A331F01528}"/>
    <cellStyle name="Comma 2 5 7 4 4" xfId="3118" xr:uid="{00000000-0005-0000-0000-0000331F0000}"/>
    <cellStyle name="Comma 2 5 7 4 4 2" xfId="7921" xr:uid="{00000000-0005-0000-0000-0000341F0000}"/>
    <cellStyle name="Comma 2 5 7 4 4 2 2" xfId="17528" xr:uid="{00000000-0005-0000-0000-0000351F0000}"/>
    <cellStyle name="Comma 2 5 7 4 4 2 2 2" xfId="36742" xr:uid="{9D4BA553-C66C-4665-A233-4BAA6AA575C0}"/>
    <cellStyle name="Comma 2 5 7 4 4 2 3" xfId="27135" xr:uid="{11CD26F2-6234-4818-BA2D-C0E0ACBED6F8}"/>
    <cellStyle name="Comma 2 5 7 4 4 3" xfId="12725" xr:uid="{00000000-0005-0000-0000-0000361F0000}"/>
    <cellStyle name="Comma 2 5 7 4 4 3 2" xfId="31939" xr:uid="{7FCE2CA3-B25D-496C-8400-41992B263B14}"/>
    <cellStyle name="Comma 2 5 7 4 4 4" xfId="22332" xr:uid="{7E6E79A9-F6E9-4E60-8670-5BF03B975C09}"/>
    <cellStyle name="Comma 2 5 7 4 5" xfId="5520" xr:uid="{00000000-0005-0000-0000-0000371F0000}"/>
    <cellStyle name="Comma 2 5 7 4 5 2" xfId="15127" xr:uid="{00000000-0005-0000-0000-0000381F0000}"/>
    <cellStyle name="Comma 2 5 7 4 5 2 2" xfId="34341" xr:uid="{1C88E0F4-8C3A-4145-A276-32A54A3C8214}"/>
    <cellStyle name="Comma 2 5 7 4 5 3" xfId="24734" xr:uid="{D6DE2284-9720-42E0-BBA7-1AC72D97DDCA}"/>
    <cellStyle name="Comma 2 5 7 4 6" xfId="10323" xr:uid="{00000000-0005-0000-0000-0000391F0000}"/>
    <cellStyle name="Comma 2 5 7 4 6 2" xfId="29537" xr:uid="{91C4C512-3601-46C8-B9C1-C435400BFD9E}"/>
    <cellStyle name="Comma 2 5 7 4 7" xfId="19930" xr:uid="{1F971247-BCAC-49A1-A722-60B99A501335}"/>
    <cellStyle name="Comma 2 5 7 5" xfId="914" xr:uid="{00000000-0005-0000-0000-00003A1F0000}"/>
    <cellStyle name="Comma 2 5 7 5 2" xfId="3318" xr:uid="{00000000-0005-0000-0000-00003B1F0000}"/>
    <cellStyle name="Comma 2 5 7 5 2 2" xfId="8121" xr:uid="{00000000-0005-0000-0000-00003C1F0000}"/>
    <cellStyle name="Comma 2 5 7 5 2 2 2" xfId="17728" xr:uid="{00000000-0005-0000-0000-00003D1F0000}"/>
    <cellStyle name="Comma 2 5 7 5 2 2 2 2" xfId="36942" xr:uid="{EE7F7AC7-671B-431C-ACED-E8EE4EC7FA99}"/>
    <cellStyle name="Comma 2 5 7 5 2 2 3" xfId="27335" xr:uid="{FD51AA83-9E49-4937-8132-852370147713}"/>
    <cellStyle name="Comma 2 5 7 5 2 3" xfId="12925" xr:uid="{00000000-0005-0000-0000-00003E1F0000}"/>
    <cellStyle name="Comma 2 5 7 5 2 3 2" xfId="32139" xr:uid="{E83F89DC-CE4B-4B21-9D27-004751436A8C}"/>
    <cellStyle name="Comma 2 5 7 5 2 4" xfId="22532" xr:uid="{C7C14CBD-2827-4559-94FC-5834BA0F073C}"/>
    <cellStyle name="Comma 2 5 7 5 3" xfId="5720" xr:uid="{00000000-0005-0000-0000-00003F1F0000}"/>
    <cellStyle name="Comma 2 5 7 5 3 2" xfId="15327" xr:uid="{00000000-0005-0000-0000-0000401F0000}"/>
    <cellStyle name="Comma 2 5 7 5 3 2 2" xfId="34541" xr:uid="{5CB618DF-8D70-4269-AA1B-201E9F0B2852}"/>
    <cellStyle name="Comma 2 5 7 5 3 3" xfId="24934" xr:uid="{F5601CAB-E6C0-43B0-9EE5-68C9EC17CA8B}"/>
    <cellStyle name="Comma 2 5 7 5 4" xfId="10523" xr:uid="{00000000-0005-0000-0000-0000411F0000}"/>
    <cellStyle name="Comma 2 5 7 5 4 2" xfId="29737" xr:uid="{4B039225-49BB-4048-ABF4-95A38CE32D25}"/>
    <cellStyle name="Comma 2 5 7 5 5" xfId="20130" xr:uid="{375EEF4F-E79B-445A-B291-AFA3D05F20C6}"/>
    <cellStyle name="Comma 2 5 7 6" xfId="1714" xr:uid="{00000000-0005-0000-0000-0000421F0000}"/>
    <cellStyle name="Comma 2 5 7 6 2" xfId="4118" xr:uid="{00000000-0005-0000-0000-0000431F0000}"/>
    <cellStyle name="Comma 2 5 7 6 2 2" xfId="8921" xr:uid="{00000000-0005-0000-0000-0000441F0000}"/>
    <cellStyle name="Comma 2 5 7 6 2 2 2" xfId="18528" xr:uid="{00000000-0005-0000-0000-0000451F0000}"/>
    <cellStyle name="Comma 2 5 7 6 2 2 2 2" xfId="37742" xr:uid="{152D3116-4547-43EF-849F-E94C55078498}"/>
    <cellStyle name="Comma 2 5 7 6 2 2 3" xfId="28135" xr:uid="{6B66C891-C671-4A7C-9903-C21F1A7F171C}"/>
    <cellStyle name="Comma 2 5 7 6 2 3" xfId="13725" xr:uid="{00000000-0005-0000-0000-0000461F0000}"/>
    <cellStyle name="Comma 2 5 7 6 2 3 2" xfId="32939" xr:uid="{285C389A-41C7-4D8C-B238-0F3C80A55B5B}"/>
    <cellStyle name="Comma 2 5 7 6 2 4" xfId="23332" xr:uid="{C9A1E380-CB91-4DF3-B145-98BD5B863602}"/>
    <cellStyle name="Comma 2 5 7 6 3" xfId="6520" xr:uid="{00000000-0005-0000-0000-0000471F0000}"/>
    <cellStyle name="Comma 2 5 7 6 3 2" xfId="16127" xr:uid="{00000000-0005-0000-0000-0000481F0000}"/>
    <cellStyle name="Comma 2 5 7 6 3 2 2" xfId="35341" xr:uid="{33DF2ACF-6B36-4C75-9396-59C48D3D9343}"/>
    <cellStyle name="Comma 2 5 7 6 3 3" xfId="25734" xr:uid="{F7DB3693-D48F-465E-99AC-2156E2486724}"/>
    <cellStyle name="Comma 2 5 7 6 4" xfId="11323" xr:uid="{00000000-0005-0000-0000-0000491F0000}"/>
    <cellStyle name="Comma 2 5 7 6 4 2" xfId="30537" xr:uid="{7381B739-769A-422E-89CB-EA577083B0D3}"/>
    <cellStyle name="Comma 2 5 7 6 5" xfId="20930" xr:uid="{6563CEF9-69D6-495C-8A82-1C8276B22DE7}"/>
    <cellStyle name="Comma 2 5 7 7" xfId="2518" xr:uid="{00000000-0005-0000-0000-00004A1F0000}"/>
    <cellStyle name="Comma 2 5 7 7 2" xfId="7321" xr:uid="{00000000-0005-0000-0000-00004B1F0000}"/>
    <cellStyle name="Comma 2 5 7 7 2 2" xfId="16928" xr:uid="{00000000-0005-0000-0000-00004C1F0000}"/>
    <cellStyle name="Comma 2 5 7 7 2 2 2" xfId="36142" xr:uid="{98661FC5-0325-493E-BA9A-6396E1B1288F}"/>
    <cellStyle name="Comma 2 5 7 7 2 3" xfId="26535" xr:uid="{97C8EC13-D8D1-4ED8-92BD-A5B555CB38B4}"/>
    <cellStyle name="Comma 2 5 7 7 3" xfId="12125" xr:uid="{00000000-0005-0000-0000-00004D1F0000}"/>
    <cellStyle name="Comma 2 5 7 7 3 2" xfId="31339" xr:uid="{0E28D641-90F8-49D7-96B5-F94334319410}"/>
    <cellStyle name="Comma 2 5 7 7 4" xfId="21732" xr:uid="{F5452B17-97CE-4F32-90B3-CDC0DD4F825F}"/>
    <cellStyle name="Comma 2 5 7 8" xfId="4920" xr:uid="{00000000-0005-0000-0000-00004E1F0000}"/>
    <cellStyle name="Comma 2 5 7 8 2" xfId="14527" xr:uid="{00000000-0005-0000-0000-00004F1F0000}"/>
    <cellStyle name="Comma 2 5 7 8 2 2" xfId="33741" xr:uid="{D12D346B-B3CB-480C-AAE6-D0AE26788D75}"/>
    <cellStyle name="Comma 2 5 7 8 3" xfId="24134" xr:uid="{4B66CFC0-EDA7-48E6-B9FD-C776C5474128}"/>
    <cellStyle name="Comma 2 5 7 9" xfId="9723" xr:uid="{00000000-0005-0000-0000-0000501F0000}"/>
    <cellStyle name="Comma 2 5 7 9 2" xfId="28937" xr:uid="{3EAF3AD8-F50B-4C8A-80AD-4B0A0B285FD1}"/>
    <cellStyle name="Comma 2 5 8" xfId="213" xr:uid="{00000000-0005-0000-0000-0000511F0000}"/>
    <cellStyle name="Comma 2 5 8 2" xfId="1014" xr:uid="{00000000-0005-0000-0000-0000521F0000}"/>
    <cellStyle name="Comma 2 5 8 2 2" xfId="3418" xr:uid="{00000000-0005-0000-0000-0000531F0000}"/>
    <cellStyle name="Comma 2 5 8 2 2 2" xfId="8221" xr:uid="{00000000-0005-0000-0000-0000541F0000}"/>
    <cellStyle name="Comma 2 5 8 2 2 2 2" xfId="17828" xr:uid="{00000000-0005-0000-0000-0000551F0000}"/>
    <cellStyle name="Comma 2 5 8 2 2 2 2 2" xfId="37042" xr:uid="{BFD83456-E4E0-4F43-BE12-57D7AED3EA37}"/>
    <cellStyle name="Comma 2 5 8 2 2 2 3" xfId="27435" xr:uid="{F06858EE-8ADB-467E-AD15-E5BB942C9666}"/>
    <cellStyle name="Comma 2 5 8 2 2 3" xfId="13025" xr:uid="{00000000-0005-0000-0000-0000561F0000}"/>
    <cellStyle name="Comma 2 5 8 2 2 3 2" xfId="32239" xr:uid="{BABA68DC-A03B-40BC-BB88-7C476BCA1E8F}"/>
    <cellStyle name="Comma 2 5 8 2 2 4" xfId="22632" xr:uid="{10C4EC9F-E6D0-4AF3-8E3D-5FBFF5E0807D}"/>
    <cellStyle name="Comma 2 5 8 2 3" xfId="5820" xr:uid="{00000000-0005-0000-0000-0000571F0000}"/>
    <cellStyle name="Comma 2 5 8 2 3 2" xfId="15427" xr:uid="{00000000-0005-0000-0000-0000581F0000}"/>
    <cellStyle name="Comma 2 5 8 2 3 2 2" xfId="34641" xr:uid="{4260E16B-5A9C-4475-9601-49033D43B3F9}"/>
    <cellStyle name="Comma 2 5 8 2 3 3" xfId="25034" xr:uid="{73E04AE3-0FFB-4C3E-80E5-61F86732AC33}"/>
    <cellStyle name="Comma 2 5 8 2 4" xfId="10623" xr:uid="{00000000-0005-0000-0000-0000591F0000}"/>
    <cellStyle name="Comma 2 5 8 2 4 2" xfId="29837" xr:uid="{3EF6C128-C1C0-4264-943C-0ABC4348A9C6}"/>
    <cellStyle name="Comma 2 5 8 2 5" xfId="20230" xr:uid="{3449E237-B124-4DAC-B8BA-0466F59565E3}"/>
    <cellStyle name="Comma 2 5 8 3" xfId="1814" xr:uid="{00000000-0005-0000-0000-00005A1F0000}"/>
    <cellStyle name="Comma 2 5 8 3 2" xfId="4218" xr:uid="{00000000-0005-0000-0000-00005B1F0000}"/>
    <cellStyle name="Comma 2 5 8 3 2 2" xfId="9021" xr:uid="{00000000-0005-0000-0000-00005C1F0000}"/>
    <cellStyle name="Comma 2 5 8 3 2 2 2" xfId="18628" xr:uid="{00000000-0005-0000-0000-00005D1F0000}"/>
    <cellStyle name="Comma 2 5 8 3 2 2 2 2" xfId="37842" xr:uid="{4DEFEB13-A3C2-4518-B6FC-A703F0DB68C0}"/>
    <cellStyle name="Comma 2 5 8 3 2 2 3" xfId="28235" xr:uid="{4F4A6616-0E42-42F0-BFEA-7B1BC716DE11}"/>
    <cellStyle name="Comma 2 5 8 3 2 3" xfId="13825" xr:uid="{00000000-0005-0000-0000-00005E1F0000}"/>
    <cellStyle name="Comma 2 5 8 3 2 3 2" xfId="33039" xr:uid="{DEEB0803-D3A6-49A9-902C-F906DA41EA57}"/>
    <cellStyle name="Comma 2 5 8 3 2 4" xfId="23432" xr:uid="{5B1E184F-8A58-4856-91D7-8F605625642B}"/>
    <cellStyle name="Comma 2 5 8 3 3" xfId="6620" xr:uid="{00000000-0005-0000-0000-00005F1F0000}"/>
    <cellStyle name="Comma 2 5 8 3 3 2" xfId="16227" xr:uid="{00000000-0005-0000-0000-0000601F0000}"/>
    <cellStyle name="Comma 2 5 8 3 3 2 2" xfId="35441" xr:uid="{9B11A8F6-C293-4CE1-ABC6-D93B57710C30}"/>
    <cellStyle name="Comma 2 5 8 3 3 3" xfId="25834" xr:uid="{58B41C33-E998-4867-9C83-20EDE0940802}"/>
    <cellStyle name="Comma 2 5 8 3 4" xfId="11423" xr:uid="{00000000-0005-0000-0000-0000611F0000}"/>
    <cellStyle name="Comma 2 5 8 3 4 2" xfId="30637" xr:uid="{ED2F952A-087E-4F7E-962B-ED8FF9098450}"/>
    <cellStyle name="Comma 2 5 8 3 5" xfId="21030" xr:uid="{4404F4E4-9845-4C6F-8B27-0C21A0C15DCB}"/>
    <cellStyle name="Comma 2 5 8 4" xfId="2618" xr:uid="{00000000-0005-0000-0000-0000621F0000}"/>
    <cellStyle name="Comma 2 5 8 4 2" xfId="7421" xr:uid="{00000000-0005-0000-0000-0000631F0000}"/>
    <cellStyle name="Comma 2 5 8 4 2 2" xfId="17028" xr:uid="{00000000-0005-0000-0000-0000641F0000}"/>
    <cellStyle name="Comma 2 5 8 4 2 2 2" xfId="36242" xr:uid="{E1423828-B02E-4084-9E7A-32767D45D401}"/>
    <cellStyle name="Comma 2 5 8 4 2 3" xfId="26635" xr:uid="{D4F2EEE9-78E9-4897-889C-FB162A33C39E}"/>
    <cellStyle name="Comma 2 5 8 4 3" xfId="12225" xr:uid="{00000000-0005-0000-0000-0000651F0000}"/>
    <cellStyle name="Comma 2 5 8 4 3 2" xfId="31439" xr:uid="{E94EBECD-4099-4D88-AF5E-3294D3A48F5C}"/>
    <cellStyle name="Comma 2 5 8 4 4" xfId="21832" xr:uid="{3C4EC0A8-6D18-41C3-9DC4-9F7C2E8DDA82}"/>
    <cellStyle name="Comma 2 5 8 5" xfId="5020" xr:uid="{00000000-0005-0000-0000-0000661F0000}"/>
    <cellStyle name="Comma 2 5 8 5 2" xfId="14627" xr:uid="{00000000-0005-0000-0000-0000671F0000}"/>
    <cellStyle name="Comma 2 5 8 5 2 2" xfId="33841" xr:uid="{794513DB-B869-4EAA-B596-F7A65A65788B}"/>
    <cellStyle name="Comma 2 5 8 5 3" xfId="24234" xr:uid="{F4C79473-3997-476C-9A2A-04B846FEEC2E}"/>
    <cellStyle name="Comma 2 5 8 6" xfId="9823" xr:uid="{00000000-0005-0000-0000-0000681F0000}"/>
    <cellStyle name="Comma 2 5 8 6 2" xfId="29037" xr:uid="{D0DB90CE-4876-474E-819C-56EFBBCA5EA5}"/>
    <cellStyle name="Comma 2 5 8 7" xfId="19430" xr:uid="{EE9C6C13-640B-4E88-AE6E-6DCAFA301709}"/>
    <cellStyle name="Comma 2 5 9" xfId="413" xr:uid="{00000000-0005-0000-0000-0000691F0000}"/>
    <cellStyle name="Comma 2 5 9 2" xfId="1214" xr:uid="{00000000-0005-0000-0000-00006A1F0000}"/>
    <cellStyle name="Comma 2 5 9 2 2" xfId="3618" xr:uid="{00000000-0005-0000-0000-00006B1F0000}"/>
    <cellStyle name="Comma 2 5 9 2 2 2" xfId="8421" xr:uid="{00000000-0005-0000-0000-00006C1F0000}"/>
    <cellStyle name="Comma 2 5 9 2 2 2 2" xfId="18028" xr:uid="{00000000-0005-0000-0000-00006D1F0000}"/>
    <cellStyle name="Comma 2 5 9 2 2 2 2 2" xfId="37242" xr:uid="{EA23DCF0-BC0F-4EF9-93AB-F5E409D7D378}"/>
    <cellStyle name="Comma 2 5 9 2 2 2 3" xfId="27635" xr:uid="{3339FF75-6E33-4F2B-ACC1-6ED6196C28B1}"/>
    <cellStyle name="Comma 2 5 9 2 2 3" xfId="13225" xr:uid="{00000000-0005-0000-0000-00006E1F0000}"/>
    <cellStyle name="Comma 2 5 9 2 2 3 2" xfId="32439" xr:uid="{E535F31A-1255-4A74-BE01-E55589FCF893}"/>
    <cellStyle name="Comma 2 5 9 2 2 4" xfId="22832" xr:uid="{3B8F7B30-D10A-42B2-BBF2-F0F82D3749A8}"/>
    <cellStyle name="Comma 2 5 9 2 3" xfId="6020" xr:uid="{00000000-0005-0000-0000-00006F1F0000}"/>
    <cellStyle name="Comma 2 5 9 2 3 2" xfId="15627" xr:uid="{00000000-0005-0000-0000-0000701F0000}"/>
    <cellStyle name="Comma 2 5 9 2 3 2 2" xfId="34841" xr:uid="{8BFD1128-6021-45CE-BA9F-715A6EA1FC6F}"/>
    <cellStyle name="Comma 2 5 9 2 3 3" xfId="25234" xr:uid="{96467FFB-B1DF-4A96-A03C-FF5F4EC4C348}"/>
    <cellStyle name="Comma 2 5 9 2 4" xfId="10823" xr:uid="{00000000-0005-0000-0000-0000711F0000}"/>
    <cellStyle name="Comma 2 5 9 2 4 2" xfId="30037" xr:uid="{E93CD533-376B-494C-8B48-3C151C034011}"/>
    <cellStyle name="Comma 2 5 9 2 5" xfId="20430" xr:uid="{7ECFDE0D-FD1D-40B8-9B6D-580E37D5520C}"/>
    <cellStyle name="Comma 2 5 9 3" xfId="2014" xr:uid="{00000000-0005-0000-0000-0000721F0000}"/>
    <cellStyle name="Comma 2 5 9 3 2" xfId="4418" xr:uid="{00000000-0005-0000-0000-0000731F0000}"/>
    <cellStyle name="Comma 2 5 9 3 2 2" xfId="9221" xr:uid="{00000000-0005-0000-0000-0000741F0000}"/>
    <cellStyle name="Comma 2 5 9 3 2 2 2" xfId="18828" xr:uid="{00000000-0005-0000-0000-0000751F0000}"/>
    <cellStyle name="Comma 2 5 9 3 2 2 2 2" xfId="38042" xr:uid="{49AD7D9D-621B-47FF-B01C-E1269F7E81B1}"/>
    <cellStyle name="Comma 2 5 9 3 2 2 3" xfId="28435" xr:uid="{50FDC746-9EB6-467A-8FE9-DF2E23DC71F1}"/>
    <cellStyle name="Comma 2 5 9 3 2 3" xfId="14025" xr:uid="{00000000-0005-0000-0000-0000761F0000}"/>
    <cellStyle name="Comma 2 5 9 3 2 3 2" xfId="33239" xr:uid="{4717D05A-282D-4C11-8587-9BCA8740894F}"/>
    <cellStyle name="Comma 2 5 9 3 2 4" xfId="23632" xr:uid="{99B64549-4126-40BB-A494-30052A182C9C}"/>
    <cellStyle name="Comma 2 5 9 3 3" xfId="6820" xr:uid="{00000000-0005-0000-0000-0000771F0000}"/>
    <cellStyle name="Comma 2 5 9 3 3 2" xfId="16427" xr:uid="{00000000-0005-0000-0000-0000781F0000}"/>
    <cellStyle name="Comma 2 5 9 3 3 2 2" xfId="35641" xr:uid="{83C08D79-7D8F-411D-9A42-738CF5965CBC}"/>
    <cellStyle name="Comma 2 5 9 3 3 3" xfId="26034" xr:uid="{5A45255A-AD58-486C-A961-3CD943F647D7}"/>
    <cellStyle name="Comma 2 5 9 3 4" xfId="11623" xr:uid="{00000000-0005-0000-0000-0000791F0000}"/>
    <cellStyle name="Comma 2 5 9 3 4 2" xfId="30837" xr:uid="{11633E9E-20B5-4188-A783-B0978F9FF973}"/>
    <cellStyle name="Comma 2 5 9 3 5" xfId="21230" xr:uid="{FCA94C72-06A7-47D3-81E0-031970C294BD}"/>
    <cellStyle name="Comma 2 5 9 4" xfId="2818" xr:uid="{00000000-0005-0000-0000-00007A1F0000}"/>
    <cellStyle name="Comma 2 5 9 4 2" xfId="7621" xr:uid="{00000000-0005-0000-0000-00007B1F0000}"/>
    <cellStyle name="Comma 2 5 9 4 2 2" xfId="17228" xr:uid="{00000000-0005-0000-0000-00007C1F0000}"/>
    <cellStyle name="Comma 2 5 9 4 2 2 2" xfId="36442" xr:uid="{36E8C570-43D9-4257-A775-26BF9263BF89}"/>
    <cellStyle name="Comma 2 5 9 4 2 3" xfId="26835" xr:uid="{E127FFA0-6B6D-4768-AE1A-4DED052EA6B8}"/>
    <cellStyle name="Comma 2 5 9 4 3" xfId="12425" xr:uid="{00000000-0005-0000-0000-00007D1F0000}"/>
    <cellStyle name="Comma 2 5 9 4 3 2" xfId="31639" xr:uid="{88A9C3F0-E292-4786-AC4B-2648AC5B04EB}"/>
    <cellStyle name="Comma 2 5 9 4 4" xfId="22032" xr:uid="{A0759A55-570E-44B6-A257-1ACBE6867EF5}"/>
    <cellStyle name="Comma 2 5 9 5" xfId="5220" xr:uid="{00000000-0005-0000-0000-00007E1F0000}"/>
    <cellStyle name="Comma 2 5 9 5 2" xfId="14827" xr:uid="{00000000-0005-0000-0000-00007F1F0000}"/>
    <cellStyle name="Comma 2 5 9 5 2 2" xfId="34041" xr:uid="{968F5FD9-5FE6-4A26-9EF1-29B9847DDAEC}"/>
    <cellStyle name="Comma 2 5 9 5 3" xfId="24434" xr:uid="{E10088EE-450A-4E7F-9EFB-6F805E2E3691}"/>
    <cellStyle name="Comma 2 5 9 6" xfId="10023" xr:uid="{00000000-0005-0000-0000-0000801F0000}"/>
    <cellStyle name="Comma 2 5 9 6 2" xfId="29237" xr:uid="{1B9EE744-ADC9-40C6-B2F9-13444E421DA9}"/>
    <cellStyle name="Comma 2 5 9 7" xfId="19630" xr:uid="{5FB3A8AE-4D08-4D86-9325-B6F35D836B4B}"/>
    <cellStyle name="Comma 2 6" xfId="15" xr:uid="{00000000-0005-0000-0000-0000811F0000}"/>
    <cellStyle name="Comma 2 6 10" xfId="4822" xr:uid="{00000000-0005-0000-0000-0000821F0000}"/>
    <cellStyle name="Comma 2 6 10 2" xfId="14429" xr:uid="{00000000-0005-0000-0000-0000831F0000}"/>
    <cellStyle name="Comma 2 6 10 2 2" xfId="33643" xr:uid="{89C8204F-680E-4D23-B84E-35CCDAA85618}"/>
    <cellStyle name="Comma 2 6 10 3" xfId="24036" xr:uid="{B930C840-D963-4B4C-9067-33E66D0C5CFD}"/>
    <cellStyle name="Comma 2 6 11" xfId="9625" xr:uid="{00000000-0005-0000-0000-0000841F0000}"/>
    <cellStyle name="Comma 2 6 11 2" xfId="28839" xr:uid="{5BE9CAF7-EFBD-43F5-AFFB-945D2DCF7CEA}"/>
    <cellStyle name="Comma 2 6 12" xfId="19232" xr:uid="{567458C9-2759-4F36-873E-BF06739C5AF2}"/>
    <cellStyle name="Comma 2 6 2" xfId="65" xr:uid="{00000000-0005-0000-0000-0000851F0000}"/>
    <cellStyle name="Comma 2 6 2 10" xfId="9675" xr:uid="{00000000-0005-0000-0000-0000861F0000}"/>
    <cellStyle name="Comma 2 6 2 10 2" xfId="28889" xr:uid="{8F29413D-D359-4F9B-9DC9-21E23CF2AFA8}"/>
    <cellStyle name="Comma 2 6 2 11" xfId="19282" xr:uid="{272CBB39-EC5D-4B38-900D-83A65DACC297}"/>
    <cellStyle name="Comma 2 6 2 2" xfId="165" xr:uid="{00000000-0005-0000-0000-0000871F0000}"/>
    <cellStyle name="Comma 2 6 2 2 10" xfId="19382" xr:uid="{6CA03B7C-EC4F-4CDB-8D70-852DEBEA0E7A}"/>
    <cellStyle name="Comma 2 6 2 2 2" xfId="365" xr:uid="{00000000-0005-0000-0000-0000881F0000}"/>
    <cellStyle name="Comma 2 6 2 2 2 2" xfId="1166" xr:uid="{00000000-0005-0000-0000-0000891F0000}"/>
    <cellStyle name="Comma 2 6 2 2 2 2 2" xfId="3570" xr:uid="{00000000-0005-0000-0000-00008A1F0000}"/>
    <cellStyle name="Comma 2 6 2 2 2 2 2 2" xfId="8373" xr:uid="{00000000-0005-0000-0000-00008B1F0000}"/>
    <cellStyle name="Comma 2 6 2 2 2 2 2 2 2" xfId="17980" xr:uid="{00000000-0005-0000-0000-00008C1F0000}"/>
    <cellStyle name="Comma 2 6 2 2 2 2 2 2 2 2" xfId="37194" xr:uid="{B1C03686-5722-4CEE-A44A-05C94AA1BDE3}"/>
    <cellStyle name="Comma 2 6 2 2 2 2 2 2 3" xfId="27587" xr:uid="{63B93460-29EB-4DDC-BA22-6D703D73F266}"/>
    <cellStyle name="Comma 2 6 2 2 2 2 2 3" xfId="13177" xr:uid="{00000000-0005-0000-0000-00008D1F0000}"/>
    <cellStyle name="Comma 2 6 2 2 2 2 2 3 2" xfId="32391" xr:uid="{13B3F686-5D40-4F6E-9530-CA8D71FBD255}"/>
    <cellStyle name="Comma 2 6 2 2 2 2 2 4" xfId="22784" xr:uid="{BF1FF4E8-1017-4706-8D6F-A7ECB0BDF817}"/>
    <cellStyle name="Comma 2 6 2 2 2 2 3" xfId="5972" xr:uid="{00000000-0005-0000-0000-00008E1F0000}"/>
    <cellStyle name="Comma 2 6 2 2 2 2 3 2" xfId="15579" xr:uid="{00000000-0005-0000-0000-00008F1F0000}"/>
    <cellStyle name="Comma 2 6 2 2 2 2 3 2 2" xfId="34793" xr:uid="{2D2D58C0-BC5C-4224-B5EB-83AAB5994D82}"/>
    <cellStyle name="Comma 2 6 2 2 2 2 3 3" xfId="25186" xr:uid="{FAE85547-DBCC-472F-BFC7-4D876C4772DF}"/>
    <cellStyle name="Comma 2 6 2 2 2 2 4" xfId="10775" xr:uid="{00000000-0005-0000-0000-0000901F0000}"/>
    <cellStyle name="Comma 2 6 2 2 2 2 4 2" xfId="29989" xr:uid="{CE083F13-E186-4091-B3BF-5861C54C89D2}"/>
    <cellStyle name="Comma 2 6 2 2 2 2 5" xfId="20382" xr:uid="{69C797D6-5B53-4B0B-9972-3D42C04CB832}"/>
    <cellStyle name="Comma 2 6 2 2 2 3" xfId="1966" xr:uid="{00000000-0005-0000-0000-0000911F0000}"/>
    <cellStyle name="Comma 2 6 2 2 2 3 2" xfId="4370" xr:uid="{00000000-0005-0000-0000-0000921F0000}"/>
    <cellStyle name="Comma 2 6 2 2 2 3 2 2" xfId="9173" xr:uid="{00000000-0005-0000-0000-0000931F0000}"/>
    <cellStyle name="Comma 2 6 2 2 2 3 2 2 2" xfId="18780" xr:uid="{00000000-0005-0000-0000-0000941F0000}"/>
    <cellStyle name="Comma 2 6 2 2 2 3 2 2 2 2" xfId="37994" xr:uid="{E1852149-514A-4E61-B935-3E5E62E83091}"/>
    <cellStyle name="Comma 2 6 2 2 2 3 2 2 3" xfId="28387" xr:uid="{0BDC481D-F6A1-427B-B946-FE4C3631E776}"/>
    <cellStyle name="Comma 2 6 2 2 2 3 2 3" xfId="13977" xr:uid="{00000000-0005-0000-0000-0000951F0000}"/>
    <cellStyle name="Comma 2 6 2 2 2 3 2 3 2" xfId="33191" xr:uid="{9069942C-6E0F-4668-9470-73D90312A006}"/>
    <cellStyle name="Comma 2 6 2 2 2 3 2 4" xfId="23584" xr:uid="{CD19D94E-FBCA-47B8-AE25-D1BA67F9EF92}"/>
    <cellStyle name="Comma 2 6 2 2 2 3 3" xfId="6772" xr:uid="{00000000-0005-0000-0000-0000961F0000}"/>
    <cellStyle name="Comma 2 6 2 2 2 3 3 2" xfId="16379" xr:uid="{00000000-0005-0000-0000-0000971F0000}"/>
    <cellStyle name="Comma 2 6 2 2 2 3 3 2 2" xfId="35593" xr:uid="{2AD9DB49-7C12-453D-A6E0-8DC02E7C0300}"/>
    <cellStyle name="Comma 2 6 2 2 2 3 3 3" xfId="25986" xr:uid="{31715C99-E313-45AB-B9F4-97A1AA5B8BFC}"/>
    <cellStyle name="Comma 2 6 2 2 2 3 4" xfId="11575" xr:uid="{00000000-0005-0000-0000-0000981F0000}"/>
    <cellStyle name="Comma 2 6 2 2 2 3 4 2" xfId="30789" xr:uid="{48D0CDFB-4348-48BC-B6C1-E6DD38D82641}"/>
    <cellStyle name="Comma 2 6 2 2 2 3 5" xfId="21182" xr:uid="{6265947A-31A3-4D81-AA17-35B95B003C7F}"/>
    <cellStyle name="Comma 2 6 2 2 2 4" xfId="2770" xr:uid="{00000000-0005-0000-0000-0000991F0000}"/>
    <cellStyle name="Comma 2 6 2 2 2 4 2" xfId="7573" xr:uid="{00000000-0005-0000-0000-00009A1F0000}"/>
    <cellStyle name="Comma 2 6 2 2 2 4 2 2" xfId="17180" xr:uid="{00000000-0005-0000-0000-00009B1F0000}"/>
    <cellStyle name="Comma 2 6 2 2 2 4 2 2 2" xfId="36394" xr:uid="{1712071C-27CF-4431-8232-B0A0E9C5660A}"/>
    <cellStyle name="Comma 2 6 2 2 2 4 2 3" xfId="26787" xr:uid="{DB35B647-9BF3-45E2-9CC6-A36BB264BD14}"/>
    <cellStyle name="Comma 2 6 2 2 2 4 3" xfId="12377" xr:uid="{00000000-0005-0000-0000-00009C1F0000}"/>
    <cellStyle name="Comma 2 6 2 2 2 4 3 2" xfId="31591" xr:uid="{A946957C-DE2C-4515-AA86-D4006E6EEE01}"/>
    <cellStyle name="Comma 2 6 2 2 2 4 4" xfId="21984" xr:uid="{DB8C8238-5650-49DC-95A8-D430CF475621}"/>
    <cellStyle name="Comma 2 6 2 2 2 5" xfId="5172" xr:uid="{00000000-0005-0000-0000-00009D1F0000}"/>
    <cellStyle name="Comma 2 6 2 2 2 5 2" xfId="14779" xr:uid="{00000000-0005-0000-0000-00009E1F0000}"/>
    <cellStyle name="Comma 2 6 2 2 2 5 2 2" xfId="33993" xr:uid="{B37AFEEC-4089-4695-8B9F-A35B179FDBB5}"/>
    <cellStyle name="Comma 2 6 2 2 2 5 3" xfId="24386" xr:uid="{0F27E83B-31DA-45CD-A28A-BDEE5ED5BE0A}"/>
    <cellStyle name="Comma 2 6 2 2 2 6" xfId="9975" xr:uid="{00000000-0005-0000-0000-00009F1F0000}"/>
    <cellStyle name="Comma 2 6 2 2 2 6 2" xfId="29189" xr:uid="{A9DE0551-07A8-43B1-BC78-D8F058C675D3}"/>
    <cellStyle name="Comma 2 6 2 2 2 7" xfId="19582" xr:uid="{940F3EC2-C97A-4DB2-9A68-24492FBB6C41}"/>
    <cellStyle name="Comma 2 6 2 2 3" xfId="565" xr:uid="{00000000-0005-0000-0000-0000A01F0000}"/>
    <cellStyle name="Comma 2 6 2 2 3 2" xfId="1366" xr:uid="{00000000-0005-0000-0000-0000A11F0000}"/>
    <cellStyle name="Comma 2 6 2 2 3 2 2" xfId="3770" xr:uid="{00000000-0005-0000-0000-0000A21F0000}"/>
    <cellStyle name="Comma 2 6 2 2 3 2 2 2" xfId="8573" xr:uid="{00000000-0005-0000-0000-0000A31F0000}"/>
    <cellStyle name="Comma 2 6 2 2 3 2 2 2 2" xfId="18180" xr:uid="{00000000-0005-0000-0000-0000A41F0000}"/>
    <cellStyle name="Comma 2 6 2 2 3 2 2 2 2 2" xfId="37394" xr:uid="{50CD24F6-8BB3-45DB-944A-D5622E3486D0}"/>
    <cellStyle name="Comma 2 6 2 2 3 2 2 2 3" xfId="27787" xr:uid="{A8C16611-DECD-4FB3-B25B-3BBC880922A1}"/>
    <cellStyle name="Comma 2 6 2 2 3 2 2 3" xfId="13377" xr:uid="{00000000-0005-0000-0000-0000A51F0000}"/>
    <cellStyle name="Comma 2 6 2 2 3 2 2 3 2" xfId="32591" xr:uid="{9920FD2F-9705-4AD7-951F-E9B19E7DEF62}"/>
    <cellStyle name="Comma 2 6 2 2 3 2 2 4" xfId="22984" xr:uid="{7F16223B-61F0-4DE5-A371-01D62F6C77DF}"/>
    <cellStyle name="Comma 2 6 2 2 3 2 3" xfId="6172" xr:uid="{00000000-0005-0000-0000-0000A61F0000}"/>
    <cellStyle name="Comma 2 6 2 2 3 2 3 2" xfId="15779" xr:uid="{00000000-0005-0000-0000-0000A71F0000}"/>
    <cellStyle name="Comma 2 6 2 2 3 2 3 2 2" xfId="34993" xr:uid="{AE38E8D0-F9E2-45AE-9269-B56CFDC51649}"/>
    <cellStyle name="Comma 2 6 2 2 3 2 3 3" xfId="25386" xr:uid="{BA0B2782-FB62-4BA0-9A24-72D295ED6987}"/>
    <cellStyle name="Comma 2 6 2 2 3 2 4" xfId="10975" xr:uid="{00000000-0005-0000-0000-0000A81F0000}"/>
    <cellStyle name="Comma 2 6 2 2 3 2 4 2" xfId="30189" xr:uid="{EC100217-9956-40F4-984D-F2B2DFC5E4D9}"/>
    <cellStyle name="Comma 2 6 2 2 3 2 5" xfId="20582" xr:uid="{1BAC64EC-26CB-410B-82B6-6D133378A483}"/>
    <cellStyle name="Comma 2 6 2 2 3 3" xfId="2166" xr:uid="{00000000-0005-0000-0000-0000A91F0000}"/>
    <cellStyle name="Comma 2 6 2 2 3 3 2" xfId="4570" xr:uid="{00000000-0005-0000-0000-0000AA1F0000}"/>
    <cellStyle name="Comma 2 6 2 2 3 3 2 2" xfId="9373" xr:uid="{00000000-0005-0000-0000-0000AB1F0000}"/>
    <cellStyle name="Comma 2 6 2 2 3 3 2 2 2" xfId="18980" xr:uid="{00000000-0005-0000-0000-0000AC1F0000}"/>
    <cellStyle name="Comma 2 6 2 2 3 3 2 2 2 2" xfId="38194" xr:uid="{5EEDE516-4B29-421A-994D-E998D018E6F5}"/>
    <cellStyle name="Comma 2 6 2 2 3 3 2 2 3" xfId="28587" xr:uid="{A355F87C-61EC-4C35-ABD7-0AECA33B7D09}"/>
    <cellStyle name="Comma 2 6 2 2 3 3 2 3" xfId="14177" xr:uid="{00000000-0005-0000-0000-0000AD1F0000}"/>
    <cellStyle name="Comma 2 6 2 2 3 3 2 3 2" xfId="33391" xr:uid="{2AB9F684-B159-4B8F-87CB-DF286CF9870C}"/>
    <cellStyle name="Comma 2 6 2 2 3 3 2 4" xfId="23784" xr:uid="{1F2495F5-9ABF-437F-B6A3-97508E0742C1}"/>
    <cellStyle name="Comma 2 6 2 2 3 3 3" xfId="6972" xr:uid="{00000000-0005-0000-0000-0000AE1F0000}"/>
    <cellStyle name="Comma 2 6 2 2 3 3 3 2" xfId="16579" xr:uid="{00000000-0005-0000-0000-0000AF1F0000}"/>
    <cellStyle name="Comma 2 6 2 2 3 3 3 2 2" xfId="35793" xr:uid="{D5DC55C3-1D91-4453-B5C5-D87D1B391CF4}"/>
    <cellStyle name="Comma 2 6 2 2 3 3 3 3" xfId="26186" xr:uid="{DF13C0B4-FD91-491B-A06E-B247901429A9}"/>
    <cellStyle name="Comma 2 6 2 2 3 3 4" xfId="11775" xr:uid="{00000000-0005-0000-0000-0000B01F0000}"/>
    <cellStyle name="Comma 2 6 2 2 3 3 4 2" xfId="30989" xr:uid="{BF78B947-0A11-48ED-873C-DF3ADFFED734}"/>
    <cellStyle name="Comma 2 6 2 2 3 3 5" xfId="21382" xr:uid="{D52B04B7-7B6E-4F03-9F81-CABFE730EDCA}"/>
    <cellStyle name="Comma 2 6 2 2 3 4" xfId="2970" xr:uid="{00000000-0005-0000-0000-0000B11F0000}"/>
    <cellStyle name="Comma 2 6 2 2 3 4 2" xfId="7773" xr:uid="{00000000-0005-0000-0000-0000B21F0000}"/>
    <cellStyle name="Comma 2 6 2 2 3 4 2 2" xfId="17380" xr:uid="{00000000-0005-0000-0000-0000B31F0000}"/>
    <cellStyle name="Comma 2 6 2 2 3 4 2 2 2" xfId="36594" xr:uid="{D7015146-3B2A-4394-BCA6-4BB46D9D516E}"/>
    <cellStyle name="Comma 2 6 2 2 3 4 2 3" xfId="26987" xr:uid="{AAE90C32-4CB4-405C-A85B-E089DBA2BC22}"/>
    <cellStyle name="Comma 2 6 2 2 3 4 3" xfId="12577" xr:uid="{00000000-0005-0000-0000-0000B41F0000}"/>
    <cellStyle name="Comma 2 6 2 2 3 4 3 2" xfId="31791" xr:uid="{BCAD1C46-9D36-4AC7-935E-E2A5DD4DA395}"/>
    <cellStyle name="Comma 2 6 2 2 3 4 4" xfId="22184" xr:uid="{09652152-46BF-44FF-BCD6-43AD1AAEA599}"/>
    <cellStyle name="Comma 2 6 2 2 3 5" xfId="5372" xr:uid="{00000000-0005-0000-0000-0000B51F0000}"/>
    <cellStyle name="Comma 2 6 2 2 3 5 2" xfId="14979" xr:uid="{00000000-0005-0000-0000-0000B61F0000}"/>
    <cellStyle name="Comma 2 6 2 2 3 5 2 2" xfId="34193" xr:uid="{9434B399-5207-4EC4-9FD2-FDA8E69FC7F6}"/>
    <cellStyle name="Comma 2 6 2 2 3 5 3" xfId="24586" xr:uid="{E4849453-4B75-4E0D-A930-F3728C9D9C5F}"/>
    <cellStyle name="Comma 2 6 2 2 3 6" xfId="10175" xr:uid="{00000000-0005-0000-0000-0000B71F0000}"/>
    <cellStyle name="Comma 2 6 2 2 3 6 2" xfId="29389" xr:uid="{07AEAF63-E91C-4B85-90F2-A0F86ABFFF77}"/>
    <cellStyle name="Comma 2 6 2 2 3 7" xfId="19782" xr:uid="{7135EA3A-AD5E-43E3-A343-DD945937BF9D}"/>
    <cellStyle name="Comma 2 6 2 2 4" xfId="765" xr:uid="{00000000-0005-0000-0000-0000B81F0000}"/>
    <cellStyle name="Comma 2 6 2 2 4 2" xfId="1566" xr:uid="{00000000-0005-0000-0000-0000B91F0000}"/>
    <cellStyle name="Comma 2 6 2 2 4 2 2" xfId="3970" xr:uid="{00000000-0005-0000-0000-0000BA1F0000}"/>
    <cellStyle name="Comma 2 6 2 2 4 2 2 2" xfId="8773" xr:uid="{00000000-0005-0000-0000-0000BB1F0000}"/>
    <cellStyle name="Comma 2 6 2 2 4 2 2 2 2" xfId="18380" xr:uid="{00000000-0005-0000-0000-0000BC1F0000}"/>
    <cellStyle name="Comma 2 6 2 2 4 2 2 2 2 2" xfId="37594" xr:uid="{5184ACD6-4016-4982-9498-82F36E18BDBB}"/>
    <cellStyle name="Comma 2 6 2 2 4 2 2 2 3" xfId="27987" xr:uid="{4692F608-89FA-412C-A2AD-ADC017ACBF44}"/>
    <cellStyle name="Comma 2 6 2 2 4 2 2 3" xfId="13577" xr:uid="{00000000-0005-0000-0000-0000BD1F0000}"/>
    <cellStyle name="Comma 2 6 2 2 4 2 2 3 2" xfId="32791" xr:uid="{443D9C2A-3700-4D9B-80EC-DDEA0DED90A4}"/>
    <cellStyle name="Comma 2 6 2 2 4 2 2 4" xfId="23184" xr:uid="{470D0F1F-105C-4DC3-99E6-42EC2C9083FF}"/>
    <cellStyle name="Comma 2 6 2 2 4 2 3" xfId="6372" xr:uid="{00000000-0005-0000-0000-0000BE1F0000}"/>
    <cellStyle name="Comma 2 6 2 2 4 2 3 2" xfId="15979" xr:uid="{00000000-0005-0000-0000-0000BF1F0000}"/>
    <cellStyle name="Comma 2 6 2 2 4 2 3 2 2" xfId="35193" xr:uid="{D574820F-E397-4F5F-8ED4-020002F8BDAF}"/>
    <cellStyle name="Comma 2 6 2 2 4 2 3 3" xfId="25586" xr:uid="{3ED556A2-2949-42B9-B536-459A1C1BB8F7}"/>
    <cellStyle name="Comma 2 6 2 2 4 2 4" xfId="11175" xr:uid="{00000000-0005-0000-0000-0000C01F0000}"/>
    <cellStyle name="Comma 2 6 2 2 4 2 4 2" xfId="30389" xr:uid="{F5CC8C34-0FFA-4086-A5CD-D155D894CC8E}"/>
    <cellStyle name="Comma 2 6 2 2 4 2 5" xfId="20782" xr:uid="{BADB7B77-EBB2-450B-BA2B-4E6F987865AD}"/>
    <cellStyle name="Comma 2 6 2 2 4 3" xfId="2366" xr:uid="{00000000-0005-0000-0000-0000C11F0000}"/>
    <cellStyle name="Comma 2 6 2 2 4 3 2" xfId="4770" xr:uid="{00000000-0005-0000-0000-0000C21F0000}"/>
    <cellStyle name="Comma 2 6 2 2 4 3 2 2" xfId="9573" xr:uid="{00000000-0005-0000-0000-0000C31F0000}"/>
    <cellStyle name="Comma 2 6 2 2 4 3 2 2 2" xfId="19180" xr:uid="{00000000-0005-0000-0000-0000C41F0000}"/>
    <cellStyle name="Comma 2 6 2 2 4 3 2 2 2 2" xfId="38394" xr:uid="{4C15D28B-7548-4CA1-8F16-D8AD5FEAA17E}"/>
    <cellStyle name="Comma 2 6 2 2 4 3 2 2 3" xfId="28787" xr:uid="{AF029B4F-DE3F-45E6-AD06-19D9982AD8AC}"/>
    <cellStyle name="Comma 2 6 2 2 4 3 2 3" xfId="14377" xr:uid="{00000000-0005-0000-0000-0000C51F0000}"/>
    <cellStyle name="Comma 2 6 2 2 4 3 2 3 2" xfId="33591" xr:uid="{2E1148DE-52B9-42C8-8C4C-743DF0744ACE}"/>
    <cellStyle name="Comma 2 6 2 2 4 3 2 4" xfId="23984" xr:uid="{CF268D9E-253C-4088-AD6B-90D2BD246DA2}"/>
    <cellStyle name="Comma 2 6 2 2 4 3 3" xfId="7172" xr:uid="{00000000-0005-0000-0000-0000C61F0000}"/>
    <cellStyle name="Comma 2 6 2 2 4 3 3 2" xfId="16779" xr:uid="{00000000-0005-0000-0000-0000C71F0000}"/>
    <cellStyle name="Comma 2 6 2 2 4 3 3 2 2" xfId="35993" xr:uid="{89B0A8F9-15BD-4570-8E91-3B35FA66D325}"/>
    <cellStyle name="Comma 2 6 2 2 4 3 3 3" xfId="26386" xr:uid="{23857E83-9BEA-4DA9-8ECA-C0379320CA44}"/>
    <cellStyle name="Comma 2 6 2 2 4 3 4" xfId="11975" xr:uid="{00000000-0005-0000-0000-0000C81F0000}"/>
    <cellStyle name="Comma 2 6 2 2 4 3 4 2" xfId="31189" xr:uid="{C732E475-991F-4F38-B8B2-AED839E2F8AA}"/>
    <cellStyle name="Comma 2 6 2 2 4 3 5" xfId="21582" xr:uid="{77D81655-3CF3-4DA6-949E-651EDF3B210F}"/>
    <cellStyle name="Comma 2 6 2 2 4 4" xfId="3170" xr:uid="{00000000-0005-0000-0000-0000C91F0000}"/>
    <cellStyle name="Comma 2 6 2 2 4 4 2" xfId="7973" xr:uid="{00000000-0005-0000-0000-0000CA1F0000}"/>
    <cellStyle name="Comma 2 6 2 2 4 4 2 2" xfId="17580" xr:uid="{00000000-0005-0000-0000-0000CB1F0000}"/>
    <cellStyle name="Comma 2 6 2 2 4 4 2 2 2" xfId="36794" xr:uid="{E1CA9562-DDCF-4CDD-8953-0ACAB23516DC}"/>
    <cellStyle name="Comma 2 6 2 2 4 4 2 3" xfId="27187" xr:uid="{B61D1048-17A3-46A4-987A-B43A62828873}"/>
    <cellStyle name="Comma 2 6 2 2 4 4 3" xfId="12777" xr:uid="{00000000-0005-0000-0000-0000CC1F0000}"/>
    <cellStyle name="Comma 2 6 2 2 4 4 3 2" xfId="31991" xr:uid="{11F76022-0D2A-4617-BAE9-59BD08E1918F}"/>
    <cellStyle name="Comma 2 6 2 2 4 4 4" xfId="22384" xr:uid="{E3EE0BAA-4359-437B-9B80-51886DCB4191}"/>
    <cellStyle name="Comma 2 6 2 2 4 5" xfId="5572" xr:uid="{00000000-0005-0000-0000-0000CD1F0000}"/>
    <cellStyle name="Comma 2 6 2 2 4 5 2" xfId="15179" xr:uid="{00000000-0005-0000-0000-0000CE1F0000}"/>
    <cellStyle name="Comma 2 6 2 2 4 5 2 2" xfId="34393" xr:uid="{AF907A3A-D598-4A36-89B4-513F98231EF5}"/>
    <cellStyle name="Comma 2 6 2 2 4 5 3" xfId="24786" xr:uid="{A1C0AC66-5F58-4D7C-8DF9-4A92C93C928F}"/>
    <cellStyle name="Comma 2 6 2 2 4 6" xfId="10375" xr:uid="{00000000-0005-0000-0000-0000CF1F0000}"/>
    <cellStyle name="Comma 2 6 2 2 4 6 2" xfId="29589" xr:uid="{7AC9E769-D391-4785-BDE2-E3956FA111B9}"/>
    <cellStyle name="Comma 2 6 2 2 4 7" xfId="19982" xr:uid="{25DD8431-AADF-46D8-B641-39959DAAF04A}"/>
    <cellStyle name="Comma 2 6 2 2 5" xfId="966" xr:uid="{00000000-0005-0000-0000-0000D01F0000}"/>
    <cellStyle name="Comma 2 6 2 2 5 2" xfId="3370" xr:uid="{00000000-0005-0000-0000-0000D11F0000}"/>
    <cellStyle name="Comma 2 6 2 2 5 2 2" xfId="8173" xr:uid="{00000000-0005-0000-0000-0000D21F0000}"/>
    <cellStyle name="Comma 2 6 2 2 5 2 2 2" xfId="17780" xr:uid="{00000000-0005-0000-0000-0000D31F0000}"/>
    <cellStyle name="Comma 2 6 2 2 5 2 2 2 2" xfId="36994" xr:uid="{25015C8E-626E-4B65-ABD2-C02220085CC7}"/>
    <cellStyle name="Comma 2 6 2 2 5 2 2 3" xfId="27387" xr:uid="{1628E34A-3C84-4A5B-AAFE-C0BB41564881}"/>
    <cellStyle name="Comma 2 6 2 2 5 2 3" xfId="12977" xr:uid="{00000000-0005-0000-0000-0000D41F0000}"/>
    <cellStyle name="Comma 2 6 2 2 5 2 3 2" xfId="32191" xr:uid="{72966DD8-B9AA-4AEB-B192-E7B87F262FB1}"/>
    <cellStyle name="Comma 2 6 2 2 5 2 4" xfId="22584" xr:uid="{E5EC7EB3-BDD9-4EA3-AA95-8A9333274929}"/>
    <cellStyle name="Comma 2 6 2 2 5 3" xfId="5772" xr:uid="{00000000-0005-0000-0000-0000D51F0000}"/>
    <cellStyle name="Comma 2 6 2 2 5 3 2" xfId="15379" xr:uid="{00000000-0005-0000-0000-0000D61F0000}"/>
    <cellStyle name="Comma 2 6 2 2 5 3 2 2" xfId="34593" xr:uid="{6F5B24B0-83FE-453B-B673-5D244591EBBB}"/>
    <cellStyle name="Comma 2 6 2 2 5 3 3" xfId="24986" xr:uid="{7E1A0439-56BD-4B68-A38F-75154394FCEF}"/>
    <cellStyle name="Comma 2 6 2 2 5 4" xfId="10575" xr:uid="{00000000-0005-0000-0000-0000D71F0000}"/>
    <cellStyle name="Comma 2 6 2 2 5 4 2" xfId="29789" xr:uid="{7E091FED-78E4-4585-ABE2-D52751F2F576}"/>
    <cellStyle name="Comma 2 6 2 2 5 5" xfId="20182" xr:uid="{6BFA9236-0CEC-48A0-AADE-BBAB1CE8C931}"/>
    <cellStyle name="Comma 2 6 2 2 6" xfId="1766" xr:uid="{00000000-0005-0000-0000-0000D81F0000}"/>
    <cellStyle name="Comma 2 6 2 2 6 2" xfId="4170" xr:uid="{00000000-0005-0000-0000-0000D91F0000}"/>
    <cellStyle name="Comma 2 6 2 2 6 2 2" xfId="8973" xr:uid="{00000000-0005-0000-0000-0000DA1F0000}"/>
    <cellStyle name="Comma 2 6 2 2 6 2 2 2" xfId="18580" xr:uid="{00000000-0005-0000-0000-0000DB1F0000}"/>
    <cellStyle name="Comma 2 6 2 2 6 2 2 2 2" xfId="37794" xr:uid="{5C34DB37-20A3-4F60-B80C-66E5D7912D6A}"/>
    <cellStyle name="Comma 2 6 2 2 6 2 2 3" xfId="28187" xr:uid="{956C10C3-4BA1-4CE1-8172-D6BC88CDFFEB}"/>
    <cellStyle name="Comma 2 6 2 2 6 2 3" xfId="13777" xr:uid="{00000000-0005-0000-0000-0000DC1F0000}"/>
    <cellStyle name="Comma 2 6 2 2 6 2 3 2" xfId="32991" xr:uid="{11499DDB-DE58-4FF5-965B-4D7E257A43EE}"/>
    <cellStyle name="Comma 2 6 2 2 6 2 4" xfId="23384" xr:uid="{ABFA21FB-3CF2-46E6-9E92-0199AABF9CD6}"/>
    <cellStyle name="Comma 2 6 2 2 6 3" xfId="6572" xr:uid="{00000000-0005-0000-0000-0000DD1F0000}"/>
    <cellStyle name="Comma 2 6 2 2 6 3 2" xfId="16179" xr:uid="{00000000-0005-0000-0000-0000DE1F0000}"/>
    <cellStyle name="Comma 2 6 2 2 6 3 2 2" xfId="35393" xr:uid="{D627CE3F-F38A-4E66-A22E-AA8CE9C17B6F}"/>
    <cellStyle name="Comma 2 6 2 2 6 3 3" xfId="25786" xr:uid="{D385EAD8-6DCD-4777-8C8E-3D0F0E42AE8B}"/>
    <cellStyle name="Comma 2 6 2 2 6 4" xfId="11375" xr:uid="{00000000-0005-0000-0000-0000DF1F0000}"/>
    <cellStyle name="Comma 2 6 2 2 6 4 2" xfId="30589" xr:uid="{ACE9C869-9EF7-4B46-BB66-2D41F52E6889}"/>
    <cellStyle name="Comma 2 6 2 2 6 5" xfId="20982" xr:uid="{6D574527-197C-4D8E-B8F9-113FED4FCB4A}"/>
    <cellStyle name="Comma 2 6 2 2 7" xfId="2570" xr:uid="{00000000-0005-0000-0000-0000E01F0000}"/>
    <cellStyle name="Comma 2 6 2 2 7 2" xfId="7373" xr:uid="{00000000-0005-0000-0000-0000E11F0000}"/>
    <cellStyle name="Comma 2 6 2 2 7 2 2" xfId="16980" xr:uid="{00000000-0005-0000-0000-0000E21F0000}"/>
    <cellStyle name="Comma 2 6 2 2 7 2 2 2" xfId="36194" xr:uid="{36D9F305-5D3C-4DBB-B6EB-FDCDCBB91549}"/>
    <cellStyle name="Comma 2 6 2 2 7 2 3" xfId="26587" xr:uid="{BF1DE76E-9942-4B1E-BD96-B4CDC95CF080}"/>
    <cellStyle name="Comma 2 6 2 2 7 3" xfId="12177" xr:uid="{00000000-0005-0000-0000-0000E31F0000}"/>
    <cellStyle name="Comma 2 6 2 2 7 3 2" xfId="31391" xr:uid="{D322CAD0-590E-4D22-AE56-F2C56DCF6DFD}"/>
    <cellStyle name="Comma 2 6 2 2 7 4" xfId="21784" xr:uid="{590EA064-39E0-4B42-A353-357AA34726DF}"/>
    <cellStyle name="Comma 2 6 2 2 8" xfId="4972" xr:uid="{00000000-0005-0000-0000-0000E41F0000}"/>
    <cellStyle name="Comma 2 6 2 2 8 2" xfId="14579" xr:uid="{00000000-0005-0000-0000-0000E51F0000}"/>
    <cellStyle name="Comma 2 6 2 2 8 2 2" xfId="33793" xr:uid="{A664B874-8B33-42A2-9232-9EF7430B3D9C}"/>
    <cellStyle name="Comma 2 6 2 2 8 3" xfId="24186" xr:uid="{0B77E5B6-72A1-4D2A-AEBB-E9E72B98A8BA}"/>
    <cellStyle name="Comma 2 6 2 2 9" xfId="9775" xr:uid="{00000000-0005-0000-0000-0000E61F0000}"/>
    <cellStyle name="Comma 2 6 2 2 9 2" xfId="28989" xr:uid="{A85D5B92-2019-4EE0-AACE-5B254D1625E7}"/>
    <cellStyle name="Comma 2 6 2 3" xfId="265" xr:uid="{00000000-0005-0000-0000-0000E71F0000}"/>
    <cellStyle name="Comma 2 6 2 3 2" xfId="1066" xr:uid="{00000000-0005-0000-0000-0000E81F0000}"/>
    <cellStyle name="Comma 2 6 2 3 2 2" xfId="3470" xr:uid="{00000000-0005-0000-0000-0000E91F0000}"/>
    <cellStyle name="Comma 2 6 2 3 2 2 2" xfId="8273" xr:uid="{00000000-0005-0000-0000-0000EA1F0000}"/>
    <cellStyle name="Comma 2 6 2 3 2 2 2 2" xfId="17880" xr:uid="{00000000-0005-0000-0000-0000EB1F0000}"/>
    <cellStyle name="Comma 2 6 2 3 2 2 2 2 2" xfId="37094" xr:uid="{8A148767-2722-47C8-9836-7B42C5863FB9}"/>
    <cellStyle name="Comma 2 6 2 3 2 2 2 3" xfId="27487" xr:uid="{F9DEA43F-20D3-4EC7-A4A6-A0BD65DD0EFD}"/>
    <cellStyle name="Comma 2 6 2 3 2 2 3" xfId="13077" xr:uid="{00000000-0005-0000-0000-0000EC1F0000}"/>
    <cellStyle name="Comma 2 6 2 3 2 2 3 2" xfId="32291" xr:uid="{E84781D0-1E0C-4AA3-B993-9D58B44D1C55}"/>
    <cellStyle name="Comma 2 6 2 3 2 2 4" xfId="22684" xr:uid="{297C6B50-03E3-409A-90B0-F11C145ACE3C}"/>
    <cellStyle name="Comma 2 6 2 3 2 3" xfId="5872" xr:uid="{00000000-0005-0000-0000-0000ED1F0000}"/>
    <cellStyle name="Comma 2 6 2 3 2 3 2" xfId="15479" xr:uid="{00000000-0005-0000-0000-0000EE1F0000}"/>
    <cellStyle name="Comma 2 6 2 3 2 3 2 2" xfId="34693" xr:uid="{F633E6DF-5C32-4EDB-8089-49C32E90752D}"/>
    <cellStyle name="Comma 2 6 2 3 2 3 3" xfId="25086" xr:uid="{2239E1DB-F6C6-48A9-8C6C-CAF583DC85F9}"/>
    <cellStyle name="Comma 2 6 2 3 2 4" xfId="10675" xr:uid="{00000000-0005-0000-0000-0000EF1F0000}"/>
    <cellStyle name="Comma 2 6 2 3 2 4 2" xfId="29889" xr:uid="{E97E7C8F-5C46-4391-9D68-626DFA184F5F}"/>
    <cellStyle name="Comma 2 6 2 3 2 5" xfId="20282" xr:uid="{68ADE2A8-0FCB-4D94-A31C-99A73089EA51}"/>
    <cellStyle name="Comma 2 6 2 3 3" xfId="1866" xr:uid="{00000000-0005-0000-0000-0000F01F0000}"/>
    <cellStyle name="Comma 2 6 2 3 3 2" xfId="4270" xr:uid="{00000000-0005-0000-0000-0000F11F0000}"/>
    <cellStyle name="Comma 2 6 2 3 3 2 2" xfId="9073" xr:uid="{00000000-0005-0000-0000-0000F21F0000}"/>
    <cellStyle name="Comma 2 6 2 3 3 2 2 2" xfId="18680" xr:uid="{00000000-0005-0000-0000-0000F31F0000}"/>
    <cellStyle name="Comma 2 6 2 3 3 2 2 2 2" xfId="37894" xr:uid="{6E1BA45B-7C4B-48E5-BFED-B47A43691FCD}"/>
    <cellStyle name="Comma 2 6 2 3 3 2 2 3" xfId="28287" xr:uid="{2D844017-B048-4A1E-BDA8-64BEBD8F52C5}"/>
    <cellStyle name="Comma 2 6 2 3 3 2 3" xfId="13877" xr:uid="{00000000-0005-0000-0000-0000F41F0000}"/>
    <cellStyle name="Comma 2 6 2 3 3 2 3 2" xfId="33091" xr:uid="{EE5FB680-B646-4AE8-96F2-D21C5AD1F080}"/>
    <cellStyle name="Comma 2 6 2 3 3 2 4" xfId="23484" xr:uid="{C31E5BFF-EE1B-4042-B727-6DA717F447A2}"/>
    <cellStyle name="Comma 2 6 2 3 3 3" xfId="6672" xr:uid="{00000000-0005-0000-0000-0000F51F0000}"/>
    <cellStyle name="Comma 2 6 2 3 3 3 2" xfId="16279" xr:uid="{00000000-0005-0000-0000-0000F61F0000}"/>
    <cellStyle name="Comma 2 6 2 3 3 3 2 2" xfId="35493" xr:uid="{B3154188-4460-44B9-84E6-17D20BAA555D}"/>
    <cellStyle name="Comma 2 6 2 3 3 3 3" xfId="25886" xr:uid="{43238229-65CD-4174-AE10-9A3B02189A01}"/>
    <cellStyle name="Comma 2 6 2 3 3 4" xfId="11475" xr:uid="{00000000-0005-0000-0000-0000F71F0000}"/>
    <cellStyle name="Comma 2 6 2 3 3 4 2" xfId="30689" xr:uid="{79E00FF8-F495-48C3-9265-28F4EBF67585}"/>
    <cellStyle name="Comma 2 6 2 3 3 5" xfId="21082" xr:uid="{0F77865C-5335-4228-8E63-FE5B29D59F07}"/>
    <cellStyle name="Comma 2 6 2 3 4" xfId="2670" xr:uid="{00000000-0005-0000-0000-0000F81F0000}"/>
    <cellStyle name="Comma 2 6 2 3 4 2" xfId="7473" xr:uid="{00000000-0005-0000-0000-0000F91F0000}"/>
    <cellStyle name="Comma 2 6 2 3 4 2 2" xfId="17080" xr:uid="{00000000-0005-0000-0000-0000FA1F0000}"/>
    <cellStyle name="Comma 2 6 2 3 4 2 2 2" xfId="36294" xr:uid="{B795E6E5-64D7-4F37-9889-DE935095B56C}"/>
    <cellStyle name="Comma 2 6 2 3 4 2 3" xfId="26687" xr:uid="{75E00BEF-60DB-4796-A2B5-CD36E8799A0E}"/>
    <cellStyle name="Comma 2 6 2 3 4 3" xfId="12277" xr:uid="{00000000-0005-0000-0000-0000FB1F0000}"/>
    <cellStyle name="Comma 2 6 2 3 4 3 2" xfId="31491" xr:uid="{60E86BD9-8F6F-459C-967E-09079D42BDA6}"/>
    <cellStyle name="Comma 2 6 2 3 4 4" xfId="21884" xr:uid="{7484F44C-7128-42E0-9C04-40D0C53993E9}"/>
    <cellStyle name="Comma 2 6 2 3 5" xfId="5072" xr:uid="{00000000-0005-0000-0000-0000FC1F0000}"/>
    <cellStyle name="Comma 2 6 2 3 5 2" xfId="14679" xr:uid="{00000000-0005-0000-0000-0000FD1F0000}"/>
    <cellStyle name="Comma 2 6 2 3 5 2 2" xfId="33893" xr:uid="{F19FE5C9-77C3-4542-85FA-EE7CFD19521A}"/>
    <cellStyle name="Comma 2 6 2 3 5 3" xfId="24286" xr:uid="{B5BD7033-AA63-428C-8C99-5C43E1242003}"/>
    <cellStyle name="Comma 2 6 2 3 6" xfId="9875" xr:uid="{00000000-0005-0000-0000-0000FE1F0000}"/>
    <cellStyle name="Comma 2 6 2 3 6 2" xfId="29089" xr:uid="{C5EF83A2-A4E5-480D-A88B-73AA033B361E}"/>
    <cellStyle name="Comma 2 6 2 3 7" xfId="19482" xr:uid="{A1DE9593-62FF-4BCB-B196-D0F18346B818}"/>
    <cellStyle name="Comma 2 6 2 4" xfId="465" xr:uid="{00000000-0005-0000-0000-0000FF1F0000}"/>
    <cellStyle name="Comma 2 6 2 4 2" xfId="1266" xr:uid="{00000000-0005-0000-0000-000000200000}"/>
    <cellStyle name="Comma 2 6 2 4 2 2" xfId="3670" xr:uid="{00000000-0005-0000-0000-000001200000}"/>
    <cellStyle name="Comma 2 6 2 4 2 2 2" xfId="8473" xr:uid="{00000000-0005-0000-0000-000002200000}"/>
    <cellStyle name="Comma 2 6 2 4 2 2 2 2" xfId="18080" xr:uid="{00000000-0005-0000-0000-000003200000}"/>
    <cellStyle name="Comma 2 6 2 4 2 2 2 2 2" xfId="37294" xr:uid="{466B7CC3-51A8-42BB-A8C5-640B8DE330D4}"/>
    <cellStyle name="Comma 2 6 2 4 2 2 2 3" xfId="27687" xr:uid="{CE8A186A-5727-4721-84B0-1F44C00EAC2B}"/>
    <cellStyle name="Comma 2 6 2 4 2 2 3" xfId="13277" xr:uid="{00000000-0005-0000-0000-000004200000}"/>
    <cellStyle name="Comma 2 6 2 4 2 2 3 2" xfId="32491" xr:uid="{3232B5D9-6BF5-4605-89C5-64CDFFA66036}"/>
    <cellStyle name="Comma 2 6 2 4 2 2 4" xfId="22884" xr:uid="{291FB79D-1575-412E-B592-A48E8C29E0CD}"/>
    <cellStyle name="Comma 2 6 2 4 2 3" xfId="6072" xr:uid="{00000000-0005-0000-0000-000005200000}"/>
    <cellStyle name="Comma 2 6 2 4 2 3 2" xfId="15679" xr:uid="{00000000-0005-0000-0000-000006200000}"/>
    <cellStyle name="Comma 2 6 2 4 2 3 2 2" xfId="34893" xr:uid="{1962336D-4DB5-440C-BF99-503EF24FDCD8}"/>
    <cellStyle name="Comma 2 6 2 4 2 3 3" xfId="25286" xr:uid="{FFB62FC4-0458-4A5B-870F-20B9AD6267C2}"/>
    <cellStyle name="Comma 2 6 2 4 2 4" xfId="10875" xr:uid="{00000000-0005-0000-0000-000007200000}"/>
    <cellStyle name="Comma 2 6 2 4 2 4 2" xfId="30089" xr:uid="{9214D3A3-A429-4D78-AA9B-D8F8914FAF3A}"/>
    <cellStyle name="Comma 2 6 2 4 2 5" xfId="20482" xr:uid="{3E3AA004-02B8-4055-8457-A53ED4605BC5}"/>
    <cellStyle name="Comma 2 6 2 4 3" xfId="2066" xr:uid="{00000000-0005-0000-0000-000008200000}"/>
    <cellStyle name="Comma 2 6 2 4 3 2" xfId="4470" xr:uid="{00000000-0005-0000-0000-000009200000}"/>
    <cellStyle name="Comma 2 6 2 4 3 2 2" xfId="9273" xr:uid="{00000000-0005-0000-0000-00000A200000}"/>
    <cellStyle name="Comma 2 6 2 4 3 2 2 2" xfId="18880" xr:uid="{00000000-0005-0000-0000-00000B200000}"/>
    <cellStyle name="Comma 2 6 2 4 3 2 2 2 2" xfId="38094" xr:uid="{5A8AB310-987F-48D9-9754-C1659D42D2C9}"/>
    <cellStyle name="Comma 2 6 2 4 3 2 2 3" xfId="28487" xr:uid="{E65D19AC-F33E-42ED-8156-548E60B4751A}"/>
    <cellStyle name="Comma 2 6 2 4 3 2 3" xfId="14077" xr:uid="{00000000-0005-0000-0000-00000C200000}"/>
    <cellStyle name="Comma 2 6 2 4 3 2 3 2" xfId="33291" xr:uid="{F73A0105-4901-4CEE-82CC-8AC69918DF87}"/>
    <cellStyle name="Comma 2 6 2 4 3 2 4" xfId="23684" xr:uid="{AEB94E62-62DE-47BF-95B8-EE0855BB10E3}"/>
    <cellStyle name="Comma 2 6 2 4 3 3" xfId="6872" xr:uid="{00000000-0005-0000-0000-00000D200000}"/>
    <cellStyle name="Comma 2 6 2 4 3 3 2" xfId="16479" xr:uid="{00000000-0005-0000-0000-00000E200000}"/>
    <cellStyle name="Comma 2 6 2 4 3 3 2 2" xfId="35693" xr:uid="{D5557D13-A627-4457-B214-CD2677BBBE7B}"/>
    <cellStyle name="Comma 2 6 2 4 3 3 3" xfId="26086" xr:uid="{96C1B353-0854-4F01-9F29-375CC9389B22}"/>
    <cellStyle name="Comma 2 6 2 4 3 4" xfId="11675" xr:uid="{00000000-0005-0000-0000-00000F200000}"/>
    <cellStyle name="Comma 2 6 2 4 3 4 2" xfId="30889" xr:uid="{4426759B-7F52-41DA-9988-7C5B8A1B54E2}"/>
    <cellStyle name="Comma 2 6 2 4 3 5" xfId="21282" xr:uid="{167507CB-FCAE-45DA-87CE-6E1E4414E7AB}"/>
    <cellStyle name="Comma 2 6 2 4 4" xfId="2870" xr:uid="{00000000-0005-0000-0000-000010200000}"/>
    <cellStyle name="Comma 2 6 2 4 4 2" xfId="7673" xr:uid="{00000000-0005-0000-0000-000011200000}"/>
    <cellStyle name="Comma 2 6 2 4 4 2 2" xfId="17280" xr:uid="{00000000-0005-0000-0000-000012200000}"/>
    <cellStyle name="Comma 2 6 2 4 4 2 2 2" xfId="36494" xr:uid="{A987B4D3-2305-4CF8-96E1-FF9592368E29}"/>
    <cellStyle name="Comma 2 6 2 4 4 2 3" xfId="26887" xr:uid="{4DACCB0D-47F8-4B4D-8B8E-9918D47212BA}"/>
    <cellStyle name="Comma 2 6 2 4 4 3" xfId="12477" xr:uid="{00000000-0005-0000-0000-000013200000}"/>
    <cellStyle name="Comma 2 6 2 4 4 3 2" xfId="31691" xr:uid="{F354A89F-3B07-45C8-BF94-568A4C8E82E3}"/>
    <cellStyle name="Comma 2 6 2 4 4 4" xfId="22084" xr:uid="{4AAFE22A-3A21-4BFF-9A5D-32BA2A8B32CC}"/>
    <cellStyle name="Comma 2 6 2 4 5" xfId="5272" xr:uid="{00000000-0005-0000-0000-000014200000}"/>
    <cellStyle name="Comma 2 6 2 4 5 2" xfId="14879" xr:uid="{00000000-0005-0000-0000-000015200000}"/>
    <cellStyle name="Comma 2 6 2 4 5 2 2" xfId="34093" xr:uid="{9DF698CB-8341-4C9D-8ED6-ACF921038EA9}"/>
    <cellStyle name="Comma 2 6 2 4 5 3" xfId="24486" xr:uid="{FB252652-1196-44CA-8C55-9C0B9AB94F1B}"/>
    <cellStyle name="Comma 2 6 2 4 6" xfId="10075" xr:uid="{00000000-0005-0000-0000-000016200000}"/>
    <cellStyle name="Comma 2 6 2 4 6 2" xfId="29289" xr:uid="{C2D81680-4ED7-448E-A97B-60A98B18F675}"/>
    <cellStyle name="Comma 2 6 2 4 7" xfId="19682" xr:uid="{68D60F43-CAD7-48D1-BFB8-90C13E6D3EE1}"/>
    <cellStyle name="Comma 2 6 2 5" xfId="665" xr:uid="{00000000-0005-0000-0000-000017200000}"/>
    <cellStyle name="Comma 2 6 2 5 2" xfId="1466" xr:uid="{00000000-0005-0000-0000-000018200000}"/>
    <cellStyle name="Comma 2 6 2 5 2 2" xfId="3870" xr:uid="{00000000-0005-0000-0000-000019200000}"/>
    <cellStyle name="Comma 2 6 2 5 2 2 2" xfId="8673" xr:uid="{00000000-0005-0000-0000-00001A200000}"/>
    <cellStyle name="Comma 2 6 2 5 2 2 2 2" xfId="18280" xr:uid="{00000000-0005-0000-0000-00001B200000}"/>
    <cellStyle name="Comma 2 6 2 5 2 2 2 2 2" xfId="37494" xr:uid="{C6B3AAA6-14A1-4483-8DF7-D04BC71454B2}"/>
    <cellStyle name="Comma 2 6 2 5 2 2 2 3" xfId="27887" xr:uid="{CCB3B8D5-82E6-4216-8AB8-61F658D236B9}"/>
    <cellStyle name="Comma 2 6 2 5 2 2 3" xfId="13477" xr:uid="{00000000-0005-0000-0000-00001C200000}"/>
    <cellStyle name="Comma 2 6 2 5 2 2 3 2" xfId="32691" xr:uid="{E0CEA638-A74B-41AF-A3B0-BEDE5FE1A1EA}"/>
    <cellStyle name="Comma 2 6 2 5 2 2 4" xfId="23084" xr:uid="{B1655AD5-43AF-4BC4-9A16-4FFD3999B234}"/>
    <cellStyle name="Comma 2 6 2 5 2 3" xfId="6272" xr:uid="{00000000-0005-0000-0000-00001D200000}"/>
    <cellStyle name="Comma 2 6 2 5 2 3 2" xfId="15879" xr:uid="{00000000-0005-0000-0000-00001E200000}"/>
    <cellStyle name="Comma 2 6 2 5 2 3 2 2" xfId="35093" xr:uid="{D3C0A4BA-A481-4AE1-9453-8CDDE4884A2A}"/>
    <cellStyle name="Comma 2 6 2 5 2 3 3" xfId="25486" xr:uid="{476644E5-13DA-4E32-B406-312EF26069C2}"/>
    <cellStyle name="Comma 2 6 2 5 2 4" xfId="11075" xr:uid="{00000000-0005-0000-0000-00001F200000}"/>
    <cellStyle name="Comma 2 6 2 5 2 4 2" xfId="30289" xr:uid="{9CB7B68F-F3DB-4F15-9F34-D0B5E5FE14D3}"/>
    <cellStyle name="Comma 2 6 2 5 2 5" xfId="20682" xr:uid="{F1B44BA5-2494-43EE-AC27-8344F3735D93}"/>
    <cellStyle name="Comma 2 6 2 5 3" xfId="2266" xr:uid="{00000000-0005-0000-0000-000020200000}"/>
    <cellStyle name="Comma 2 6 2 5 3 2" xfId="4670" xr:uid="{00000000-0005-0000-0000-000021200000}"/>
    <cellStyle name="Comma 2 6 2 5 3 2 2" xfId="9473" xr:uid="{00000000-0005-0000-0000-000022200000}"/>
    <cellStyle name="Comma 2 6 2 5 3 2 2 2" xfId="19080" xr:uid="{00000000-0005-0000-0000-000023200000}"/>
    <cellStyle name="Comma 2 6 2 5 3 2 2 2 2" xfId="38294" xr:uid="{EE3106B9-E164-46C3-8199-AF6FEE0DFBDA}"/>
    <cellStyle name="Comma 2 6 2 5 3 2 2 3" xfId="28687" xr:uid="{EE20DDD9-AE8D-4313-84A4-7BD096816054}"/>
    <cellStyle name="Comma 2 6 2 5 3 2 3" xfId="14277" xr:uid="{00000000-0005-0000-0000-000024200000}"/>
    <cellStyle name="Comma 2 6 2 5 3 2 3 2" xfId="33491" xr:uid="{79971C52-C344-446F-9F2A-A2F7EE9A8458}"/>
    <cellStyle name="Comma 2 6 2 5 3 2 4" xfId="23884" xr:uid="{87EB455E-BDF2-40D0-B140-677DCCFF7A96}"/>
    <cellStyle name="Comma 2 6 2 5 3 3" xfId="7072" xr:uid="{00000000-0005-0000-0000-000025200000}"/>
    <cellStyle name="Comma 2 6 2 5 3 3 2" xfId="16679" xr:uid="{00000000-0005-0000-0000-000026200000}"/>
    <cellStyle name="Comma 2 6 2 5 3 3 2 2" xfId="35893" xr:uid="{987C0E2D-95D7-41AF-BD65-FB97A67242AD}"/>
    <cellStyle name="Comma 2 6 2 5 3 3 3" xfId="26286" xr:uid="{5B66DC41-3504-41A5-8A9A-4D9605BAD0FB}"/>
    <cellStyle name="Comma 2 6 2 5 3 4" xfId="11875" xr:uid="{00000000-0005-0000-0000-000027200000}"/>
    <cellStyle name="Comma 2 6 2 5 3 4 2" xfId="31089" xr:uid="{C5F960C6-5129-4CEA-9E7E-BCBB6D5AB78F}"/>
    <cellStyle name="Comma 2 6 2 5 3 5" xfId="21482" xr:uid="{6C882980-477F-49DC-A283-F508818CC001}"/>
    <cellStyle name="Comma 2 6 2 5 4" xfId="3070" xr:uid="{00000000-0005-0000-0000-000028200000}"/>
    <cellStyle name="Comma 2 6 2 5 4 2" xfId="7873" xr:uid="{00000000-0005-0000-0000-000029200000}"/>
    <cellStyle name="Comma 2 6 2 5 4 2 2" xfId="17480" xr:uid="{00000000-0005-0000-0000-00002A200000}"/>
    <cellStyle name="Comma 2 6 2 5 4 2 2 2" xfId="36694" xr:uid="{AAB723ED-5474-4291-9939-64117BF035DC}"/>
    <cellStyle name="Comma 2 6 2 5 4 2 3" xfId="27087" xr:uid="{B41ABA25-9584-4E9C-9BA1-FDB107FEFBF3}"/>
    <cellStyle name="Comma 2 6 2 5 4 3" xfId="12677" xr:uid="{00000000-0005-0000-0000-00002B200000}"/>
    <cellStyle name="Comma 2 6 2 5 4 3 2" xfId="31891" xr:uid="{5D250603-768D-454B-846C-CD141AF1956D}"/>
    <cellStyle name="Comma 2 6 2 5 4 4" xfId="22284" xr:uid="{303FB388-5C07-458D-8EC0-2A9DA39B1A46}"/>
    <cellStyle name="Comma 2 6 2 5 5" xfId="5472" xr:uid="{00000000-0005-0000-0000-00002C200000}"/>
    <cellStyle name="Comma 2 6 2 5 5 2" xfId="15079" xr:uid="{00000000-0005-0000-0000-00002D200000}"/>
    <cellStyle name="Comma 2 6 2 5 5 2 2" xfId="34293" xr:uid="{5936BA7D-0AB5-4E02-8D2B-82699F442512}"/>
    <cellStyle name="Comma 2 6 2 5 5 3" xfId="24686" xr:uid="{09FA5C8A-DD94-4BE0-BE44-563A219E2011}"/>
    <cellStyle name="Comma 2 6 2 5 6" xfId="10275" xr:uid="{00000000-0005-0000-0000-00002E200000}"/>
    <cellStyle name="Comma 2 6 2 5 6 2" xfId="29489" xr:uid="{07E3806C-CE1D-41B2-BB68-48EAC99E1739}"/>
    <cellStyle name="Comma 2 6 2 5 7" xfId="19882" xr:uid="{C141B66B-EF52-454A-B2CA-ED2FE0006AE9}"/>
    <cellStyle name="Comma 2 6 2 6" xfId="866" xr:uid="{00000000-0005-0000-0000-00002F200000}"/>
    <cellStyle name="Comma 2 6 2 6 2" xfId="3270" xr:uid="{00000000-0005-0000-0000-000030200000}"/>
    <cellStyle name="Comma 2 6 2 6 2 2" xfId="8073" xr:uid="{00000000-0005-0000-0000-000031200000}"/>
    <cellStyle name="Comma 2 6 2 6 2 2 2" xfId="17680" xr:uid="{00000000-0005-0000-0000-000032200000}"/>
    <cellStyle name="Comma 2 6 2 6 2 2 2 2" xfId="36894" xr:uid="{7B72330D-127A-4679-A6D7-CF1D3CB6F8C9}"/>
    <cellStyle name="Comma 2 6 2 6 2 2 3" xfId="27287" xr:uid="{D42776DD-DC6A-43C1-AF3B-B1B6CB82AE90}"/>
    <cellStyle name="Comma 2 6 2 6 2 3" xfId="12877" xr:uid="{00000000-0005-0000-0000-000033200000}"/>
    <cellStyle name="Comma 2 6 2 6 2 3 2" xfId="32091" xr:uid="{0137AE50-0B48-4262-BB15-A28D08E0EF82}"/>
    <cellStyle name="Comma 2 6 2 6 2 4" xfId="22484" xr:uid="{C13806EB-7A92-420D-BDA8-6D40CA579DB1}"/>
    <cellStyle name="Comma 2 6 2 6 3" xfId="5672" xr:uid="{00000000-0005-0000-0000-000034200000}"/>
    <cellStyle name="Comma 2 6 2 6 3 2" xfId="15279" xr:uid="{00000000-0005-0000-0000-000035200000}"/>
    <cellStyle name="Comma 2 6 2 6 3 2 2" xfId="34493" xr:uid="{18B60ACD-F692-4AF4-B12E-6DD16B60A239}"/>
    <cellStyle name="Comma 2 6 2 6 3 3" xfId="24886" xr:uid="{EBE85844-9FD1-4067-9CBB-E2CCF9EC7725}"/>
    <cellStyle name="Comma 2 6 2 6 4" xfId="10475" xr:uid="{00000000-0005-0000-0000-000036200000}"/>
    <cellStyle name="Comma 2 6 2 6 4 2" xfId="29689" xr:uid="{1F65CC9F-22EA-4886-8855-07BC7B168953}"/>
    <cellStyle name="Comma 2 6 2 6 5" xfId="20082" xr:uid="{CDC59BC1-1F23-40DF-A1E6-E03ED9A7C0A7}"/>
    <cellStyle name="Comma 2 6 2 7" xfId="1666" xr:uid="{00000000-0005-0000-0000-000037200000}"/>
    <cellStyle name="Comma 2 6 2 7 2" xfId="4070" xr:uid="{00000000-0005-0000-0000-000038200000}"/>
    <cellStyle name="Comma 2 6 2 7 2 2" xfId="8873" xr:uid="{00000000-0005-0000-0000-000039200000}"/>
    <cellStyle name="Comma 2 6 2 7 2 2 2" xfId="18480" xr:uid="{00000000-0005-0000-0000-00003A200000}"/>
    <cellStyle name="Comma 2 6 2 7 2 2 2 2" xfId="37694" xr:uid="{F63E30D6-216A-451E-A163-9CABBBABE81E}"/>
    <cellStyle name="Comma 2 6 2 7 2 2 3" xfId="28087" xr:uid="{12351AD7-8F34-4E69-8B39-08432C152EFA}"/>
    <cellStyle name="Comma 2 6 2 7 2 3" xfId="13677" xr:uid="{00000000-0005-0000-0000-00003B200000}"/>
    <cellStyle name="Comma 2 6 2 7 2 3 2" xfId="32891" xr:uid="{994DDDD3-3EAA-4BC0-ADBA-59B37B24EC22}"/>
    <cellStyle name="Comma 2 6 2 7 2 4" xfId="23284" xr:uid="{81191507-5F4D-418F-A2AB-27C4414DF456}"/>
    <cellStyle name="Comma 2 6 2 7 3" xfId="6472" xr:uid="{00000000-0005-0000-0000-00003C200000}"/>
    <cellStyle name="Comma 2 6 2 7 3 2" xfId="16079" xr:uid="{00000000-0005-0000-0000-00003D200000}"/>
    <cellStyle name="Comma 2 6 2 7 3 2 2" xfId="35293" xr:uid="{F7AC943E-9F2F-480F-B519-AB11603A7F30}"/>
    <cellStyle name="Comma 2 6 2 7 3 3" xfId="25686" xr:uid="{587FB512-0CED-470A-8175-C254FE95E092}"/>
    <cellStyle name="Comma 2 6 2 7 4" xfId="11275" xr:uid="{00000000-0005-0000-0000-00003E200000}"/>
    <cellStyle name="Comma 2 6 2 7 4 2" xfId="30489" xr:uid="{CADF6926-3675-4708-9EF7-FE5D5C4D4D92}"/>
    <cellStyle name="Comma 2 6 2 7 5" xfId="20882" xr:uid="{1DE25F01-E27A-4201-9DF7-58161BFFB61A}"/>
    <cellStyle name="Comma 2 6 2 8" xfId="2470" xr:uid="{00000000-0005-0000-0000-00003F200000}"/>
    <cellStyle name="Comma 2 6 2 8 2" xfId="7273" xr:uid="{00000000-0005-0000-0000-000040200000}"/>
    <cellStyle name="Comma 2 6 2 8 2 2" xfId="16880" xr:uid="{00000000-0005-0000-0000-000041200000}"/>
    <cellStyle name="Comma 2 6 2 8 2 2 2" xfId="36094" xr:uid="{47A51ED8-235C-4E3E-9DD2-1D3A2C3B7C53}"/>
    <cellStyle name="Comma 2 6 2 8 2 3" xfId="26487" xr:uid="{4F3562B3-3D64-4168-AD0C-0F2613CF5DB8}"/>
    <cellStyle name="Comma 2 6 2 8 3" xfId="12077" xr:uid="{00000000-0005-0000-0000-000042200000}"/>
    <cellStyle name="Comma 2 6 2 8 3 2" xfId="31291" xr:uid="{537D71CE-1BEE-45C6-97D7-652F19454D4A}"/>
    <cellStyle name="Comma 2 6 2 8 4" xfId="21684" xr:uid="{3D0FF30F-D5E6-4330-9015-E07C470DA7A1}"/>
    <cellStyle name="Comma 2 6 2 9" xfId="4872" xr:uid="{00000000-0005-0000-0000-000043200000}"/>
    <cellStyle name="Comma 2 6 2 9 2" xfId="14479" xr:uid="{00000000-0005-0000-0000-000044200000}"/>
    <cellStyle name="Comma 2 6 2 9 2 2" xfId="33693" xr:uid="{E4F83C40-6804-440A-9625-0D9785476458}"/>
    <cellStyle name="Comma 2 6 2 9 3" xfId="24086" xr:uid="{23CFE269-02DC-40E5-AA78-A5A5DEA6C386}"/>
    <cellStyle name="Comma 2 6 3" xfId="115" xr:uid="{00000000-0005-0000-0000-000045200000}"/>
    <cellStyle name="Comma 2 6 3 10" xfId="19332" xr:uid="{E4888376-3368-4F41-8487-153B87C396EB}"/>
    <cellStyle name="Comma 2 6 3 2" xfId="315" xr:uid="{00000000-0005-0000-0000-000046200000}"/>
    <cellStyle name="Comma 2 6 3 2 2" xfId="1116" xr:uid="{00000000-0005-0000-0000-000047200000}"/>
    <cellStyle name="Comma 2 6 3 2 2 2" xfId="3520" xr:uid="{00000000-0005-0000-0000-000048200000}"/>
    <cellStyle name="Comma 2 6 3 2 2 2 2" xfId="8323" xr:uid="{00000000-0005-0000-0000-000049200000}"/>
    <cellStyle name="Comma 2 6 3 2 2 2 2 2" xfId="17930" xr:uid="{00000000-0005-0000-0000-00004A200000}"/>
    <cellStyle name="Comma 2 6 3 2 2 2 2 2 2" xfId="37144" xr:uid="{C19ED3B5-E637-419D-9FC7-4536A3FFF91E}"/>
    <cellStyle name="Comma 2 6 3 2 2 2 2 3" xfId="27537" xr:uid="{D546CD4D-DC0C-451A-8ACC-B4BF4C882DF6}"/>
    <cellStyle name="Comma 2 6 3 2 2 2 3" xfId="13127" xr:uid="{00000000-0005-0000-0000-00004B200000}"/>
    <cellStyle name="Comma 2 6 3 2 2 2 3 2" xfId="32341" xr:uid="{F5455A45-536A-4511-8CBF-9E9A1C195341}"/>
    <cellStyle name="Comma 2 6 3 2 2 2 4" xfId="22734" xr:uid="{CB4C4F6B-7552-470C-BCE9-0FD531C57E3D}"/>
    <cellStyle name="Comma 2 6 3 2 2 3" xfId="5922" xr:uid="{00000000-0005-0000-0000-00004C200000}"/>
    <cellStyle name="Comma 2 6 3 2 2 3 2" xfId="15529" xr:uid="{00000000-0005-0000-0000-00004D200000}"/>
    <cellStyle name="Comma 2 6 3 2 2 3 2 2" xfId="34743" xr:uid="{317C1263-AB37-4648-AE49-F15A14E4E806}"/>
    <cellStyle name="Comma 2 6 3 2 2 3 3" xfId="25136" xr:uid="{01183E13-173F-4685-AD9E-97173441D435}"/>
    <cellStyle name="Comma 2 6 3 2 2 4" xfId="10725" xr:uid="{00000000-0005-0000-0000-00004E200000}"/>
    <cellStyle name="Comma 2 6 3 2 2 4 2" xfId="29939" xr:uid="{2B08A3C5-8BFD-4DE5-BFC0-4A737EFEF9BC}"/>
    <cellStyle name="Comma 2 6 3 2 2 5" xfId="20332" xr:uid="{348AE1EB-4FEE-4ED5-8186-A445D5574612}"/>
    <cellStyle name="Comma 2 6 3 2 3" xfId="1916" xr:uid="{00000000-0005-0000-0000-00004F200000}"/>
    <cellStyle name="Comma 2 6 3 2 3 2" xfId="4320" xr:uid="{00000000-0005-0000-0000-000050200000}"/>
    <cellStyle name="Comma 2 6 3 2 3 2 2" xfId="9123" xr:uid="{00000000-0005-0000-0000-000051200000}"/>
    <cellStyle name="Comma 2 6 3 2 3 2 2 2" xfId="18730" xr:uid="{00000000-0005-0000-0000-000052200000}"/>
    <cellStyle name="Comma 2 6 3 2 3 2 2 2 2" xfId="37944" xr:uid="{D8373B4B-6222-4F6B-B4D7-16F9380CD8B9}"/>
    <cellStyle name="Comma 2 6 3 2 3 2 2 3" xfId="28337" xr:uid="{1B1FF44A-4907-4521-8865-E282F89BFF44}"/>
    <cellStyle name="Comma 2 6 3 2 3 2 3" xfId="13927" xr:uid="{00000000-0005-0000-0000-000053200000}"/>
    <cellStyle name="Comma 2 6 3 2 3 2 3 2" xfId="33141" xr:uid="{C6E3DE58-9917-4B47-955B-A6AA08CEAF30}"/>
    <cellStyle name="Comma 2 6 3 2 3 2 4" xfId="23534" xr:uid="{380810BE-9F60-4B4C-9A44-BA37B4913B2C}"/>
    <cellStyle name="Comma 2 6 3 2 3 3" xfId="6722" xr:uid="{00000000-0005-0000-0000-000054200000}"/>
    <cellStyle name="Comma 2 6 3 2 3 3 2" xfId="16329" xr:uid="{00000000-0005-0000-0000-000055200000}"/>
    <cellStyle name="Comma 2 6 3 2 3 3 2 2" xfId="35543" xr:uid="{4A79CA79-A2D4-429B-B970-2E75BB54D4E9}"/>
    <cellStyle name="Comma 2 6 3 2 3 3 3" xfId="25936" xr:uid="{B91A0E6A-8EE1-44A0-87D4-75A74878950C}"/>
    <cellStyle name="Comma 2 6 3 2 3 4" xfId="11525" xr:uid="{00000000-0005-0000-0000-000056200000}"/>
    <cellStyle name="Comma 2 6 3 2 3 4 2" xfId="30739" xr:uid="{EB4A37A1-BB6A-4A29-8551-6F81F825C302}"/>
    <cellStyle name="Comma 2 6 3 2 3 5" xfId="21132" xr:uid="{49D11B44-3DB2-4609-82CD-A630230C5289}"/>
    <cellStyle name="Comma 2 6 3 2 4" xfId="2720" xr:uid="{00000000-0005-0000-0000-000057200000}"/>
    <cellStyle name="Comma 2 6 3 2 4 2" xfId="7523" xr:uid="{00000000-0005-0000-0000-000058200000}"/>
    <cellStyle name="Comma 2 6 3 2 4 2 2" xfId="17130" xr:uid="{00000000-0005-0000-0000-000059200000}"/>
    <cellStyle name="Comma 2 6 3 2 4 2 2 2" xfId="36344" xr:uid="{7B61226A-9F56-4555-8473-39102D5AAAD4}"/>
    <cellStyle name="Comma 2 6 3 2 4 2 3" xfId="26737" xr:uid="{9ED8E7C4-0F9F-4572-8EA5-4A7EE8954760}"/>
    <cellStyle name="Comma 2 6 3 2 4 3" xfId="12327" xr:uid="{00000000-0005-0000-0000-00005A200000}"/>
    <cellStyle name="Comma 2 6 3 2 4 3 2" xfId="31541" xr:uid="{B60510BA-1745-4BD7-8D15-BD34D1B479DA}"/>
    <cellStyle name="Comma 2 6 3 2 4 4" xfId="21934" xr:uid="{8169BE6E-23CA-4BFF-B922-E1CDECE4B9C6}"/>
    <cellStyle name="Comma 2 6 3 2 5" xfId="5122" xr:uid="{00000000-0005-0000-0000-00005B200000}"/>
    <cellStyle name="Comma 2 6 3 2 5 2" xfId="14729" xr:uid="{00000000-0005-0000-0000-00005C200000}"/>
    <cellStyle name="Comma 2 6 3 2 5 2 2" xfId="33943" xr:uid="{94A36675-BE9D-4895-A1D6-D36A9390E0B8}"/>
    <cellStyle name="Comma 2 6 3 2 5 3" xfId="24336" xr:uid="{61AF0B43-A928-48ED-91BC-7E7118E0EB9B}"/>
    <cellStyle name="Comma 2 6 3 2 6" xfId="9925" xr:uid="{00000000-0005-0000-0000-00005D200000}"/>
    <cellStyle name="Comma 2 6 3 2 6 2" xfId="29139" xr:uid="{59348C0F-4E9A-4C1C-AAFA-9319D1A93F7A}"/>
    <cellStyle name="Comma 2 6 3 2 7" xfId="19532" xr:uid="{E319B1F0-BA4C-47D3-91C9-92E169B5BC5E}"/>
    <cellStyle name="Comma 2 6 3 3" xfId="515" xr:uid="{00000000-0005-0000-0000-00005E200000}"/>
    <cellStyle name="Comma 2 6 3 3 2" xfId="1316" xr:uid="{00000000-0005-0000-0000-00005F200000}"/>
    <cellStyle name="Comma 2 6 3 3 2 2" xfId="3720" xr:uid="{00000000-0005-0000-0000-000060200000}"/>
    <cellStyle name="Comma 2 6 3 3 2 2 2" xfId="8523" xr:uid="{00000000-0005-0000-0000-000061200000}"/>
    <cellStyle name="Comma 2 6 3 3 2 2 2 2" xfId="18130" xr:uid="{00000000-0005-0000-0000-000062200000}"/>
    <cellStyle name="Comma 2 6 3 3 2 2 2 2 2" xfId="37344" xr:uid="{BB946205-9788-40FF-A393-2E541972B8F4}"/>
    <cellStyle name="Comma 2 6 3 3 2 2 2 3" xfId="27737" xr:uid="{600CE796-1A43-4A0C-8C3A-20D9C491352F}"/>
    <cellStyle name="Comma 2 6 3 3 2 2 3" xfId="13327" xr:uid="{00000000-0005-0000-0000-000063200000}"/>
    <cellStyle name="Comma 2 6 3 3 2 2 3 2" xfId="32541" xr:uid="{114ADF2E-05D5-4A3D-BE3E-90E38EC51EF6}"/>
    <cellStyle name="Comma 2 6 3 3 2 2 4" xfId="22934" xr:uid="{D2141DDD-A085-42F5-B15A-7ED7D21161A1}"/>
    <cellStyle name="Comma 2 6 3 3 2 3" xfId="6122" xr:uid="{00000000-0005-0000-0000-000064200000}"/>
    <cellStyle name="Comma 2 6 3 3 2 3 2" xfId="15729" xr:uid="{00000000-0005-0000-0000-000065200000}"/>
    <cellStyle name="Comma 2 6 3 3 2 3 2 2" xfId="34943" xr:uid="{940158E3-F2BE-4C9D-9B27-69F0D46905A2}"/>
    <cellStyle name="Comma 2 6 3 3 2 3 3" xfId="25336" xr:uid="{AF414CCE-C067-4099-B9EB-4A738B23D3EB}"/>
    <cellStyle name="Comma 2 6 3 3 2 4" xfId="10925" xr:uid="{00000000-0005-0000-0000-000066200000}"/>
    <cellStyle name="Comma 2 6 3 3 2 4 2" xfId="30139" xr:uid="{79B4979A-83C6-428E-AA07-C119A2BA946F}"/>
    <cellStyle name="Comma 2 6 3 3 2 5" xfId="20532" xr:uid="{D11A9116-D812-4AB1-BCDB-BA5A9D2CA5F1}"/>
    <cellStyle name="Comma 2 6 3 3 3" xfId="2116" xr:uid="{00000000-0005-0000-0000-000067200000}"/>
    <cellStyle name="Comma 2 6 3 3 3 2" xfId="4520" xr:uid="{00000000-0005-0000-0000-000068200000}"/>
    <cellStyle name="Comma 2 6 3 3 3 2 2" xfId="9323" xr:uid="{00000000-0005-0000-0000-000069200000}"/>
    <cellStyle name="Comma 2 6 3 3 3 2 2 2" xfId="18930" xr:uid="{00000000-0005-0000-0000-00006A200000}"/>
    <cellStyle name="Comma 2 6 3 3 3 2 2 2 2" xfId="38144" xr:uid="{5B1D8EFC-9E9D-4A27-8918-4254105BDDD6}"/>
    <cellStyle name="Comma 2 6 3 3 3 2 2 3" xfId="28537" xr:uid="{4D6F1856-B783-412F-9D70-04270259DC1E}"/>
    <cellStyle name="Comma 2 6 3 3 3 2 3" xfId="14127" xr:uid="{00000000-0005-0000-0000-00006B200000}"/>
    <cellStyle name="Comma 2 6 3 3 3 2 3 2" xfId="33341" xr:uid="{6A3DBB2C-A6E9-47BF-9B32-6EF0C9CA27B2}"/>
    <cellStyle name="Comma 2 6 3 3 3 2 4" xfId="23734" xr:uid="{CC349ED6-D199-431B-8F16-D2A2458B3C89}"/>
    <cellStyle name="Comma 2 6 3 3 3 3" xfId="6922" xr:uid="{00000000-0005-0000-0000-00006C200000}"/>
    <cellStyle name="Comma 2 6 3 3 3 3 2" xfId="16529" xr:uid="{00000000-0005-0000-0000-00006D200000}"/>
    <cellStyle name="Comma 2 6 3 3 3 3 2 2" xfId="35743" xr:uid="{1911F5AC-4AA7-4A9A-B132-DB931280A9C4}"/>
    <cellStyle name="Comma 2 6 3 3 3 3 3" xfId="26136" xr:uid="{287D9345-E44B-4267-A40E-1227268ABDCD}"/>
    <cellStyle name="Comma 2 6 3 3 3 4" xfId="11725" xr:uid="{00000000-0005-0000-0000-00006E200000}"/>
    <cellStyle name="Comma 2 6 3 3 3 4 2" xfId="30939" xr:uid="{C629ABFE-50CC-4799-A549-955FFDB9D6BE}"/>
    <cellStyle name="Comma 2 6 3 3 3 5" xfId="21332" xr:uid="{233331E9-9050-4A76-B37D-EF0A081BA3B3}"/>
    <cellStyle name="Comma 2 6 3 3 4" xfId="2920" xr:uid="{00000000-0005-0000-0000-00006F200000}"/>
    <cellStyle name="Comma 2 6 3 3 4 2" xfId="7723" xr:uid="{00000000-0005-0000-0000-000070200000}"/>
    <cellStyle name="Comma 2 6 3 3 4 2 2" xfId="17330" xr:uid="{00000000-0005-0000-0000-000071200000}"/>
    <cellStyle name="Comma 2 6 3 3 4 2 2 2" xfId="36544" xr:uid="{BA0EB6BA-F289-45CC-BF8D-94F6FF8AEF07}"/>
    <cellStyle name="Comma 2 6 3 3 4 2 3" xfId="26937" xr:uid="{CD665247-FAC5-4452-9DEF-46A05BEFD913}"/>
    <cellStyle name="Comma 2 6 3 3 4 3" xfId="12527" xr:uid="{00000000-0005-0000-0000-000072200000}"/>
    <cellStyle name="Comma 2 6 3 3 4 3 2" xfId="31741" xr:uid="{0ABE3893-9B28-45C3-857C-73354BE4ABAB}"/>
    <cellStyle name="Comma 2 6 3 3 4 4" xfId="22134" xr:uid="{5FEA5388-3F42-42E4-A8BA-9BED9CECC08F}"/>
    <cellStyle name="Comma 2 6 3 3 5" xfId="5322" xr:uid="{00000000-0005-0000-0000-000073200000}"/>
    <cellStyle name="Comma 2 6 3 3 5 2" xfId="14929" xr:uid="{00000000-0005-0000-0000-000074200000}"/>
    <cellStyle name="Comma 2 6 3 3 5 2 2" xfId="34143" xr:uid="{66659114-CD48-4A3A-951C-4FD6161E91DC}"/>
    <cellStyle name="Comma 2 6 3 3 5 3" xfId="24536" xr:uid="{E6C99B92-01D0-4FDB-8337-33E841EA0A72}"/>
    <cellStyle name="Comma 2 6 3 3 6" xfId="10125" xr:uid="{00000000-0005-0000-0000-000075200000}"/>
    <cellStyle name="Comma 2 6 3 3 6 2" xfId="29339" xr:uid="{368F050B-0AC2-4EC4-8976-77B612FF9D4C}"/>
    <cellStyle name="Comma 2 6 3 3 7" xfId="19732" xr:uid="{F81FD2FA-D322-4B6E-9899-A8A2B63DBF3C}"/>
    <cellStyle name="Comma 2 6 3 4" xfId="715" xr:uid="{00000000-0005-0000-0000-000076200000}"/>
    <cellStyle name="Comma 2 6 3 4 2" xfId="1516" xr:uid="{00000000-0005-0000-0000-000077200000}"/>
    <cellStyle name="Comma 2 6 3 4 2 2" xfId="3920" xr:uid="{00000000-0005-0000-0000-000078200000}"/>
    <cellStyle name="Comma 2 6 3 4 2 2 2" xfId="8723" xr:uid="{00000000-0005-0000-0000-000079200000}"/>
    <cellStyle name="Comma 2 6 3 4 2 2 2 2" xfId="18330" xr:uid="{00000000-0005-0000-0000-00007A200000}"/>
    <cellStyle name="Comma 2 6 3 4 2 2 2 2 2" xfId="37544" xr:uid="{859D3765-C181-46CE-9C6D-4A8CE6735005}"/>
    <cellStyle name="Comma 2 6 3 4 2 2 2 3" xfId="27937" xr:uid="{06C48CFE-8061-4966-830E-10135327FE5B}"/>
    <cellStyle name="Comma 2 6 3 4 2 2 3" xfId="13527" xr:uid="{00000000-0005-0000-0000-00007B200000}"/>
    <cellStyle name="Comma 2 6 3 4 2 2 3 2" xfId="32741" xr:uid="{E6072657-8D40-485E-B178-FDC22EB4DCA5}"/>
    <cellStyle name="Comma 2 6 3 4 2 2 4" xfId="23134" xr:uid="{498C7864-1A9D-4BE8-A71E-E6AEC2D9189E}"/>
    <cellStyle name="Comma 2 6 3 4 2 3" xfId="6322" xr:uid="{00000000-0005-0000-0000-00007C200000}"/>
    <cellStyle name="Comma 2 6 3 4 2 3 2" xfId="15929" xr:uid="{00000000-0005-0000-0000-00007D200000}"/>
    <cellStyle name="Comma 2 6 3 4 2 3 2 2" xfId="35143" xr:uid="{FB1B3F8A-F82B-46F0-9BEF-EA48A0E4893C}"/>
    <cellStyle name="Comma 2 6 3 4 2 3 3" xfId="25536" xr:uid="{12D31320-4F71-4C8C-ABF8-66A02BD0080E}"/>
    <cellStyle name="Comma 2 6 3 4 2 4" xfId="11125" xr:uid="{00000000-0005-0000-0000-00007E200000}"/>
    <cellStyle name="Comma 2 6 3 4 2 4 2" xfId="30339" xr:uid="{3BE051EF-1DF8-4AA6-AC33-E9ACAF742C38}"/>
    <cellStyle name="Comma 2 6 3 4 2 5" xfId="20732" xr:uid="{1F417276-728D-4B5D-8664-14885E3B94C8}"/>
    <cellStyle name="Comma 2 6 3 4 3" xfId="2316" xr:uid="{00000000-0005-0000-0000-00007F200000}"/>
    <cellStyle name="Comma 2 6 3 4 3 2" xfId="4720" xr:uid="{00000000-0005-0000-0000-000080200000}"/>
    <cellStyle name="Comma 2 6 3 4 3 2 2" xfId="9523" xr:uid="{00000000-0005-0000-0000-000081200000}"/>
    <cellStyle name="Comma 2 6 3 4 3 2 2 2" xfId="19130" xr:uid="{00000000-0005-0000-0000-000082200000}"/>
    <cellStyle name="Comma 2 6 3 4 3 2 2 2 2" xfId="38344" xr:uid="{35170221-0E93-458A-BBBB-F7705A3653FF}"/>
    <cellStyle name="Comma 2 6 3 4 3 2 2 3" xfId="28737" xr:uid="{7C41FCCF-7237-4FD6-8336-3AC269577FB4}"/>
    <cellStyle name="Comma 2 6 3 4 3 2 3" xfId="14327" xr:uid="{00000000-0005-0000-0000-000083200000}"/>
    <cellStyle name="Comma 2 6 3 4 3 2 3 2" xfId="33541" xr:uid="{A262FBE7-FF8B-4792-AB99-1E8C79A92F35}"/>
    <cellStyle name="Comma 2 6 3 4 3 2 4" xfId="23934" xr:uid="{70E90363-AB64-45D3-8408-74DFB9DA9909}"/>
    <cellStyle name="Comma 2 6 3 4 3 3" xfId="7122" xr:uid="{00000000-0005-0000-0000-000084200000}"/>
    <cellStyle name="Comma 2 6 3 4 3 3 2" xfId="16729" xr:uid="{00000000-0005-0000-0000-000085200000}"/>
    <cellStyle name="Comma 2 6 3 4 3 3 2 2" xfId="35943" xr:uid="{7F15EDF6-EE2D-4DD3-8554-6989635FB6BD}"/>
    <cellStyle name="Comma 2 6 3 4 3 3 3" xfId="26336" xr:uid="{FCD7AE7C-B783-4E8B-808E-C91A47F49E4F}"/>
    <cellStyle name="Comma 2 6 3 4 3 4" xfId="11925" xr:uid="{00000000-0005-0000-0000-000086200000}"/>
    <cellStyle name="Comma 2 6 3 4 3 4 2" xfId="31139" xr:uid="{44586DDC-3206-4D23-9386-B2B0E89AE8B3}"/>
    <cellStyle name="Comma 2 6 3 4 3 5" xfId="21532" xr:uid="{75FF302C-54DF-4E4E-9F53-2DC00CEF53DF}"/>
    <cellStyle name="Comma 2 6 3 4 4" xfId="3120" xr:uid="{00000000-0005-0000-0000-000087200000}"/>
    <cellStyle name="Comma 2 6 3 4 4 2" xfId="7923" xr:uid="{00000000-0005-0000-0000-000088200000}"/>
    <cellStyle name="Comma 2 6 3 4 4 2 2" xfId="17530" xr:uid="{00000000-0005-0000-0000-000089200000}"/>
    <cellStyle name="Comma 2 6 3 4 4 2 2 2" xfId="36744" xr:uid="{D95043CD-9E6A-43CA-91B6-F45CB25724B8}"/>
    <cellStyle name="Comma 2 6 3 4 4 2 3" xfId="27137" xr:uid="{1C84EF74-3D65-4B57-8C2F-0ACCA7259003}"/>
    <cellStyle name="Comma 2 6 3 4 4 3" xfId="12727" xr:uid="{00000000-0005-0000-0000-00008A200000}"/>
    <cellStyle name="Comma 2 6 3 4 4 3 2" xfId="31941" xr:uid="{0E808988-7595-48D8-9C68-69789739A0BF}"/>
    <cellStyle name="Comma 2 6 3 4 4 4" xfId="22334" xr:uid="{15090465-CE8D-4658-9885-0EBCBC739A3E}"/>
    <cellStyle name="Comma 2 6 3 4 5" xfId="5522" xr:uid="{00000000-0005-0000-0000-00008B200000}"/>
    <cellStyle name="Comma 2 6 3 4 5 2" xfId="15129" xr:uid="{00000000-0005-0000-0000-00008C200000}"/>
    <cellStyle name="Comma 2 6 3 4 5 2 2" xfId="34343" xr:uid="{200FCEEC-2511-4004-8422-893F9F4B20E5}"/>
    <cellStyle name="Comma 2 6 3 4 5 3" xfId="24736" xr:uid="{DEB46379-2A90-426E-B2E5-FA8201897E5F}"/>
    <cellStyle name="Comma 2 6 3 4 6" xfId="10325" xr:uid="{00000000-0005-0000-0000-00008D200000}"/>
    <cellStyle name="Comma 2 6 3 4 6 2" xfId="29539" xr:uid="{E2FE25DD-8E0F-458B-916D-4A8F1635BDC0}"/>
    <cellStyle name="Comma 2 6 3 4 7" xfId="19932" xr:uid="{AC651DB5-A891-4FC7-BB4D-134850B42DC3}"/>
    <cellStyle name="Comma 2 6 3 5" xfId="916" xr:uid="{00000000-0005-0000-0000-00008E200000}"/>
    <cellStyle name="Comma 2 6 3 5 2" xfId="3320" xr:uid="{00000000-0005-0000-0000-00008F200000}"/>
    <cellStyle name="Comma 2 6 3 5 2 2" xfId="8123" xr:uid="{00000000-0005-0000-0000-000090200000}"/>
    <cellStyle name="Comma 2 6 3 5 2 2 2" xfId="17730" xr:uid="{00000000-0005-0000-0000-000091200000}"/>
    <cellStyle name="Comma 2 6 3 5 2 2 2 2" xfId="36944" xr:uid="{23ADAF8F-5057-460C-A3BE-32638D8AF691}"/>
    <cellStyle name="Comma 2 6 3 5 2 2 3" xfId="27337" xr:uid="{CE3C9CDC-2110-40E3-948C-7F866815C2FF}"/>
    <cellStyle name="Comma 2 6 3 5 2 3" xfId="12927" xr:uid="{00000000-0005-0000-0000-000092200000}"/>
    <cellStyle name="Comma 2 6 3 5 2 3 2" xfId="32141" xr:uid="{838B1B3B-8B88-4E91-8D5F-AE04CE224411}"/>
    <cellStyle name="Comma 2 6 3 5 2 4" xfId="22534" xr:uid="{E379DDB4-7ACB-4284-9744-37843A3B9DDB}"/>
    <cellStyle name="Comma 2 6 3 5 3" xfId="5722" xr:uid="{00000000-0005-0000-0000-000093200000}"/>
    <cellStyle name="Comma 2 6 3 5 3 2" xfId="15329" xr:uid="{00000000-0005-0000-0000-000094200000}"/>
    <cellStyle name="Comma 2 6 3 5 3 2 2" xfId="34543" xr:uid="{743A0B2C-D306-49C7-B811-434E6D0A10E0}"/>
    <cellStyle name="Comma 2 6 3 5 3 3" xfId="24936" xr:uid="{BB388E96-495D-4359-8F19-3D703B9DC007}"/>
    <cellStyle name="Comma 2 6 3 5 4" xfId="10525" xr:uid="{00000000-0005-0000-0000-000095200000}"/>
    <cellStyle name="Comma 2 6 3 5 4 2" xfId="29739" xr:uid="{7330FB02-60F1-4FC0-AE33-EB1FEFCB0013}"/>
    <cellStyle name="Comma 2 6 3 5 5" xfId="20132" xr:uid="{82D8C48D-D48F-49DC-BD25-490BCBE84FFD}"/>
    <cellStyle name="Comma 2 6 3 6" xfId="1716" xr:uid="{00000000-0005-0000-0000-000096200000}"/>
    <cellStyle name="Comma 2 6 3 6 2" xfId="4120" xr:uid="{00000000-0005-0000-0000-000097200000}"/>
    <cellStyle name="Comma 2 6 3 6 2 2" xfId="8923" xr:uid="{00000000-0005-0000-0000-000098200000}"/>
    <cellStyle name="Comma 2 6 3 6 2 2 2" xfId="18530" xr:uid="{00000000-0005-0000-0000-000099200000}"/>
    <cellStyle name="Comma 2 6 3 6 2 2 2 2" xfId="37744" xr:uid="{FF31B3EC-4133-44C5-8E58-BD744336E60C}"/>
    <cellStyle name="Comma 2 6 3 6 2 2 3" xfId="28137" xr:uid="{17B1906F-4AD0-4B54-A23D-3AD0A6B97856}"/>
    <cellStyle name="Comma 2 6 3 6 2 3" xfId="13727" xr:uid="{00000000-0005-0000-0000-00009A200000}"/>
    <cellStyle name="Comma 2 6 3 6 2 3 2" xfId="32941" xr:uid="{4106965A-ADC1-464E-9796-5B144FCAD116}"/>
    <cellStyle name="Comma 2 6 3 6 2 4" xfId="23334" xr:uid="{701C2CE0-FE03-45F4-9647-B6FD279660DC}"/>
    <cellStyle name="Comma 2 6 3 6 3" xfId="6522" xr:uid="{00000000-0005-0000-0000-00009B200000}"/>
    <cellStyle name="Comma 2 6 3 6 3 2" xfId="16129" xr:uid="{00000000-0005-0000-0000-00009C200000}"/>
    <cellStyle name="Comma 2 6 3 6 3 2 2" xfId="35343" xr:uid="{07BB7946-1F0F-4376-821F-DBE76E4FE334}"/>
    <cellStyle name="Comma 2 6 3 6 3 3" xfId="25736" xr:uid="{0ED85E74-E2FC-4708-92B2-4A438171DE18}"/>
    <cellStyle name="Comma 2 6 3 6 4" xfId="11325" xr:uid="{00000000-0005-0000-0000-00009D200000}"/>
    <cellStyle name="Comma 2 6 3 6 4 2" xfId="30539" xr:uid="{B17024C8-9929-46BA-A07C-B95BD3508467}"/>
    <cellStyle name="Comma 2 6 3 6 5" xfId="20932" xr:uid="{C555A293-2D98-4544-9789-2817454F956D}"/>
    <cellStyle name="Comma 2 6 3 7" xfId="2520" xr:uid="{00000000-0005-0000-0000-00009E200000}"/>
    <cellStyle name="Comma 2 6 3 7 2" xfId="7323" xr:uid="{00000000-0005-0000-0000-00009F200000}"/>
    <cellStyle name="Comma 2 6 3 7 2 2" xfId="16930" xr:uid="{00000000-0005-0000-0000-0000A0200000}"/>
    <cellStyle name="Comma 2 6 3 7 2 2 2" xfId="36144" xr:uid="{BF5CFD57-0F88-420E-BAA5-530B1F61CA4A}"/>
    <cellStyle name="Comma 2 6 3 7 2 3" xfId="26537" xr:uid="{07A43412-489E-40A3-A601-2319E4810419}"/>
    <cellStyle name="Comma 2 6 3 7 3" xfId="12127" xr:uid="{00000000-0005-0000-0000-0000A1200000}"/>
    <cellStyle name="Comma 2 6 3 7 3 2" xfId="31341" xr:uid="{F6612803-A482-4C1E-AF7F-8413A38DEE35}"/>
    <cellStyle name="Comma 2 6 3 7 4" xfId="21734" xr:uid="{F875F3F6-C3CD-4A81-A384-104ABBDA327E}"/>
    <cellStyle name="Comma 2 6 3 8" xfId="4922" xr:uid="{00000000-0005-0000-0000-0000A2200000}"/>
    <cellStyle name="Comma 2 6 3 8 2" xfId="14529" xr:uid="{00000000-0005-0000-0000-0000A3200000}"/>
    <cellStyle name="Comma 2 6 3 8 2 2" xfId="33743" xr:uid="{715B9313-5C0C-4D25-879C-EE4F96CEBB52}"/>
    <cellStyle name="Comma 2 6 3 8 3" xfId="24136" xr:uid="{9D7A9C75-D7CA-4C3F-84EB-02B4EC6FA8F1}"/>
    <cellStyle name="Comma 2 6 3 9" xfId="9725" xr:uid="{00000000-0005-0000-0000-0000A4200000}"/>
    <cellStyle name="Comma 2 6 3 9 2" xfId="28939" xr:uid="{0173A665-2552-4360-AC20-381656F5FD94}"/>
    <cellStyle name="Comma 2 6 4" xfId="215" xr:uid="{00000000-0005-0000-0000-0000A5200000}"/>
    <cellStyle name="Comma 2 6 4 2" xfId="1016" xr:uid="{00000000-0005-0000-0000-0000A6200000}"/>
    <cellStyle name="Comma 2 6 4 2 2" xfId="3420" xr:uid="{00000000-0005-0000-0000-0000A7200000}"/>
    <cellStyle name="Comma 2 6 4 2 2 2" xfId="8223" xr:uid="{00000000-0005-0000-0000-0000A8200000}"/>
    <cellStyle name="Comma 2 6 4 2 2 2 2" xfId="17830" xr:uid="{00000000-0005-0000-0000-0000A9200000}"/>
    <cellStyle name="Comma 2 6 4 2 2 2 2 2" xfId="37044" xr:uid="{B6893C89-A126-42F9-88C7-39995E4A95E1}"/>
    <cellStyle name="Comma 2 6 4 2 2 2 3" xfId="27437" xr:uid="{04B34036-C9E9-4CDA-905A-E889E7DCA148}"/>
    <cellStyle name="Comma 2 6 4 2 2 3" xfId="13027" xr:uid="{00000000-0005-0000-0000-0000AA200000}"/>
    <cellStyle name="Comma 2 6 4 2 2 3 2" xfId="32241" xr:uid="{4D2FC00A-F43E-43E4-8378-B84348B4C8DC}"/>
    <cellStyle name="Comma 2 6 4 2 2 4" xfId="22634" xr:uid="{254436F6-E462-48E8-ABF4-EE3312BD5AD0}"/>
    <cellStyle name="Comma 2 6 4 2 3" xfId="5822" xr:uid="{00000000-0005-0000-0000-0000AB200000}"/>
    <cellStyle name="Comma 2 6 4 2 3 2" xfId="15429" xr:uid="{00000000-0005-0000-0000-0000AC200000}"/>
    <cellStyle name="Comma 2 6 4 2 3 2 2" xfId="34643" xr:uid="{50B5688F-F6A1-410F-BA54-111C2BA1F956}"/>
    <cellStyle name="Comma 2 6 4 2 3 3" xfId="25036" xr:uid="{87967D3B-5F20-45B9-8F36-83A2E80B677E}"/>
    <cellStyle name="Comma 2 6 4 2 4" xfId="10625" xr:uid="{00000000-0005-0000-0000-0000AD200000}"/>
    <cellStyle name="Comma 2 6 4 2 4 2" xfId="29839" xr:uid="{1151AA9D-402B-4612-8147-9632676F4C8C}"/>
    <cellStyle name="Comma 2 6 4 2 5" xfId="20232" xr:uid="{65AF8F9D-5CB8-41B4-AC17-14417F0F5800}"/>
    <cellStyle name="Comma 2 6 4 3" xfId="1816" xr:uid="{00000000-0005-0000-0000-0000AE200000}"/>
    <cellStyle name="Comma 2 6 4 3 2" xfId="4220" xr:uid="{00000000-0005-0000-0000-0000AF200000}"/>
    <cellStyle name="Comma 2 6 4 3 2 2" xfId="9023" xr:uid="{00000000-0005-0000-0000-0000B0200000}"/>
    <cellStyle name="Comma 2 6 4 3 2 2 2" xfId="18630" xr:uid="{00000000-0005-0000-0000-0000B1200000}"/>
    <cellStyle name="Comma 2 6 4 3 2 2 2 2" xfId="37844" xr:uid="{6997790E-312D-4F51-BEF6-EF17ADDFAF66}"/>
    <cellStyle name="Comma 2 6 4 3 2 2 3" xfId="28237" xr:uid="{1BF4C8E7-6DF7-4F9E-AED3-898041BA7361}"/>
    <cellStyle name="Comma 2 6 4 3 2 3" xfId="13827" xr:uid="{00000000-0005-0000-0000-0000B2200000}"/>
    <cellStyle name="Comma 2 6 4 3 2 3 2" xfId="33041" xr:uid="{6A9D3B83-C87D-46E6-884F-4161798BE88D}"/>
    <cellStyle name="Comma 2 6 4 3 2 4" xfId="23434" xr:uid="{7759033B-CA14-454E-8967-2921ED7F33BC}"/>
    <cellStyle name="Comma 2 6 4 3 3" xfId="6622" xr:uid="{00000000-0005-0000-0000-0000B3200000}"/>
    <cellStyle name="Comma 2 6 4 3 3 2" xfId="16229" xr:uid="{00000000-0005-0000-0000-0000B4200000}"/>
    <cellStyle name="Comma 2 6 4 3 3 2 2" xfId="35443" xr:uid="{4C028C30-C6B0-4CBA-B186-959A2CA9A611}"/>
    <cellStyle name="Comma 2 6 4 3 3 3" xfId="25836" xr:uid="{5289CA10-87AA-4214-8491-CB1F086785F5}"/>
    <cellStyle name="Comma 2 6 4 3 4" xfId="11425" xr:uid="{00000000-0005-0000-0000-0000B5200000}"/>
    <cellStyle name="Comma 2 6 4 3 4 2" xfId="30639" xr:uid="{B3E5EB73-E6A2-483D-96C1-F44E0237716F}"/>
    <cellStyle name="Comma 2 6 4 3 5" xfId="21032" xr:uid="{69212498-30A0-4642-8C33-C9B6770E4D4C}"/>
    <cellStyle name="Comma 2 6 4 4" xfId="2620" xr:uid="{00000000-0005-0000-0000-0000B6200000}"/>
    <cellStyle name="Comma 2 6 4 4 2" xfId="7423" xr:uid="{00000000-0005-0000-0000-0000B7200000}"/>
    <cellStyle name="Comma 2 6 4 4 2 2" xfId="17030" xr:uid="{00000000-0005-0000-0000-0000B8200000}"/>
    <cellStyle name="Comma 2 6 4 4 2 2 2" xfId="36244" xr:uid="{2A7CF468-AE42-4C0F-8CA0-01A19E50CB5E}"/>
    <cellStyle name="Comma 2 6 4 4 2 3" xfId="26637" xr:uid="{4ED33CA3-ECB8-4A57-99EE-220D4DD21892}"/>
    <cellStyle name="Comma 2 6 4 4 3" xfId="12227" xr:uid="{00000000-0005-0000-0000-0000B9200000}"/>
    <cellStyle name="Comma 2 6 4 4 3 2" xfId="31441" xr:uid="{9EA4CCB0-4DEA-4649-B6FE-D07E94C065B6}"/>
    <cellStyle name="Comma 2 6 4 4 4" xfId="21834" xr:uid="{986D3196-3265-4D74-A516-9F4775301CC3}"/>
    <cellStyle name="Comma 2 6 4 5" xfId="5022" xr:uid="{00000000-0005-0000-0000-0000BA200000}"/>
    <cellStyle name="Comma 2 6 4 5 2" xfId="14629" xr:uid="{00000000-0005-0000-0000-0000BB200000}"/>
    <cellStyle name="Comma 2 6 4 5 2 2" xfId="33843" xr:uid="{40616D92-8D17-4FDA-B307-6B4E5BD7D383}"/>
    <cellStyle name="Comma 2 6 4 5 3" xfId="24236" xr:uid="{A534CEDA-5EC7-45DF-8787-F3598DAEC26F}"/>
    <cellStyle name="Comma 2 6 4 6" xfId="9825" xr:uid="{00000000-0005-0000-0000-0000BC200000}"/>
    <cellStyle name="Comma 2 6 4 6 2" xfId="29039" xr:uid="{7CBA2AE4-7B32-4066-8EEC-57AC7BA61F04}"/>
    <cellStyle name="Comma 2 6 4 7" xfId="19432" xr:uid="{21F76931-02B3-42B5-9526-F90870898BAA}"/>
    <cellStyle name="Comma 2 6 5" xfId="415" xr:uid="{00000000-0005-0000-0000-0000BD200000}"/>
    <cellStyle name="Comma 2 6 5 2" xfId="1216" xr:uid="{00000000-0005-0000-0000-0000BE200000}"/>
    <cellStyle name="Comma 2 6 5 2 2" xfId="3620" xr:uid="{00000000-0005-0000-0000-0000BF200000}"/>
    <cellStyle name="Comma 2 6 5 2 2 2" xfId="8423" xr:uid="{00000000-0005-0000-0000-0000C0200000}"/>
    <cellStyle name="Comma 2 6 5 2 2 2 2" xfId="18030" xr:uid="{00000000-0005-0000-0000-0000C1200000}"/>
    <cellStyle name="Comma 2 6 5 2 2 2 2 2" xfId="37244" xr:uid="{7A8CC796-165E-4209-A90B-501FBA92448A}"/>
    <cellStyle name="Comma 2 6 5 2 2 2 3" xfId="27637" xr:uid="{56FDE8C7-C8D9-47AC-83FD-1F4FDAFC5DED}"/>
    <cellStyle name="Comma 2 6 5 2 2 3" xfId="13227" xr:uid="{00000000-0005-0000-0000-0000C2200000}"/>
    <cellStyle name="Comma 2 6 5 2 2 3 2" xfId="32441" xr:uid="{7368C7AD-17B5-4F7D-8915-7D7E7776ED42}"/>
    <cellStyle name="Comma 2 6 5 2 2 4" xfId="22834" xr:uid="{89B2E627-A3E3-4CCC-B383-8E535D8BA468}"/>
    <cellStyle name="Comma 2 6 5 2 3" xfId="6022" xr:uid="{00000000-0005-0000-0000-0000C3200000}"/>
    <cellStyle name="Comma 2 6 5 2 3 2" xfId="15629" xr:uid="{00000000-0005-0000-0000-0000C4200000}"/>
    <cellStyle name="Comma 2 6 5 2 3 2 2" xfId="34843" xr:uid="{FD0A5A81-1D17-47DB-8BCF-60035FC8A52A}"/>
    <cellStyle name="Comma 2 6 5 2 3 3" xfId="25236" xr:uid="{1871AAFF-4C7D-463D-8F09-44266CABAAA2}"/>
    <cellStyle name="Comma 2 6 5 2 4" xfId="10825" xr:uid="{00000000-0005-0000-0000-0000C5200000}"/>
    <cellStyle name="Comma 2 6 5 2 4 2" xfId="30039" xr:uid="{081C9868-C99E-4DCF-951C-40864303309A}"/>
    <cellStyle name="Comma 2 6 5 2 5" xfId="20432" xr:uid="{49CB5E6A-9803-48D0-85B8-2A6DD63E0E88}"/>
    <cellStyle name="Comma 2 6 5 3" xfId="2016" xr:uid="{00000000-0005-0000-0000-0000C6200000}"/>
    <cellStyle name="Comma 2 6 5 3 2" xfId="4420" xr:uid="{00000000-0005-0000-0000-0000C7200000}"/>
    <cellStyle name="Comma 2 6 5 3 2 2" xfId="9223" xr:uid="{00000000-0005-0000-0000-0000C8200000}"/>
    <cellStyle name="Comma 2 6 5 3 2 2 2" xfId="18830" xr:uid="{00000000-0005-0000-0000-0000C9200000}"/>
    <cellStyle name="Comma 2 6 5 3 2 2 2 2" xfId="38044" xr:uid="{B885ADD5-3D77-46D8-8807-1A5CDD051E5D}"/>
    <cellStyle name="Comma 2 6 5 3 2 2 3" xfId="28437" xr:uid="{5F54391F-2F17-483A-865F-C95F2E8D33EF}"/>
    <cellStyle name="Comma 2 6 5 3 2 3" xfId="14027" xr:uid="{00000000-0005-0000-0000-0000CA200000}"/>
    <cellStyle name="Comma 2 6 5 3 2 3 2" xfId="33241" xr:uid="{50B1F7C0-5C11-44B3-9B93-1257B58FB0B5}"/>
    <cellStyle name="Comma 2 6 5 3 2 4" xfId="23634" xr:uid="{75AA462E-4ACC-42FF-BA96-DB3F161E7315}"/>
    <cellStyle name="Comma 2 6 5 3 3" xfId="6822" xr:uid="{00000000-0005-0000-0000-0000CB200000}"/>
    <cellStyle name="Comma 2 6 5 3 3 2" xfId="16429" xr:uid="{00000000-0005-0000-0000-0000CC200000}"/>
    <cellStyle name="Comma 2 6 5 3 3 2 2" xfId="35643" xr:uid="{97524236-66FA-4663-B47A-426B391E881C}"/>
    <cellStyle name="Comma 2 6 5 3 3 3" xfId="26036" xr:uid="{06A8895F-C8D1-45B0-B148-1C16B33EF343}"/>
    <cellStyle name="Comma 2 6 5 3 4" xfId="11625" xr:uid="{00000000-0005-0000-0000-0000CD200000}"/>
    <cellStyle name="Comma 2 6 5 3 4 2" xfId="30839" xr:uid="{C3DF27D3-41A5-4497-AEE6-C5E23FCB1A3A}"/>
    <cellStyle name="Comma 2 6 5 3 5" xfId="21232" xr:uid="{5145660B-B602-4B5E-8E1D-A6459EE31857}"/>
    <cellStyle name="Comma 2 6 5 4" xfId="2820" xr:uid="{00000000-0005-0000-0000-0000CE200000}"/>
    <cellStyle name="Comma 2 6 5 4 2" xfId="7623" xr:uid="{00000000-0005-0000-0000-0000CF200000}"/>
    <cellStyle name="Comma 2 6 5 4 2 2" xfId="17230" xr:uid="{00000000-0005-0000-0000-0000D0200000}"/>
    <cellStyle name="Comma 2 6 5 4 2 2 2" xfId="36444" xr:uid="{AD25B00B-AD3C-4D3A-B21F-1798D23DD370}"/>
    <cellStyle name="Comma 2 6 5 4 2 3" xfId="26837" xr:uid="{9A485811-28B5-4CB0-8C7B-6ED5E9B9E226}"/>
    <cellStyle name="Comma 2 6 5 4 3" xfId="12427" xr:uid="{00000000-0005-0000-0000-0000D1200000}"/>
    <cellStyle name="Comma 2 6 5 4 3 2" xfId="31641" xr:uid="{67D857E5-2AC9-4A19-BB86-448DDD11DBEB}"/>
    <cellStyle name="Comma 2 6 5 4 4" xfId="22034" xr:uid="{CB2C4161-B8FB-474C-B3BB-8C0436604D0D}"/>
    <cellStyle name="Comma 2 6 5 5" xfId="5222" xr:uid="{00000000-0005-0000-0000-0000D2200000}"/>
    <cellStyle name="Comma 2 6 5 5 2" xfId="14829" xr:uid="{00000000-0005-0000-0000-0000D3200000}"/>
    <cellStyle name="Comma 2 6 5 5 2 2" xfId="34043" xr:uid="{00FBFFEB-4AE2-41FE-A82A-4A00FF8371FD}"/>
    <cellStyle name="Comma 2 6 5 5 3" xfId="24436" xr:uid="{8144CF39-E95C-4433-BC97-5453D110234C}"/>
    <cellStyle name="Comma 2 6 5 6" xfId="10025" xr:uid="{00000000-0005-0000-0000-0000D4200000}"/>
    <cellStyle name="Comma 2 6 5 6 2" xfId="29239" xr:uid="{BDD72C1D-8F24-4BB2-BEB3-E32D3F37448A}"/>
    <cellStyle name="Comma 2 6 5 7" xfId="19632" xr:uid="{AC99EB96-4283-4266-97E4-5C725E9A7BA2}"/>
    <cellStyle name="Comma 2 6 6" xfId="615" xr:uid="{00000000-0005-0000-0000-0000D5200000}"/>
    <cellStyle name="Comma 2 6 6 2" xfId="1416" xr:uid="{00000000-0005-0000-0000-0000D6200000}"/>
    <cellStyle name="Comma 2 6 6 2 2" xfId="3820" xr:uid="{00000000-0005-0000-0000-0000D7200000}"/>
    <cellStyle name="Comma 2 6 6 2 2 2" xfId="8623" xr:uid="{00000000-0005-0000-0000-0000D8200000}"/>
    <cellStyle name="Comma 2 6 6 2 2 2 2" xfId="18230" xr:uid="{00000000-0005-0000-0000-0000D9200000}"/>
    <cellStyle name="Comma 2 6 6 2 2 2 2 2" xfId="37444" xr:uid="{B9D9D6BC-CC8B-4B36-83F3-B47A43481B21}"/>
    <cellStyle name="Comma 2 6 6 2 2 2 3" xfId="27837" xr:uid="{1B539AB1-61CB-4C43-A378-43AA055F9E66}"/>
    <cellStyle name="Comma 2 6 6 2 2 3" xfId="13427" xr:uid="{00000000-0005-0000-0000-0000DA200000}"/>
    <cellStyle name="Comma 2 6 6 2 2 3 2" xfId="32641" xr:uid="{E8A7432F-E740-4A65-982A-370F3CD72BEC}"/>
    <cellStyle name="Comma 2 6 6 2 2 4" xfId="23034" xr:uid="{5D3D718B-CA58-44E4-BB2C-566FEF24D3E3}"/>
    <cellStyle name="Comma 2 6 6 2 3" xfId="6222" xr:uid="{00000000-0005-0000-0000-0000DB200000}"/>
    <cellStyle name="Comma 2 6 6 2 3 2" xfId="15829" xr:uid="{00000000-0005-0000-0000-0000DC200000}"/>
    <cellStyle name="Comma 2 6 6 2 3 2 2" xfId="35043" xr:uid="{E895E48A-0BB3-4834-A82F-8A256FEAC616}"/>
    <cellStyle name="Comma 2 6 6 2 3 3" xfId="25436" xr:uid="{A73C6355-B362-4F84-9C8A-D125F06D6037}"/>
    <cellStyle name="Comma 2 6 6 2 4" xfId="11025" xr:uid="{00000000-0005-0000-0000-0000DD200000}"/>
    <cellStyle name="Comma 2 6 6 2 4 2" xfId="30239" xr:uid="{EA761A80-C92C-4F31-B2D5-597712D313DB}"/>
    <cellStyle name="Comma 2 6 6 2 5" xfId="20632" xr:uid="{0ACEA19C-1F90-4128-9E9A-325E183F4995}"/>
    <cellStyle name="Comma 2 6 6 3" xfId="2216" xr:uid="{00000000-0005-0000-0000-0000DE200000}"/>
    <cellStyle name="Comma 2 6 6 3 2" xfId="4620" xr:uid="{00000000-0005-0000-0000-0000DF200000}"/>
    <cellStyle name="Comma 2 6 6 3 2 2" xfId="9423" xr:uid="{00000000-0005-0000-0000-0000E0200000}"/>
    <cellStyle name="Comma 2 6 6 3 2 2 2" xfId="19030" xr:uid="{00000000-0005-0000-0000-0000E1200000}"/>
    <cellStyle name="Comma 2 6 6 3 2 2 2 2" xfId="38244" xr:uid="{53ADBFCD-D400-4E4F-88E8-198446319131}"/>
    <cellStyle name="Comma 2 6 6 3 2 2 3" xfId="28637" xr:uid="{A94A6EAD-7662-44BA-8E7D-BC22DA50ABC1}"/>
    <cellStyle name="Comma 2 6 6 3 2 3" xfId="14227" xr:uid="{00000000-0005-0000-0000-0000E2200000}"/>
    <cellStyle name="Comma 2 6 6 3 2 3 2" xfId="33441" xr:uid="{D95963E1-6839-48C7-94B8-2DA6B6596E91}"/>
    <cellStyle name="Comma 2 6 6 3 2 4" xfId="23834" xr:uid="{CE8980A1-7107-4467-B20C-294F895FFADB}"/>
    <cellStyle name="Comma 2 6 6 3 3" xfId="7022" xr:uid="{00000000-0005-0000-0000-0000E3200000}"/>
    <cellStyle name="Comma 2 6 6 3 3 2" xfId="16629" xr:uid="{00000000-0005-0000-0000-0000E4200000}"/>
    <cellStyle name="Comma 2 6 6 3 3 2 2" xfId="35843" xr:uid="{0DC4B63C-FEA6-436F-8D39-E18754E89CB9}"/>
    <cellStyle name="Comma 2 6 6 3 3 3" xfId="26236" xr:uid="{92D81820-F59F-4D54-99A1-2AC20FAF7C08}"/>
    <cellStyle name="Comma 2 6 6 3 4" xfId="11825" xr:uid="{00000000-0005-0000-0000-0000E5200000}"/>
    <cellStyle name="Comma 2 6 6 3 4 2" xfId="31039" xr:uid="{C14BEAC3-58D0-435E-A38C-804F51D97667}"/>
    <cellStyle name="Comma 2 6 6 3 5" xfId="21432" xr:uid="{C826B911-02F3-485D-8EE0-B1C3FB1BCFF7}"/>
    <cellStyle name="Comma 2 6 6 4" xfId="3020" xr:uid="{00000000-0005-0000-0000-0000E6200000}"/>
    <cellStyle name="Comma 2 6 6 4 2" xfId="7823" xr:uid="{00000000-0005-0000-0000-0000E7200000}"/>
    <cellStyle name="Comma 2 6 6 4 2 2" xfId="17430" xr:uid="{00000000-0005-0000-0000-0000E8200000}"/>
    <cellStyle name="Comma 2 6 6 4 2 2 2" xfId="36644" xr:uid="{3B67D81F-1CCA-42DA-B2F6-DA9897CC36C9}"/>
    <cellStyle name="Comma 2 6 6 4 2 3" xfId="27037" xr:uid="{CFF4B4C9-F29E-473F-A38E-F2F47C00C1FB}"/>
    <cellStyle name="Comma 2 6 6 4 3" xfId="12627" xr:uid="{00000000-0005-0000-0000-0000E9200000}"/>
    <cellStyle name="Comma 2 6 6 4 3 2" xfId="31841" xr:uid="{6C57495C-152C-45F4-B1AB-62366677978F}"/>
    <cellStyle name="Comma 2 6 6 4 4" xfId="22234" xr:uid="{0E71B5FF-C013-4D4E-8EA6-4676802F7F7A}"/>
    <cellStyle name="Comma 2 6 6 5" xfId="5422" xr:uid="{00000000-0005-0000-0000-0000EA200000}"/>
    <cellStyle name="Comma 2 6 6 5 2" xfId="15029" xr:uid="{00000000-0005-0000-0000-0000EB200000}"/>
    <cellStyle name="Comma 2 6 6 5 2 2" xfId="34243" xr:uid="{99BA5FA2-B1CF-4194-B43A-C1B06C882180}"/>
    <cellStyle name="Comma 2 6 6 5 3" xfId="24636" xr:uid="{750390E1-87F4-4EA3-8FB3-BB6B0C62DE78}"/>
    <cellStyle name="Comma 2 6 6 6" xfId="10225" xr:uid="{00000000-0005-0000-0000-0000EC200000}"/>
    <cellStyle name="Comma 2 6 6 6 2" xfId="29439" xr:uid="{2C78ACB4-E048-447B-B2DA-A06B44C55DE3}"/>
    <cellStyle name="Comma 2 6 6 7" xfId="19832" xr:uid="{9B28D421-9BDF-48E1-83BF-7E849548B8E8}"/>
    <cellStyle name="Comma 2 6 7" xfId="816" xr:uid="{00000000-0005-0000-0000-0000ED200000}"/>
    <cellStyle name="Comma 2 6 7 2" xfId="3220" xr:uid="{00000000-0005-0000-0000-0000EE200000}"/>
    <cellStyle name="Comma 2 6 7 2 2" xfId="8023" xr:uid="{00000000-0005-0000-0000-0000EF200000}"/>
    <cellStyle name="Comma 2 6 7 2 2 2" xfId="17630" xr:uid="{00000000-0005-0000-0000-0000F0200000}"/>
    <cellStyle name="Comma 2 6 7 2 2 2 2" xfId="36844" xr:uid="{4EDD543D-1EE0-47A5-97C4-2D34A2423699}"/>
    <cellStyle name="Comma 2 6 7 2 2 3" xfId="27237" xr:uid="{E04CC8B6-2B07-47E1-9C9C-BCF08E25B76F}"/>
    <cellStyle name="Comma 2 6 7 2 3" xfId="12827" xr:uid="{00000000-0005-0000-0000-0000F1200000}"/>
    <cellStyle name="Comma 2 6 7 2 3 2" xfId="32041" xr:uid="{E4A5A0EA-7E3B-4966-A590-DC9B23D4CBAF}"/>
    <cellStyle name="Comma 2 6 7 2 4" xfId="22434" xr:uid="{772089DE-3CA1-4B38-BBAF-F7AC2EEDF3B7}"/>
    <cellStyle name="Comma 2 6 7 3" xfId="5622" xr:uid="{00000000-0005-0000-0000-0000F2200000}"/>
    <cellStyle name="Comma 2 6 7 3 2" xfId="15229" xr:uid="{00000000-0005-0000-0000-0000F3200000}"/>
    <cellStyle name="Comma 2 6 7 3 2 2" xfId="34443" xr:uid="{302434CB-8FF7-4273-B3FC-932C0C3B0E47}"/>
    <cellStyle name="Comma 2 6 7 3 3" xfId="24836" xr:uid="{40248BC5-6A0D-40BA-B2E3-571EB12686F7}"/>
    <cellStyle name="Comma 2 6 7 4" xfId="10425" xr:uid="{00000000-0005-0000-0000-0000F4200000}"/>
    <cellStyle name="Comma 2 6 7 4 2" xfId="29639" xr:uid="{93765975-25CF-4762-9E6B-1039E084B625}"/>
    <cellStyle name="Comma 2 6 7 5" xfId="20032" xr:uid="{F5FCF40F-FB1E-4413-98B0-957ED6FE4FAB}"/>
    <cellStyle name="Comma 2 6 8" xfId="1616" xr:uid="{00000000-0005-0000-0000-0000F5200000}"/>
    <cellStyle name="Comma 2 6 8 2" xfId="4020" xr:uid="{00000000-0005-0000-0000-0000F6200000}"/>
    <cellStyle name="Comma 2 6 8 2 2" xfId="8823" xr:uid="{00000000-0005-0000-0000-0000F7200000}"/>
    <cellStyle name="Comma 2 6 8 2 2 2" xfId="18430" xr:uid="{00000000-0005-0000-0000-0000F8200000}"/>
    <cellStyle name="Comma 2 6 8 2 2 2 2" xfId="37644" xr:uid="{788B2551-A34A-46E8-B09F-B5FC48BFEED2}"/>
    <cellStyle name="Comma 2 6 8 2 2 3" xfId="28037" xr:uid="{37352F83-2F14-4B50-9C93-22595D725A1A}"/>
    <cellStyle name="Comma 2 6 8 2 3" xfId="13627" xr:uid="{00000000-0005-0000-0000-0000F9200000}"/>
    <cellStyle name="Comma 2 6 8 2 3 2" xfId="32841" xr:uid="{8F3E7AC5-BFD1-4D4B-A95A-71EB82A00B58}"/>
    <cellStyle name="Comma 2 6 8 2 4" xfId="23234" xr:uid="{A7BB43BE-4B8A-40BB-A8AD-1E80203F2F1D}"/>
    <cellStyle name="Comma 2 6 8 3" xfId="6422" xr:uid="{00000000-0005-0000-0000-0000FA200000}"/>
    <cellStyle name="Comma 2 6 8 3 2" xfId="16029" xr:uid="{00000000-0005-0000-0000-0000FB200000}"/>
    <cellStyle name="Comma 2 6 8 3 2 2" xfId="35243" xr:uid="{426AF7A7-99A0-4E46-853C-1C7FAA6A2B9E}"/>
    <cellStyle name="Comma 2 6 8 3 3" xfId="25636" xr:uid="{A4EC4D8F-BB67-45C1-A11B-AB4D8D559278}"/>
    <cellStyle name="Comma 2 6 8 4" xfId="11225" xr:uid="{00000000-0005-0000-0000-0000FC200000}"/>
    <cellStyle name="Comma 2 6 8 4 2" xfId="30439" xr:uid="{8F1C19A7-961B-4DFC-92DF-A09D5624EADA}"/>
    <cellStyle name="Comma 2 6 8 5" xfId="20832" xr:uid="{F67A927C-F10B-4871-B0DD-E7C26456AFA1}"/>
    <cellStyle name="Comma 2 6 9" xfId="2420" xr:uid="{00000000-0005-0000-0000-0000FD200000}"/>
    <cellStyle name="Comma 2 6 9 2" xfId="7223" xr:uid="{00000000-0005-0000-0000-0000FE200000}"/>
    <cellStyle name="Comma 2 6 9 2 2" xfId="16830" xr:uid="{00000000-0005-0000-0000-0000FF200000}"/>
    <cellStyle name="Comma 2 6 9 2 2 2" xfId="36044" xr:uid="{3AE5EEAB-440C-498B-BEE3-E6805463DBF6}"/>
    <cellStyle name="Comma 2 6 9 2 3" xfId="26437" xr:uid="{3D1E6F44-24BC-4362-9915-4DD55EA77711}"/>
    <cellStyle name="Comma 2 6 9 3" xfId="12027" xr:uid="{00000000-0005-0000-0000-000000210000}"/>
    <cellStyle name="Comma 2 6 9 3 2" xfId="31241" xr:uid="{4033A6DA-5492-418D-9373-B1114D46773C}"/>
    <cellStyle name="Comma 2 6 9 4" xfId="21634" xr:uid="{467ECC55-5612-447E-A863-96D73FF3463C}"/>
    <cellStyle name="Comma 2 7" xfId="25" xr:uid="{00000000-0005-0000-0000-000001210000}"/>
    <cellStyle name="Comma 2 7 10" xfId="4832" xr:uid="{00000000-0005-0000-0000-000002210000}"/>
    <cellStyle name="Comma 2 7 10 2" xfId="14439" xr:uid="{00000000-0005-0000-0000-000003210000}"/>
    <cellStyle name="Comma 2 7 10 2 2" xfId="33653" xr:uid="{42FCC070-1F98-4016-9D07-8649F8F7D2D4}"/>
    <cellStyle name="Comma 2 7 10 3" xfId="24046" xr:uid="{006503B5-D469-46CF-A314-14AEBAEBE64B}"/>
    <cellStyle name="Comma 2 7 11" xfId="9635" xr:uid="{00000000-0005-0000-0000-000004210000}"/>
    <cellStyle name="Comma 2 7 11 2" xfId="28849" xr:uid="{045EA9D0-871A-4922-A5B8-5D1A73467C2A}"/>
    <cellStyle name="Comma 2 7 12" xfId="19242" xr:uid="{68EAD800-79F5-468F-B207-464BCA43A474}"/>
    <cellStyle name="Comma 2 7 2" xfId="75" xr:uid="{00000000-0005-0000-0000-000005210000}"/>
    <cellStyle name="Comma 2 7 2 10" xfId="9685" xr:uid="{00000000-0005-0000-0000-000006210000}"/>
    <cellStyle name="Comma 2 7 2 10 2" xfId="28899" xr:uid="{DEF51CF9-74B0-47F6-88BB-FC60071A2785}"/>
    <cellStyle name="Comma 2 7 2 11" xfId="19292" xr:uid="{86DEED34-9A7C-42A9-A881-788AC8326C4A}"/>
    <cellStyle name="Comma 2 7 2 2" xfId="175" xr:uid="{00000000-0005-0000-0000-000007210000}"/>
    <cellStyle name="Comma 2 7 2 2 10" xfId="19392" xr:uid="{F2266E3C-2DC8-4329-8361-E81535EAA14E}"/>
    <cellStyle name="Comma 2 7 2 2 2" xfId="375" xr:uid="{00000000-0005-0000-0000-000008210000}"/>
    <cellStyle name="Comma 2 7 2 2 2 2" xfId="1176" xr:uid="{00000000-0005-0000-0000-000009210000}"/>
    <cellStyle name="Comma 2 7 2 2 2 2 2" xfId="3580" xr:uid="{00000000-0005-0000-0000-00000A210000}"/>
    <cellStyle name="Comma 2 7 2 2 2 2 2 2" xfId="8383" xr:uid="{00000000-0005-0000-0000-00000B210000}"/>
    <cellStyle name="Comma 2 7 2 2 2 2 2 2 2" xfId="17990" xr:uid="{00000000-0005-0000-0000-00000C210000}"/>
    <cellStyle name="Comma 2 7 2 2 2 2 2 2 2 2" xfId="37204" xr:uid="{37D028C9-C4EA-472B-92C2-A6851C3D69DB}"/>
    <cellStyle name="Comma 2 7 2 2 2 2 2 2 3" xfId="27597" xr:uid="{48ED5C5F-025B-41AE-A90E-9E8A0F36DF20}"/>
    <cellStyle name="Comma 2 7 2 2 2 2 2 3" xfId="13187" xr:uid="{00000000-0005-0000-0000-00000D210000}"/>
    <cellStyle name="Comma 2 7 2 2 2 2 2 3 2" xfId="32401" xr:uid="{CCE62BEB-0A9D-47C8-B5C5-BFC4578775C7}"/>
    <cellStyle name="Comma 2 7 2 2 2 2 2 4" xfId="22794" xr:uid="{F46F009A-CE59-4DF8-BBD0-B619DB913767}"/>
    <cellStyle name="Comma 2 7 2 2 2 2 3" xfId="5982" xr:uid="{00000000-0005-0000-0000-00000E210000}"/>
    <cellStyle name="Comma 2 7 2 2 2 2 3 2" xfId="15589" xr:uid="{00000000-0005-0000-0000-00000F210000}"/>
    <cellStyle name="Comma 2 7 2 2 2 2 3 2 2" xfId="34803" xr:uid="{FFFA513E-0FDE-4D8D-8DC9-0E42F3746425}"/>
    <cellStyle name="Comma 2 7 2 2 2 2 3 3" xfId="25196" xr:uid="{4C178BBC-41C7-4987-818F-4EB5991DB502}"/>
    <cellStyle name="Comma 2 7 2 2 2 2 4" xfId="10785" xr:uid="{00000000-0005-0000-0000-000010210000}"/>
    <cellStyle name="Comma 2 7 2 2 2 2 4 2" xfId="29999" xr:uid="{9A2CF8D3-08AE-4497-823C-8FF537EDEF5B}"/>
    <cellStyle name="Comma 2 7 2 2 2 2 5" xfId="20392" xr:uid="{2E22681A-9B83-4B97-A2EE-CD0CA07052D4}"/>
    <cellStyle name="Comma 2 7 2 2 2 3" xfId="1976" xr:uid="{00000000-0005-0000-0000-000011210000}"/>
    <cellStyle name="Comma 2 7 2 2 2 3 2" xfId="4380" xr:uid="{00000000-0005-0000-0000-000012210000}"/>
    <cellStyle name="Comma 2 7 2 2 2 3 2 2" xfId="9183" xr:uid="{00000000-0005-0000-0000-000013210000}"/>
    <cellStyle name="Comma 2 7 2 2 2 3 2 2 2" xfId="18790" xr:uid="{00000000-0005-0000-0000-000014210000}"/>
    <cellStyle name="Comma 2 7 2 2 2 3 2 2 2 2" xfId="38004" xr:uid="{ED2C382D-9380-49EC-9326-02B8CC35B729}"/>
    <cellStyle name="Comma 2 7 2 2 2 3 2 2 3" xfId="28397" xr:uid="{F42172A1-07D1-404F-9F19-2B69E72948B0}"/>
    <cellStyle name="Comma 2 7 2 2 2 3 2 3" xfId="13987" xr:uid="{00000000-0005-0000-0000-000015210000}"/>
    <cellStyle name="Comma 2 7 2 2 2 3 2 3 2" xfId="33201" xr:uid="{75310DD3-4F48-45F3-A22E-62AF7ADDB552}"/>
    <cellStyle name="Comma 2 7 2 2 2 3 2 4" xfId="23594" xr:uid="{4BB84703-CBD4-4460-A6BA-1A0E14B5D446}"/>
    <cellStyle name="Comma 2 7 2 2 2 3 3" xfId="6782" xr:uid="{00000000-0005-0000-0000-000016210000}"/>
    <cellStyle name="Comma 2 7 2 2 2 3 3 2" xfId="16389" xr:uid="{00000000-0005-0000-0000-000017210000}"/>
    <cellStyle name="Comma 2 7 2 2 2 3 3 2 2" xfId="35603" xr:uid="{4865E563-7A3C-4F6E-8561-A3DDEF3C3E20}"/>
    <cellStyle name="Comma 2 7 2 2 2 3 3 3" xfId="25996" xr:uid="{279D83A2-56E3-473F-95B9-46987865D0A1}"/>
    <cellStyle name="Comma 2 7 2 2 2 3 4" xfId="11585" xr:uid="{00000000-0005-0000-0000-000018210000}"/>
    <cellStyle name="Comma 2 7 2 2 2 3 4 2" xfId="30799" xr:uid="{FF50BB07-BEC6-4B67-A742-A51C2A9ABC3C}"/>
    <cellStyle name="Comma 2 7 2 2 2 3 5" xfId="21192" xr:uid="{19EE086B-7F96-4810-89AB-62659470AC83}"/>
    <cellStyle name="Comma 2 7 2 2 2 4" xfId="2780" xr:uid="{00000000-0005-0000-0000-000019210000}"/>
    <cellStyle name="Comma 2 7 2 2 2 4 2" xfId="7583" xr:uid="{00000000-0005-0000-0000-00001A210000}"/>
    <cellStyle name="Comma 2 7 2 2 2 4 2 2" xfId="17190" xr:uid="{00000000-0005-0000-0000-00001B210000}"/>
    <cellStyle name="Comma 2 7 2 2 2 4 2 2 2" xfId="36404" xr:uid="{3CEF096F-8813-4191-AFBB-1706904B1A1C}"/>
    <cellStyle name="Comma 2 7 2 2 2 4 2 3" xfId="26797" xr:uid="{D938FA8B-BC98-4E96-A520-1F4A145D21EC}"/>
    <cellStyle name="Comma 2 7 2 2 2 4 3" xfId="12387" xr:uid="{00000000-0005-0000-0000-00001C210000}"/>
    <cellStyle name="Comma 2 7 2 2 2 4 3 2" xfId="31601" xr:uid="{FE74EABA-C954-4260-93EA-73683C776D20}"/>
    <cellStyle name="Comma 2 7 2 2 2 4 4" xfId="21994" xr:uid="{7160E046-D0C1-4F61-9380-D75EBC354D5E}"/>
    <cellStyle name="Comma 2 7 2 2 2 5" xfId="5182" xr:uid="{00000000-0005-0000-0000-00001D210000}"/>
    <cellStyle name="Comma 2 7 2 2 2 5 2" xfId="14789" xr:uid="{00000000-0005-0000-0000-00001E210000}"/>
    <cellStyle name="Comma 2 7 2 2 2 5 2 2" xfId="34003" xr:uid="{304BB521-19A6-49E7-9A94-4CCCA5523DD6}"/>
    <cellStyle name="Comma 2 7 2 2 2 5 3" xfId="24396" xr:uid="{C49787FC-55FA-4A37-A25F-18B45345F28F}"/>
    <cellStyle name="Comma 2 7 2 2 2 6" xfId="9985" xr:uid="{00000000-0005-0000-0000-00001F210000}"/>
    <cellStyle name="Comma 2 7 2 2 2 6 2" xfId="29199" xr:uid="{3A2B12DC-7236-4C2E-96F2-240AE73DD512}"/>
    <cellStyle name="Comma 2 7 2 2 2 7" xfId="19592" xr:uid="{5723DEEB-D9CD-4EBE-82B7-2325F5AE589A}"/>
    <cellStyle name="Comma 2 7 2 2 3" xfId="575" xr:uid="{00000000-0005-0000-0000-000020210000}"/>
    <cellStyle name="Comma 2 7 2 2 3 2" xfId="1376" xr:uid="{00000000-0005-0000-0000-000021210000}"/>
    <cellStyle name="Comma 2 7 2 2 3 2 2" xfId="3780" xr:uid="{00000000-0005-0000-0000-000022210000}"/>
    <cellStyle name="Comma 2 7 2 2 3 2 2 2" xfId="8583" xr:uid="{00000000-0005-0000-0000-000023210000}"/>
    <cellStyle name="Comma 2 7 2 2 3 2 2 2 2" xfId="18190" xr:uid="{00000000-0005-0000-0000-000024210000}"/>
    <cellStyle name="Comma 2 7 2 2 3 2 2 2 2 2" xfId="37404" xr:uid="{3DD037BB-9AD0-4767-8B04-13527CAE0D48}"/>
    <cellStyle name="Comma 2 7 2 2 3 2 2 2 3" xfId="27797" xr:uid="{29CE63E0-B296-4147-AA31-FEEA6E7D7459}"/>
    <cellStyle name="Comma 2 7 2 2 3 2 2 3" xfId="13387" xr:uid="{00000000-0005-0000-0000-000025210000}"/>
    <cellStyle name="Comma 2 7 2 2 3 2 2 3 2" xfId="32601" xr:uid="{F0E4BB28-42B8-4EA6-B27F-D6265A70E34F}"/>
    <cellStyle name="Comma 2 7 2 2 3 2 2 4" xfId="22994" xr:uid="{C94DBBA3-0700-476D-AE09-D1463E9893AA}"/>
    <cellStyle name="Comma 2 7 2 2 3 2 3" xfId="6182" xr:uid="{00000000-0005-0000-0000-000026210000}"/>
    <cellStyle name="Comma 2 7 2 2 3 2 3 2" xfId="15789" xr:uid="{00000000-0005-0000-0000-000027210000}"/>
    <cellStyle name="Comma 2 7 2 2 3 2 3 2 2" xfId="35003" xr:uid="{3E3DFFAB-8893-45F0-B3E9-81CB6B122632}"/>
    <cellStyle name="Comma 2 7 2 2 3 2 3 3" xfId="25396" xr:uid="{FF06EA31-951E-4899-BBC2-EEA5AEFB31AD}"/>
    <cellStyle name="Comma 2 7 2 2 3 2 4" xfId="10985" xr:uid="{00000000-0005-0000-0000-000028210000}"/>
    <cellStyle name="Comma 2 7 2 2 3 2 4 2" xfId="30199" xr:uid="{B2179E5C-258E-4A1F-B4C8-4FE01DD661D3}"/>
    <cellStyle name="Comma 2 7 2 2 3 2 5" xfId="20592" xr:uid="{8821887E-84E9-4868-9AAE-75D664D0168D}"/>
    <cellStyle name="Comma 2 7 2 2 3 3" xfId="2176" xr:uid="{00000000-0005-0000-0000-000029210000}"/>
    <cellStyle name="Comma 2 7 2 2 3 3 2" xfId="4580" xr:uid="{00000000-0005-0000-0000-00002A210000}"/>
    <cellStyle name="Comma 2 7 2 2 3 3 2 2" xfId="9383" xr:uid="{00000000-0005-0000-0000-00002B210000}"/>
    <cellStyle name="Comma 2 7 2 2 3 3 2 2 2" xfId="18990" xr:uid="{00000000-0005-0000-0000-00002C210000}"/>
    <cellStyle name="Comma 2 7 2 2 3 3 2 2 2 2" xfId="38204" xr:uid="{09ED5357-04FB-43C0-8B3B-9005ABAA74EC}"/>
    <cellStyle name="Comma 2 7 2 2 3 3 2 2 3" xfId="28597" xr:uid="{986B3FAB-1FBD-48AF-8B69-2C01EB94C3CA}"/>
    <cellStyle name="Comma 2 7 2 2 3 3 2 3" xfId="14187" xr:uid="{00000000-0005-0000-0000-00002D210000}"/>
    <cellStyle name="Comma 2 7 2 2 3 3 2 3 2" xfId="33401" xr:uid="{C265B259-0C0A-456A-A073-1CE930D49C60}"/>
    <cellStyle name="Comma 2 7 2 2 3 3 2 4" xfId="23794" xr:uid="{551EADFC-0B82-408B-B873-ECA6B3487803}"/>
    <cellStyle name="Comma 2 7 2 2 3 3 3" xfId="6982" xr:uid="{00000000-0005-0000-0000-00002E210000}"/>
    <cellStyle name="Comma 2 7 2 2 3 3 3 2" xfId="16589" xr:uid="{00000000-0005-0000-0000-00002F210000}"/>
    <cellStyle name="Comma 2 7 2 2 3 3 3 2 2" xfId="35803" xr:uid="{35D3FC5B-F554-4C45-8000-BABCEF01D6A0}"/>
    <cellStyle name="Comma 2 7 2 2 3 3 3 3" xfId="26196" xr:uid="{870A6FAE-D422-4794-A8EC-D6D90C14C721}"/>
    <cellStyle name="Comma 2 7 2 2 3 3 4" xfId="11785" xr:uid="{00000000-0005-0000-0000-000030210000}"/>
    <cellStyle name="Comma 2 7 2 2 3 3 4 2" xfId="30999" xr:uid="{F2F34AAC-4F6C-4C52-94BE-13D7CB9057EF}"/>
    <cellStyle name="Comma 2 7 2 2 3 3 5" xfId="21392" xr:uid="{58DEF0D5-8129-447D-B844-71CAA1AF1A72}"/>
    <cellStyle name="Comma 2 7 2 2 3 4" xfId="2980" xr:uid="{00000000-0005-0000-0000-000031210000}"/>
    <cellStyle name="Comma 2 7 2 2 3 4 2" xfId="7783" xr:uid="{00000000-0005-0000-0000-000032210000}"/>
    <cellStyle name="Comma 2 7 2 2 3 4 2 2" xfId="17390" xr:uid="{00000000-0005-0000-0000-000033210000}"/>
    <cellStyle name="Comma 2 7 2 2 3 4 2 2 2" xfId="36604" xr:uid="{6F3E33D0-FACC-4721-B549-689383324658}"/>
    <cellStyle name="Comma 2 7 2 2 3 4 2 3" xfId="26997" xr:uid="{5DF4A31B-EBC5-4235-9BC8-4002ACA37D84}"/>
    <cellStyle name="Comma 2 7 2 2 3 4 3" xfId="12587" xr:uid="{00000000-0005-0000-0000-000034210000}"/>
    <cellStyle name="Comma 2 7 2 2 3 4 3 2" xfId="31801" xr:uid="{4634C871-3209-443B-9062-839E4D647943}"/>
    <cellStyle name="Comma 2 7 2 2 3 4 4" xfId="22194" xr:uid="{99629A24-591B-4009-A435-221349936711}"/>
    <cellStyle name="Comma 2 7 2 2 3 5" xfId="5382" xr:uid="{00000000-0005-0000-0000-000035210000}"/>
    <cellStyle name="Comma 2 7 2 2 3 5 2" xfId="14989" xr:uid="{00000000-0005-0000-0000-000036210000}"/>
    <cellStyle name="Comma 2 7 2 2 3 5 2 2" xfId="34203" xr:uid="{C3717B06-8D18-4B2E-9D5B-DCE2662E69B8}"/>
    <cellStyle name="Comma 2 7 2 2 3 5 3" xfId="24596" xr:uid="{838EC2A4-046E-4353-B1F8-3FB473F21971}"/>
    <cellStyle name="Comma 2 7 2 2 3 6" xfId="10185" xr:uid="{00000000-0005-0000-0000-000037210000}"/>
    <cellStyle name="Comma 2 7 2 2 3 6 2" xfId="29399" xr:uid="{9275BE0D-B1EE-4CA2-A310-01AF2E29EA3F}"/>
    <cellStyle name="Comma 2 7 2 2 3 7" xfId="19792" xr:uid="{E45AC821-1963-4C05-B265-F1DEA5CD9BE3}"/>
    <cellStyle name="Comma 2 7 2 2 4" xfId="775" xr:uid="{00000000-0005-0000-0000-000038210000}"/>
    <cellStyle name="Comma 2 7 2 2 4 2" xfId="1576" xr:uid="{00000000-0005-0000-0000-000039210000}"/>
    <cellStyle name="Comma 2 7 2 2 4 2 2" xfId="3980" xr:uid="{00000000-0005-0000-0000-00003A210000}"/>
    <cellStyle name="Comma 2 7 2 2 4 2 2 2" xfId="8783" xr:uid="{00000000-0005-0000-0000-00003B210000}"/>
    <cellStyle name="Comma 2 7 2 2 4 2 2 2 2" xfId="18390" xr:uid="{00000000-0005-0000-0000-00003C210000}"/>
    <cellStyle name="Comma 2 7 2 2 4 2 2 2 2 2" xfId="37604" xr:uid="{95A7F4F2-7240-4B68-A85F-4C86C3F10408}"/>
    <cellStyle name="Comma 2 7 2 2 4 2 2 2 3" xfId="27997" xr:uid="{B5030A5A-1FFF-4E5D-8339-1494F7582BE0}"/>
    <cellStyle name="Comma 2 7 2 2 4 2 2 3" xfId="13587" xr:uid="{00000000-0005-0000-0000-00003D210000}"/>
    <cellStyle name="Comma 2 7 2 2 4 2 2 3 2" xfId="32801" xr:uid="{7765CD2D-1E83-4183-BAEA-47460636CCA9}"/>
    <cellStyle name="Comma 2 7 2 2 4 2 2 4" xfId="23194" xr:uid="{E3DFD20E-E861-435B-91B4-42C0B6F1E800}"/>
    <cellStyle name="Comma 2 7 2 2 4 2 3" xfId="6382" xr:uid="{00000000-0005-0000-0000-00003E210000}"/>
    <cellStyle name="Comma 2 7 2 2 4 2 3 2" xfId="15989" xr:uid="{00000000-0005-0000-0000-00003F210000}"/>
    <cellStyle name="Comma 2 7 2 2 4 2 3 2 2" xfId="35203" xr:uid="{B459B357-BAF6-4242-9CB3-3BB617DB3DB6}"/>
    <cellStyle name="Comma 2 7 2 2 4 2 3 3" xfId="25596" xr:uid="{A9AB20BA-DC9A-46A3-AE19-AC38E94830CC}"/>
    <cellStyle name="Comma 2 7 2 2 4 2 4" xfId="11185" xr:uid="{00000000-0005-0000-0000-000040210000}"/>
    <cellStyle name="Comma 2 7 2 2 4 2 4 2" xfId="30399" xr:uid="{4F829674-8A51-4F3C-BE5E-D060BDF4D2CD}"/>
    <cellStyle name="Comma 2 7 2 2 4 2 5" xfId="20792" xr:uid="{B98F5D79-3F31-424E-9A47-ADCBBDC25DA1}"/>
    <cellStyle name="Comma 2 7 2 2 4 3" xfId="2376" xr:uid="{00000000-0005-0000-0000-000041210000}"/>
    <cellStyle name="Comma 2 7 2 2 4 3 2" xfId="4780" xr:uid="{00000000-0005-0000-0000-000042210000}"/>
    <cellStyle name="Comma 2 7 2 2 4 3 2 2" xfId="9583" xr:uid="{00000000-0005-0000-0000-000043210000}"/>
    <cellStyle name="Comma 2 7 2 2 4 3 2 2 2" xfId="19190" xr:uid="{00000000-0005-0000-0000-000044210000}"/>
    <cellStyle name="Comma 2 7 2 2 4 3 2 2 2 2" xfId="38404" xr:uid="{6051E9E1-F065-4626-BA38-D9E5AF8E03C8}"/>
    <cellStyle name="Comma 2 7 2 2 4 3 2 2 3" xfId="28797" xr:uid="{18F0B495-BDC1-4DB6-82F0-7ECB95F7A23F}"/>
    <cellStyle name="Comma 2 7 2 2 4 3 2 3" xfId="14387" xr:uid="{00000000-0005-0000-0000-000045210000}"/>
    <cellStyle name="Comma 2 7 2 2 4 3 2 3 2" xfId="33601" xr:uid="{84861CF2-89B4-4CC3-B3A0-B9D482BD474D}"/>
    <cellStyle name="Comma 2 7 2 2 4 3 2 4" xfId="23994" xr:uid="{1CF62F2A-9B20-4751-8A8E-DCFCDA1AB21F}"/>
    <cellStyle name="Comma 2 7 2 2 4 3 3" xfId="7182" xr:uid="{00000000-0005-0000-0000-000046210000}"/>
    <cellStyle name="Comma 2 7 2 2 4 3 3 2" xfId="16789" xr:uid="{00000000-0005-0000-0000-000047210000}"/>
    <cellStyle name="Comma 2 7 2 2 4 3 3 2 2" xfId="36003" xr:uid="{671A6076-1AE1-419E-9BF3-2F35B9425136}"/>
    <cellStyle name="Comma 2 7 2 2 4 3 3 3" xfId="26396" xr:uid="{70D3C57A-234E-48BF-9588-98C92AB8B324}"/>
    <cellStyle name="Comma 2 7 2 2 4 3 4" xfId="11985" xr:uid="{00000000-0005-0000-0000-000048210000}"/>
    <cellStyle name="Comma 2 7 2 2 4 3 4 2" xfId="31199" xr:uid="{18921DA0-6689-4ACD-AF29-A1DE5801A1A4}"/>
    <cellStyle name="Comma 2 7 2 2 4 3 5" xfId="21592" xr:uid="{8A013AF1-8CF6-4229-829F-3C4ED95D0C48}"/>
    <cellStyle name="Comma 2 7 2 2 4 4" xfId="3180" xr:uid="{00000000-0005-0000-0000-000049210000}"/>
    <cellStyle name="Comma 2 7 2 2 4 4 2" xfId="7983" xr:uid="{00000000-0005-0000-0000-00004A210000}"/>
    <cellStyle name="Comma 2 7 2 2 4 4 2 2" xfId="17590" xr:uid="{00000000-0005-0000-0000-00004B210000}"/>
    <cellStyle name="Comma 2 7 2 2 4 4 2 2 2" xfId="36804" xr:uid="{899C87E6-DD4F-4D0A-967A-ACEEFEF86366}"/>
    <cellStyle name="Comma 2 7 2 2 4 4 2 3" xfId="27197" xr:uid="{F967A28D-0A3B-4EB2-986B-4FBF328C003E}"/>
    <cellStyle name="Comma 2 7 2 2 4 4 3" xfId="12787" xr:uid="{00000000-0005-0000-0000-00004C210000}"/>
    <cellStyle name="Comma 2 7 2 2 4 4 3 2" xfId="32001" xr:uid="{1AC192FD-F8A9-4A0B-9179-076959CBAD2D}"/>
    <cellStyle name="Comma 2 7 2 2 4 4 4" xfId="22394" xr:uid="{B48D5F0C-FEEA-4592-9A18-D67094E8E845}"/>
    <cellStyle name="Comma 2 7 2 2 4 5" xfId="5582" xr:uid="{00000000-0005-0000-0000-00004D210000}"/>
    <cellStyle name="Comma 2 7 2 2 4 5 2" xfId="15189" xr:uid="{00000000-0005-0000-0000-00004E210000}"/>
    <cellStyle name="Comma 2 7 2 2 4 5 2 2" xfId="34403" xr:uid="{23359869-86EE-43B1-BDE5-0DE447AD9606}"/>
    <cellStyle name="Comma 2 7 2 2 4 5 3" xfId="24796" xr:uid="{D04AE600-9180-4066-9F7C-0E827F5A3C77}"/>
    <cellStyle name="Comma 2 7 2 2 4 6" xfId="10385" xr:uid="{00000000-0005-0000-0000-00004F210000}"/>
    <cellStyle name="Comma 2 7 2 2 4 6 2" xfId="29599" xr:uid="{8CF4523B-20A4-49ED-882E-292C87B6DCB5}"/>
    <cellStyle name="Comma 2 7 2 2 4 7" xfId="19992" xr:uid="{F9795C81-6A45-4CC8-AB27-979A1C106A63}"/>
    <cellStyle name="Comma 2 7 2 2 5" xfId="976" xr:uid="{00000000-0005-0000-0000-000050210000}"/>
    <cellStyle name="Comma 2 7 2 2 5 2" xfId="3380" xr:uid="{00000000-0005-0000-0000-000051210000}"/>
    <cellStyle name="Comma 2 7 2 2 5 2 2" xfId="8183" xr:uid="{00000000-0005-0000-0000-000052210000}"/>
    <cellStyle name="Comma 2 7 2 2 5 2 2 2" xfId="17790" xr:uid="{00000000-0005-0000-0000-000053210000}"/>
    <cellStyle name="Comma 2 7 2 2 5 2 2 2 2" xfId="37004" xr:uid="{1868DAB0-6DC7-4F5F-B2DB-7E5A3FF0A44A}"/>
    <cellStyle name="Comma 2 7 2 2 5 2 2 3" xfId="27397" xr:uid="{BD17020F-B720-4C8B-A42D-C57F5F91F059}"/>
    <cellStyle name="Comma 2 7 2 2 5 2 3" xfId="12987" xr:uid="{00000000-0005-0000-0000-000054210000}"/>
    <cellStyle name="Comma 2 7 2 2 5 2 3 2" xfId="32201" xr:uid="{11A5A92B-4AAE-4AF8-B6A5-A11A8645800D}"/>
    <cellStyle name="Comma 2 7 2 2 5 2 4" xfId="22594" xr:uid="{6902B5E8-5BAF-4EA1-937C-0991708FE91D}"/>
    <cellStyle name="Comma 2 7 2 2 5 3" xfId="5782" xr:uid="{00000000-0005-0000-0000-000055210000}"/>
    <cellStyle name="Comma 2 7 2 2 5 3 2" xfId="15389" xr:uid="{00000000-0005-0000-0000-000056210000}"/>
    <cellStyle name="Comma 2 7 2 2 5 3 2 2" xfId="34603" xr:uid="{715F12C1-D176-4A35-A55F-404CDD4579FA}"/>
    <cellStyle name="Comma 2 7 2 2 5 3 3" xfId="24996" xr:uid="{6E5D10F3-A505-42E5-B190-CF747AE3A20D}"/>
    <cellStyle name="Comma 2 7 2 2 5 4" xfId="10585" xr:uid="{00000000-0005-0000-0000-000057210000}"/>
    <cellStyle name="Comma 2 7 2 2 5 4 2" xfId="29799" xr:uid="{F55DC19F-1240-4D3A-8FC8-9808F57B8044}"/>
    <cellStyle name="Comma 2 7 2 2 5 5" xfId="20192" xr:uid="{65425C1F-7E28-4BC0-95C5-33D815BFD677}"/>
    <cellStyle name="Comma 2 7 2 2 6" xfId="1776" xr:uid="{00000000-0005-0000-0000-000058210000}"/>
    <cellStyle name="Comma 2 7 2 2 6 2" xfId="4180" xr:uid="{00000000-0005-0000-0000-000059210000}"/>
    <cellStyle name="Comma 2 7 2 2 6 2 2" xfId="8983" xr:uid="{00000000-0005-0000-0000-00005A210000}"/>
    <cellStyle name="Comma 2 7 2 2 6 2 2 2" xfId="18590" xr:uid="{00000000-0005-0000-0000-00005B210000}"/>
    <cellStyle name="Comma 2 7 2 2 6 2 2 2 2" xfId="37804" xr:uid="{C586A785-E4B4-446E-B8F5-0FE6D61BDF83}"/>
    <cellStyle name="Comma 2 7 2 2 6 2 2 3" xfId="28197" xr:uid="{141E36AD-C213-470F-B36A-56DB8551DFC0}"/>
    <cellStyle name="Comma 2 7 2 2 6 2 3" xfId="13787" xr:uid="{00000000-0005-0000-0000-00005C210000}"/>
    <cellStyle name="Comma 2 7 2 2 6 2 3 2" xfId="33001" xr:uid="{0FFE0882-D818-4639-A629-3E8B5125DCC0}"/>
    <cellStyle name="Comma 2 7 2 2 6 2 4" xfId="23394" xr:uid="{C5A26259-2D56-4B32-8DB2-EACC9FC15746}"/>
    <cellStyle name="Comma 2 7 2 2 6 3" xfId="6582" xr:uid="{00000000-0005-0000-0000-00005D210000}"/>
    <cellStyle name="Comma 2 7 2 2 6 3 2" xfId="16189" xr:uid="{00000000-0005-0000-0000-00005E210000}"/>
    <cellStyle name="Comma 2 7 2 2 6 3 2 2" xfId="35403" xr:uid="{0C4E243A-ACFC-456D-B057-903BD400F561}"/>
    <cellStyle name="Comma 2 7 2 2 6 3 3" xfId="25796" xr:uid="{0C2A6F51-4719-4985-8D2E-99239D3AD346}"/>
    <cellStyle name="Comma 2 7 2 2 6 4" xfId="11385" xr:uid="{00000000-0005-0000-0000-00005F210000}"/>
    <cellStyle name="Comma 2 7 2 2 6 4 2" xfId="30599" xr:uid="{C31F9725-34A2-48BF-8068-50F3858ABDC1}"/>
    <cellStyle name="Comma 2 7 2 2 6 5" xfId="20992" xr:uid="{23AC3928-CEB5-4A56-B24C-760B803AD133}"/>
    <cellStyle name="Comma 2 7 2 2 7" xfId="2580" xr:uid="{00000000-0005-0000-0000-000060210000}"/>
    <cellStyle name="Comma 2 7 2 2 7 2" xfId="7383" xr:uid="{00000000-0005-0000-0000-000061210000}"/>
    <cellStyle name="Comma 2 7 2 2 7 2 2" xfId="16990" xr:uid="{00000000-0005-0000-0000-000062210000}"/>
    <cellStyle name="Comma 2 7 2 2 7 2 2 2" xfId="36204" xr:uid="{5311173E-16B0-4422-BAFB-3319AD4B70A4}"/>
    <cellStyle name="Comma 2 7 2 2 7 2 3" xfId="26597" xr:uid="{05112AA2-2E39-43E0-AC78-A9027DBCBE42}"/>
    <cellStyle name="Comma 2 7 2 2 7 3" xfId="12187" xr:uid="{00000000-0005-0000-0000-000063210000}"/>
    <cellStyle name="Comma 2 7 2 2 7 3 2" xfId="31401" xr:uid="{CA9B02AF-502D-4373-9F7A-F5A52C3BA135}"/>
    <cellStyle name="Comma 2 7 2 2 7 4" xfId="21794" xr:uid="{31EDBE43-0BEA-4ED8-A338-4CB911D928E0}"/>
    <cellStyle name="Comma 2 7 2 2 8" xfId="4982" xr:uid="{00000000-0005-0000-0000-000064210000}"/>
    <cellStyle name="Comma 2 7 2 2 8 2" xfId="14589" xr:uid="{00000000-0005-0000-0000-000065210000}"/>
    <cellStyle name="Comma 2 7 2 2 8 2 2" xfId="33803" xr:uid="{F2F84F52-B406-4217-886E-68EB68C3ACE3}"/>
    <cellStyle name="Comma 2 7 2 2 8 3" xfId="24196" xr:uid="{51A2D9A4-7C24-4257-8504-40B879EDFE6C}"/>
    <cellStyle name="Comma 2 7 2 2 9" xfId="9785" xr:uid="{00000000-0005-0000-0000-000066210000}"/>
    <cellStyle name="Comma 2 7 2 2 9 2" xfId="28999" xr:uid="{5D3F598C-7855-4B2B-B597-6C8832D4BF87}"/>
    <cellStyle name="Comma 2 7 2 3" xfId="275" xr:uid="{00000000-0005-0000-0000-000067210000}"/>
    <cellStyle name="Comma 2 7 2 3 2" xfId="1076" xr:uid="{00000000-0005-0000-0000-000068210000}"/>
    <cellStyle name="Comma 2 7 2 3 2 2" xfId="3480" xr:uid="{00000000-0005-0000-0000-000069210000}"/>
    <cellStyle name="Comma 2 7 2 3 2 2 2" xfId="8283" xr:uid="{00000000-0005-0000-0000-00006A210000}"/>
    <cellStyle name="Comma 2 7 2 3 2 2 2 2" xfId="17890" xr:uid="{00000000-0005-0000-0000-00006B210000}"/>
    <cellStyle name="Comma 2 7 2 3 2 2 2 2 2" xfId="37104" xr:uid="{47C4FF3E-257B-4B7E-8E87-9694AFA18BFE}"/>
    <cellStyle name="Comma 2 7 2 3 2 2 2 3" xfId="27497" xr:uid="{AC051951-C1B7-4036-96AE-DC2515A2B638}"/>
    <cellStyle name="Comma 2 7 2 3 2 2 3" xfId="13087" xr:uid="{00000000-0005-0000-0000-00006C210000}"/>
    <cellStyle name="Comma 2 7 2 3 2 2 3 2" xfId="32301" xr:uid="{804F2DF7-A37B-446B-8D17-F086104F6C41}"/>
    <cellStyle name="Comma 2 7 2 3 2 2 4" xfId="22694" xr:uid="{6C4D3E94-5F45-47F2-86C7-C04C869424E9}"/>
    <cellStyle name="Comma 2 7 2 3 2 3" xfId="5882" xr:uid="{00000000-0005-0000-0000-00006D210000}"/>
    <cellStyle name="Comma 2 7 2 3 2 3 2" xfId="15489" xr:uid="{00000000-0005-0000-0000-00006E210000}"/>
    <cellStyle name="Comma 2 7 2 3 2 3 2 2" xfId="34703" xr:uid="{099C2047-CA9A-46FF-A42B-A14AFA46487E}"/>
    <cellStyle name="Comma 2 7 2 3 2 3 3" xfId="25096" xr:uid="{0997A597-9BB8-468D-9584-C90F82E20392}"/>
    <cellStyle name="Comma 2 7 2 3 2 4" xfId="10685" xr:uid="{00000000-0005-0000-0000-00006F210000}"/>
    <cellStyle name="Comma 2 7 2 3 2 4 2" xfId="29899" xr:uid="{B6F57B11-BAA2-4875-92B2-F312F0C490DD}"/>
    <cellStyle name="Comma 2 7 2 3 2 5" xfId="20292" xr:uid="{78FC69E4-3037-459C-8198-1E7CD857540B}"/>
    <cellStyle name="Comma 2 7 2 3 3" xfId="1876" xr:uid="{00000000-0005-0000-0000-000070210000}"/>
    <cellStyle name="Comma 2 7 2 3 3 2" xfId="4280" xr:uid="{00000000-0005-0000-0000-000071210000}"/>
    <cellStyle name="Comma 2 7 2 3 3 2 2" xfId="9083" xr:uid="{00000000-0005-0000-0000-000072210000}"/>
    <cellStyle name="Comma 2 7 2 3 3 2 2 2" xfId="18690" xr:uid="{00000000-0005-0000-0000-000073210000}"/>
    <cellStyle name="Comma 2 7 2 3 3 2 2 2 2" xfId="37904" xr:uid="{AA4DBEE4-343A-4221-92F9-B74E4F8C130E}"/>
    <cellStyle name="Comma 2 7 2 3 3 2 2 3" xfId="28297" xr:uid="{BEDD580D-51C3-4839-A3AE-EF7EC4178706}"/>
    <cellStyle name="Comma 2 7 2 3 3 2 3" xfId="13887" xr:uid="{00000000-0005-0000-0000-000074210000}"/>
    <cellStyle name="Comma 2 7 2 3 3 2 3 2" xfId="33101" xr:uid="{F244D6B2-2C7E-453A-84DA-0E1B7A970F39}"/>
    <cellStyle name="Comma 2 7 2 3 3 2 4" xfId="23494" xr:uid="{4B0E1116-950E-4F9F-B81C-BC46C95857B2}"/>
    <cellStyle name="Comma 2 7 2 3 3 3" xfId="6682" xr:uid="{00000000-0005-0000-0000-000075210000}"/>
    <cellStyle name="Comma 2 7 2 3 3 3 2" xfId="16289" xr:uid="{00000000-0005-0000-0000-000076210000}"/>
    <cellStyle name="Comma 2 7 2 3 3 3 2 2" xfId="35503" xr:uid="{54C03779-3ADC-41A5-B6F5-7FAA64255D16}"/>
    <cellStyle name="Comma 2 7 2 3 3 3 3" xfId="25896" xr:uid="{AF92095D-432D-4CD8-9CE7-F9D146008068}"/>
    <cellStyle name="Comma 2 7 2 3 3 4" xfId="11485" xr:uid="{00000000-0005-0000-0000-000077210000}"/>
    <cellStyle name="Comma 2 7 2 3 3 4 2" xfId="30699" xr:uid="{5784320C-E3F6-476F-B8DC-854DCB9BE88C}"/>
    <cellStyle name="Comma 2 7 2 3 3 5" xfId="21092" xr:uid="{B228FC4A-3500-4D64-B766-058D691D70D9}"/>
    <cellStyle name="Comma 2 7 2 3 4" xfId="2680" xr:uid="{00000000-0005-0000-0000-000078210000}"/>
    <cellStyle name="Comma 2 7 2 3 4 2" xfId="7483" xr:uid="{00000000-0005-0000-0000-000079210000}"/>
    <cellStyle name="Comma 2 7 2 3 4 2 2" xfId="17090" xr:uid="{00000000-0005-0000-0000-00007A210000}"/>
    <cellStyle name="Comma 2 7 2 3 4 2 2 2" xfId="36304" xr:uid="{F1714136-56DB-46DC-9E5E-68D80056BD2C}"/>
    <cellStyle name="Comma 2 7 2 3 4 2 3" xfId="26697" xr:uid="{697F25DA-51DE-436A-A993-0312716F313E}"/>
    <cellStyle name="Comma 2 7 2 3 4 3" xfId="12287" xr:uid="{00000000-0005-0000-0000-00007B210000}"/>
    <cellStyle name="Comma 2 7 2 3 4 3 2" xfId="31501" xr:uid="{51D1B2A9-A80D-46A5-8D81-D17BA8B66056}"/>
    <cellStyle name="Comma 2 7 2 3 4 4" xfId="21894" xr:uid="{6363C851-4ED5-46AA-AD61-9BF278D27134}"/>
    <cellStyle name="Comma 2 7 2 3 5" xfId="5082" xr:uid="{00000000-0005-0000-0000-00007C210000}"/>
    <cellStyle name="Comma 2 7 2 3 5 2" xfId="14689" xr:uid="{00000000-0005-0000-0000-00007D210000}"/>
    <cellStyle name="Comma 2 7 2 3 5 2 2" xfId="33903" xr:uid="{5EEFE126-28F9-4D60-AF3B-A4D92C01A2F2}"/>
    <cellStyle name="Comma 2 7 2 3 5 3" xfId="24296" xr:uid="{8E8FA29D-3F44-4703-870B-A31D1457367D}"/>
    <cellStyle name="Comma 2 7 2 3 6" xfId="9885" xr:uid="{00000000-0005-0000-0000-00007E210000}"/>
    <cellStyle name="Comma 2 7 2 3 6 2" xfId="29099" xr:uid="{78F40DF8-018A-4477-825A-15A4F1A7A27D}"/>
    <cellStyle name="Comma 2 7 2 3 7" xfId="19492" xr:uid="{247E068C-A95A-40BB-B401-B6AF2FD77BEE}"/>
    <cellStyle name="Comma 2 7 2 4" xfId="475" xr:uid="{00000000-0005-0000-0000-00007F210000}"/>
    <cellStyle name="Comma 2 7 2 4 2" xfId="1276" xr:uid="{00000000-0005-0000-0000-000080210000}"/>
    <cellStyle name="Comma 2 7 2 4 2 2" xfId="3680" xr:uid="{00000000-0005-0000-0000-000081210000}"/>
    <cellStyle name="Comma 2 7 2 4 2 2 2" xfId="8483" xr:uid="{00000000-0005-0000-0000-000082210000}"/>
    <cellStyle name="Comma 2 7 2 4 2 2 2 2" xfId="18090" xr:uid="{00000000-0005-0000-0000-000083210000}"/>
    <cellStyle name="Comma 2 7 2 4 2 2 2 2 2" xfId="37304" xr:uid="{B97F7CAF-4C61-4EEB-8792-71167C4443D8}"/>
    <cellStyle name="Comma 2 7 2 4 2 2 2 3" xfId="27697" xr:uid="{40730FA2-DBFF-4F2F-9356-D7BB0D874EE2}"/>
    <cellStyle name="Comma 2 7 2 4 2 2 3" xfId="13287" xr:uid="{00000000-0005-0000-0000-000084210000}"/>
    <cellStyle name="Comma 2 7 2 4 2 2 3 2" xfId="32501" xr:uid="{02F446BC-2769-49BF-B018-303F35CC9AB5}"/>
    <cellStyle name="Comma 2 7 2 4 2 2 4" xfId="22894" xr:uid="{3138D35D-48F4-4155-A8BF-AD7FEA60115D}"/>
    <cellStyle name="Comma 2 7 2 4 2 3" xfId="6082" xr:uid="{00000000-0005-0000-0000-000085210000}"/>
    <cellStyle name="Comma 2 7 2 4 2 3 2" xfId="15689" xr:uid="{00000000-0005-0000-0000-000086210000}"/>
    <cellStyle name="Comma 2 7 2 4 2 3 2 2" xfId="34903" xr:uid="{CCB83BC3-FA57-4C3D-8BD2-824BED546BEE}"/>
    <cellStyle name="Comma 2 7 2 4 2 3 3" xfId="25296" xr:uid="{0F590731-333C-4A0C-BF6F-98DE0CCD99D2}"/>
    <cellStyle name="Comma 2 7 2 4 2 4" xfId="10885" xr:uid="{00000000-0005-0000-0000-000087210000}"/>
    <cellStyle name="Comma 2 7 2 4 2 4 2" xfId="30099" xr:uid="{25ADBA4A-AEC4-4A8B-9543-07E82172584E}"/>
    <cellStyle name="Comma 2 7 2 4 2 5" xfId="20492" xr:uid="{B64187E9-FB65-4B2B-A662-2C73FB6568D4}"/>
    <cellStyle name="Comma 2 7 2 4 3" xfId="2076" xr:uid="{00000000-0005-0000-0000-000088210000}"/>
    <cellStyle name="Comma 2 7 2 4 3 2" xfId="4480" xr:uid="{00000000-0005-0000-0000-000089210000}"/>
    <cellStyle name="Comma 2 7 2 4 3 2 2" xfId="9283" xr:uid="{00000000-0005-0000-0000-00008A210000}"/>
    <cellStyle name="Comma 2 7 2 4 3 2 2 2" xfId="18890" xr:uid="{00000000-0005-0000-0000-00008B210000}"/>
    <cellStyle name="Comma 2 7 2 4 3 2 2 2 2" xfId="38104" xr:uid="{B5218D84-1F1C-46EC-8339-97C05B294A70}"/>
    <cellStyle name="Comma 2 7 2 4 3 2 2 3" xfId="28497" xr:uid="{C81953D4-D41D-4644-8E0B-1E7C7C18E6BA}"/>
    <cellStyle name="Comma 2 7 2 4 3 2 3" xfId="14087" xr:uid="{00000000-0005-0000-0000-00008C210000}"/>
    <cellStyle name="Comma 2 7 2 4 3 2 3 2" xfId="33301" xr:uid="{3A25E00F-EAF5-4278-91EE-C3565D4695E2}"/>
    <cellStyle name="Comma 2 7 2 4 3 2 4" xfId="23694" xr:uid="{E6B5E650-DDF3-4122-B546-6EFA8144112B}"/>
    <cellStyle name="Comma 2 7 2 4 3 3" xfId="6882" xr:uid="{00000000-0005-0000-0000-00008D210000}"/>
    <cellStyle name="Comma 2 7 2 4 3 3 2" xfId="16489" xr:uid="{00000000-0005-0000-0000-00008E210000}"/>
    <cellStyle name="Comma 2 7 2 4 3 3 2 2" xfId="35703" xr:uid="{9CF7E3A9-D5E3-45B7-8FA0-C29AD9F20653}"/>
    <cellStyle name="Comma 2 7 2 4 3 3 3" xfId="26096" xr:uid="{91873344-42E9-4CD5-94F1-D5022F4DCD01}"/>
    <cellStyle name="Comma 2 7 2 4 3 4" xfId="11685" xr:uid="{00000000-0005-0000-0000-00008F210000}"/>
    <cellStyle name="Comma 2 7 2 4 3 4 2" xfId="30899" xr:uid="{316E31CE-655F-4AAE-BC80-6EB59686FB85}"/>
    <cellStyle name="Comma 2 7 2 4 3 5" xfId="21292" xr:uid="{61CB6E1E-E9F1-4F2B-8956-7800E4F4F1DA}"/>
    <cellStyle name="Comma 2 7 2 4 4" xfId="2880" xr:uid="{00000000-0005-0000-0000-000090210000}"/>
    <cellStyle name="Comma 2 7 2 4 4 2" xfId="7683" xr:uid="{00000000-0005-0000-0000-000091210000}"/>
    <cellStyle name="Comma 2 7 2 4 4 2 2" xfId="17290" xr:uid="{00000000-0005-0000-0000-000092210000}"/>
    <cellStyle name="Comma 2 7 2 4 4 2 2 2" xfId="36504" xr:uid="{4E3A1AA0-2561-489A-9774-DE51EFCF8659}"/>
    <cellStyle name="Comma 2 7 2 4 4 2 3" xfId="26897" xr:uid="{AF3E96B0-2838-4BA4-86F6-CC1E48204CC0}"/>
    <cellStyle name="Comma 2 7 2 4 4 3" xfId="12487" xr:uid="{00000000-0005-0000-0000-000093210000}"/>
    <cellStyle name="Comma 2 7 2 4 4 3 2" xfId="31701" xr:uid="{33C495AD-1E27-4FFB-A672-E9F8F1E73A09}"/>
    <cellStyle name="Comma 2 7 2 4 4 4" xfId="22094" xr:uid="{9ACBAD69-0A3E-407F-A0B3-EADAB26A04B2}"/>
    <cellStyle name="Comma 2 7 2 4 5" xfId="5282" xr:uid="{00000000-0005-0000-0000-000094210000}"/>
    <cellStyle name="Comma 2 7 2 4 5 2" xfId="14889" xr:uid="{00000000-0005-0000-0000-000095210000}"/>
    <cellStyle name="Comma 2 7 2 4 5 2 2" xfId="34103" xr:uid="{4764F9FA-4E11-4C4B-A98F-B558E5D6357A}"/>
    <cellStyle name="Comma 2 7 2 4 5 3" xfId="24496" xr:uid="{B6E42EE6-8AEB-4859-9706-8AA5FF53B9BC}"/>
    <cellStyle name="Comma 2 7 2 4 6" xfId="10085" xr:uid="{00000000-0005-0000-0000-000096210000}"/>
    <cellStyle name="Comma 2 7 2 4 6 2" xfId="29299" xr:uid="{195BFF17-94BC-4795-9250-6AD1E15B27B3}"/>
    <cellStyle name="Comma 2 7 2 4 7" xfId="19692" xr:uid="{883A5CDC-19ED-4468-86C1-4F99CD24ACF0}"/>
    <cellStyle name="Comma 2 7 2 5" xfId="675" xr:uid="{00000000-0005-0000-0000-000097210000}"/>
    <cellStyle name="Comma 2 7 2 5 2" xfId="1476" xr:uid="{00000000-0005-0000-0000-000098210000}"/>
    <cellStyle name="Comma 2 7 2 5 2 2" xfId="3880" xr:uid="{00000000-0005-0000-0000-000099210000}"/>
    <cellStyle name="Comma 2 7 2 5 2 2 2" xfId="8683" xr:uid="{00000000-0005-0000-0000-00009A210000}"/>
    <cellStyle name="Comma 2 7 2 5 2 2 2 2" xfId="18290" xr:uid="{00000000-0005-0000-0000-00009B210000}"/>
    <cellStyle name="Comma 2 7 2 5 2 2 2 2 2" xfId="37504" xr:uid="{11DC1B6F-8CFB-448B-AEA6-0C921C766648}"/>
    <cellStyle name="Comma 2 7 2 5 2 2 2 3" xfId="27897" xr:uid="{6F06280D-3476-43EA-9A4D-BD23C5204189}"/>
    <cellStyle name="Comma 2 7 2 5 2 2 3" xfId="13487" xr:uid="{00000000-0005-0000-0000-00009C210000}"/>
    <cellStyle name="Comma 2 7 2 5 2 2 3 2" xfId="32701" xr:uid="{2B59BB56-5216-4279-9C2E-3DECF26AFAE1}"/>
    <cellStyle name="Comma 2 7 2 5 2 2 4" xfId="23094" xr:uid="{8E10457E-0592-4325-AFE8-1FEF4A874474}"/>
    <cellStyle name="Comma 2 7 2 5 2 3" xfId="6282" xr:uid="{00000000-0005-0000-0000-00009D210000}"/>
    <cellStyle name="Comma 2 7 2 5 2 3 2" xfId="15889" xr:uid="{00000000-0005-0000-0000-00009E210000}"/>
    <cellStyle name="Comma 2 7 2 5 2 3 2 2" xfId="35103" xr:uid="{27531E12-F9D0-458C-B22F-18FD3080937D}"/>
    <cellStyle name="Comma 2 7 2 5 2 3 3" xfId="25496" xr:uid="{4FAD185F-81E7-48EA-873F-DAF0B0B8036A}"/>
    <cellStyle name="Comma 2 7 2 5 2 4" xfId="11085" xr:uid="{00000000-0005-0000-0000-00009F210000}"/>
    <cellStyle name="Comma 2 7 2 5 2 4 2" xfId="30299" xr:uid="{AA28F1EB-AE42-46A1-8F4B-0F3B67B65F61}"/>
    <cellStyle name="Comma 2 7 2 5 2 5" xfId="20692" xr:uid="{9491A0AC-5026-455D-8A2C-7C4F29BA0862}"/>
    <cellStyle name="Comma 2 7 2 5 3" xfId="2276" xr:uid="{00000000-0005-0000-0000-0000A0210000}"/>
    <cellStyle name="Comma 2 7 2 5 3 2" xfId="4680" xr:uid="{00000000-0005-0000-0000-0000A1210000}"/>
    <cellStyle name="Comma 2 7 2 5 3 2 2" xfId="9483" xr:uid="{00000000-0005-0000-0000-0000A2210000}"/>
    <cellStyle name="Comma 2 7 2 5 3 2 2 2" xfId="19090" xr:uid="{00000000-0005-0000-0000-0000A3210000}"/>
    <cellStyle name="Comma 2 7 2 5 3 2 2 2 2" xfId="38304" xr:uid="{D235CCE8-1BCF-4A6B-B3C2-DF686E264755}"/>
    <cellStyle name="Comma 2 7 2 5 3 2 2 3" xfId="28697" xr:uid="{90FEE381-9559-48D6-B79A-21B9C094EC7F}"/>
    <cellStyle name="Comma 2 7 2 5 3 2 3" xfId="14287" xr:uid="{00000000-0005-0000-0000-0000A4210000}"/>
    <cellStyle name="Comma 2 7 2 5 3 2 3 2" xfId="33501" xr:uid="{462B7349-A855-4699-B327-3E1CB0A43E42}"/>
    <cellStyle name="Comma 2 7 2 5 3 2 4" xfId="23894" xr:uid="{939F7111-BBC7-458D-92F3-7B7242970831}"/>
    <cellStyle name="Comma 2 7 2 5 3 3" xfId="7082" xr:uid="{00000000-0005-0000-0000-0000A5210000}"/>
    <cellStyle name="Comma 2 7 2 5 3 3 2" xfId="16689" xr:uid="{00000000-0005-0000-0000-0000A6210000}"/>
    <cellStyle name="Comma 2 7 2 5 3 3 2 2" xfId="35903" xr:uid="{CF05EC3F-5862-487F-88F6-445B1AE9EDD2}"/>
    <cellStyle name="Comma 2 7 2 5 3 3 3" xfId="26296" xr:uid="{05D09A72-6754-4CE8-938A-C5F2EE3CB5B8}"/>
    <cellStyle name="Comma 2 7 2 5 3 4" xfId="11885" xr:uid="{00000000-0005-0000-0000-0000A7210000}"/>
    <cellStyle name="Comma 2 7 2 5 3 4 2" xfId="31099" xr:uid="{2FD2AE1C-37C2-4271-8C3C-65685053842F}"/>
    <cellStyle name="Comma 2 7 2 5 3 5" xfId="21492" xr:uid="{B955F9E7-81C9-4504-9BD0-241844E7B560}"/>
    <cellStyle name="Comma 2 7 2 5 4" xfId="3080" xr:uid="{00000000-0005-0000-0000-0000A8210000}"/>
    <cellStyle name="Comma 2 7 2 5 4 2" xfId="7883" xr:uid="{00000000-0005-0000-0000-0000A9210000}"/>
    <cellStyle name="Comma 2 7 2 5 4 2 2" xfId="17490" xr:uid="{00000000-0005-0000-0000-0000AA210000}"/>
    <cellStyle name="Comma 2 7 2 5 4 2 2 2" xfId="36704" xr:uid="{F0EED933-4D21-4BDA-A45D-F4C02F0F75D2}"/>
    <cellStyle name="Comma 2 7 2 5 4 2 3" xfId="27097" xr:uid="{C8074149-2772-4B9D-A3D1-A88DF1D64D67}"/>
    <cellStyle name="Comma 2 7 2 5 4 3" xfId="12687" xr:uid="{00000000-0005-0000-0000-0000AB210000}"/>
    <cellStyle name="Comma 2 7 2 5 4 3 2" xfId="31901" xr:uid="{CEA013B6-FE35-4393-80B6-1EFC96FDA621}"/>
    <cellStyle name="Comma 2 7 2 5 4 4" xfId="22294" xr:uid="{C7C9DEA6-B867-44A0-8B4C-5FF71D2E280E}"/>
    <cellStyle name="Comma 2 7 2 5 5" xfId="5482" xr:uid="{00000000-0005-0000-0000-0000AC210000}"/>
    <cellStyle name="Comma 2 7 2 5 5 2" xfId="15089" xr:uid="{00000000-0005-0000-0000-0000AD210000}"/>
    <cellStyle name="Comma 2 7 2 5 5 2 2" xfId="34303" xr:uid="{70FF99B0-593B-412E-89BF-93E83CD1E3F6}"/>
    <cellStyle name="Comma 2 7 2 5 5 3" xfId="24696" xr:uid="{9CEFA973-7405-4343-9141-A456F6C3BF74}"/>
    <cellStyle name="Comma 2 7 2 5 6" xfId="10285" xr:uid="{00000000-0005-0000-0000-0000AE210000}"/>
    <cellStyle name="Comma 2 7 2 5 6 2" xfId="29499" xr:uid="{058FBA5A-C226-45D4-AC06-0E91C9EA20B6}"/>
    <cellStyle name="Comma 2 7 2 5 7" xfId="19892" xr:uid="{64E66DD6-920B-4854-B7EE-C93B21EBA765}"/>
    <cellStyle name="Comma 2 7 2 6" xfId="876" xr:uid="{00000000-0005-0000-0000-0000AF210000}"/>
    <cellStyle name="Comma 2 7 2 6 2" xfId="3280" xr:uid="{00000000-0005-0000-0000-0000B0210000}"/>
    <cellStyle name="Comma 2 7 2 6 2 2" xfId="8083" xr:uid="{00000000-0005-0000-0000-0000B1210000}"/>
    <cellStyle name="Comma 2 7 2 6 2 2 2" xfId="17690" xr:uid="{00000000-0005-0000-0000-0000B2210000}"/>
    <cellStyle name="Comma 2 7 2 6 2 2 2 2" xfId="36904" xr:uid="{F753F922-E438-47A2-8FB0-A845461259B9}"/>
    <cellStyle name="Comma 2 7 2 6 2 2 3" xfId="27297" xr:uid="{84DF3034-3E48-4369-AF37-C2E428C36ECD}"/>
    <cellStyle name="Comma 2 7 2 6 2 3" xfId="12887" xr:uid="{00000000-0005-0000-0000-0000B3210000}"/>
    <cellStyle name="Comma 2 7 2 6 2 3 2" xfId="32101" xr:uid="{8636A4AE-54F2-460E-A87B-32637BE6AED1}"/>
    <cellStyle name="Comma 2 7 2 6 2 4" xfId="22494" xr:uid="{55C6A29D-6151-4613-BFF0-391CEBFB23DA}"/>
    <cellStyle name="Comma 2 7 2 6 3" xfId="5682" xr:uid="{00000000-0005-0000-0000-0000B4210000}"/>
    <cellStyle name="Comma 2 7 2 6 3 2" xfId="15289" xr:uid="{00000000-0005-0000-0000-0000B5210000}"/>
    <cellStyle name="Comma 2 7 2 6 3 2 2" xfId="34503" xr:uid="{A0BFEC87-2095-4B4B-9AE5-734A2E62026B}"/>
    <cellStyle name="Comma 2 7 2 6 3 3" xfId="24896" xr:uid="{745687AE-2451-48DD-A40C-9C17837BDEB3}"/>
    <cellStyle name="Comma 2 7 2 6 4" xfId="10485" xr:uid="{00000000-0005-0000-0000-0000B6210000}"/>
    <cellStyle name="Comma 2 7 2 6 4 2" xfId="29699" xr:uid="{6C8FC5A0-B07F-4DD1-8837-6C717545F440}"/>
    <cellStyle name="Comma 2 7 2 6 5" xfId="20092" xr:uid="{1367DE60-8F1F-468C-AA8F-8CD1F31122A4}"/>
    <cellStyle name="Comma 2 7 2 7" xfId="1676" xr:uid="{00000000-0005-0000-0000-0000B7210000}"/>
    <cellStyle name="Comma 2 7 2 7 2" xfId="4080" xr:uid="{00000000-0005-0000-0000-0000B8210000}"/>
    <cellStyle name="Comma 2 7 2 7 2 2" xfId="8883" xr:uid="{00000000-0005-0000-0000-0000B9210000}"/>
    <cellStyle name="Comma 2 7 2 7 2 2 2" xfId="18490" xr:uid="{00000000-0005-0000-0000-0000BA210000}"/>
    <cellStyle name="Comma 2 7 2 7 2 2 2 2" xfId="37704" xr:uid="{BC92D8FC-A54B-452A-9CBF-78CDCEEDA59A}"/>
    <cellStyle name="Comma 2 7 2 7 2 2 3" xfId="28097" xr:uid="{2FA55319-DC7A-4238-90C9-D3F028D276CF}"/>
    <cellStyle name="Comma 2 7 2 7 2 3" xfId="13687" xr:uid="{00000000-0005-0000-0000-0000BB210000}"/>
    <cellStyle name="Comma 2 7 2 7 2 3 2" xfId="32901" xr:uid="{54E11A6C-CB7C-41E3-8837-6005B0926FED}"/>
    <cellStyle name="Comma 2 7 2 7 2 4" xfId="23294" xr:uid="{664FF4FD-0FAE-4051-93F1-A0FD260F1C18}"/>
    <cellStyle name="Comma 2 7 2 7 3" xfId="6482" xr:uid="{00000000-0005-0000-0000-0000BC210000}"/>
    <cellStyle name="Comma 2 7 2 7 3 2" xfId="16089" xr:uid="{00000000-0005-0000-0000-0000BD210000}"/>
    <cellStyle name="Comma 2 7 2 7 3 2 2" xfId="35303" xr:uid="{BAF74B2B-5252-47FA-A046-794E82AD1A53}"/>
    <cellStyle name="Comma 2 7 2 7 3 3" xfId="25696" xr:uid="{8F353170-2D81-44EA-9695-882C5F9C6D29}"/>
    <cellStyle name="Comma 2 7 2 7 4" xfId="11285" xr:uid="{00000000-0005-0000-0000-0000BE210000}"/>
    <cellStyle name="Comma 2 7 2 7 4 2" xfId="30499" xr:uid="{5C2881A8-B5E9-41AC-8C18-A9BC5B60C795}"/>
    <cellStyle name="Comma 2 7 2 7 5" xfId="20892" xr:uid="{6995A310-A4E5-481A-815B-30666536BC1D}"/>
    <cellStyle name="Comma 2 7 2 8" xfId="2480" xr:uid="{00000000-0005-0000-0000-0000BF210000}"/>
    <cellStyle name="Comma 2 7 2 8 2" xfId="7283" xr:uid="{00000000-0005-0000-0000-0000C0210000}"/>
    <cellStyle name="Comma 2 7 2 8 2 2" xfId="16890" xr:uid="{00000000-0005-0000-0000-0000C1210000}"/>
    <cellStyle name="Comma 2 7 2 8 2 2 2" xfId="36104" xr:uid="{05AF37E9-A900-4F41-92A0-28D7D2A47317}"/>
    <cellStyle name="Comma 2 7 2 8 2 3" xfId="26497" xr:uid="{B0A18521-C16D-4BE8-A987-319863239A7F}"/>
    <cellStyle name="Comma 2 7 2 8 3" xfId="12087" xr:uid="{00000000-0005-0000-0000-0000C2210000}"/>
    <cellStyle name="Comma 2 7 2 8 3 2" xfId="31301" xr:uid="{137F7088-6213-4E14-A6D0-54205E730333}"/>
    <cellStyle name="Comma 2 7 2 8 4" xfId="21694" xr:uid="{05D214BD-2085-4331-9FC3-9CA10BFC7BEE}"/>
    <cellStyle name="Comma 2 7 2 9" xfId="4882" xr:uid="{00000000-0005-0000-0000-0000C3210000}"/>
    <cellStyle name="Comma 2 7 2 9 2" xfId="14489" xr:uid="{00000000-0005-0000-0000-0000C4210000}"/>
    <cellStyle name="Comma 2 7 2 9 2 2" xfId="33703" xr:uid="{4FD0E4BC-9192-4AEE-830D-783DFC715E75}"/>
    <cellStyle name="Comma 2 7 2 9 3" xfId="24096" xr:uid="{2D36EC43-CA1C-41C2-A196-7C46A8883406}"/>
    <cellStyle name="Comma 2 7 3" xfId="125" xr:uid="{00000000-0005-0000-0000-0000C5210000}"/>
    <cellStyle name="Comma 2 7 3 10" xfId="19342" xr:uid="{7FA00987-8EA1-4990-A08D-AFE4744D46FE}"/>
    <cellStyle name="Comma 2 7 3 2" xfId="325" xr:uid="{00000000-0005-0000-0000-0000C6210000}"/>
    <cellStyle name="Comma 2 7 3 2 2" xfId="1126" xr:uid="{00000000-0005-0000-0000-0000C7210000}"/>
    <cellStyle name="Comma 2 7 3 2 2 2" xfId="3530" xr:uid="{00000000-0005-0000-0000-0000C8210000}"/>
    <cellStyle name="Comma 2 7 3 2 2 2 2" xfId="8333" xr:uid="{00000000-0005-0000-0000-0000C9210000}"/>
    <cellStyle name="Comma 2 7 3 2 2 2 2 2" xfId="17940" xr:uid="{00000000-0005-0000-0000-0000CA210000}"/>
    <cellStyle name="Comma 2 7 3 2 2 2 2 2 2" xfId="37154" xr:uid="{27FD098C-F5D4-4887-A8DE-BE024076F90A}"/>
    <cellStyle name="Comma 2 7 3 2 2 2 2 3" xfId="27547" xr:uid="{E868DCF0-1ABF-4770-AF5C-AF37751F201C}"/>
    <cellStyle name="Comma 2 7 3 2 2 2 3" xfId="13137" xr:uid="{00000000-0005-0000-0000-0000CB210000}"/>
    <cellStyle name="Comma 2 7 3 2 2 2 3 2" xfId="32351" xr:uid="{CE76A0DE-4BA5-4E23-A36F-CA79CADBCA40}"/>
    <cellStyle name="Comma 2 7 3 2 2 2 4" xfId="22744" xr:uid="{D0938088-5C6F-41E6-B78E-AE60814661B0}"/>
    <cellStyle name="Comma 2 7 3 2 2 3" xfId="5932" xr:uid="{00000000-0005-0000-0000-0000CC210000}"/>
    <cellStyle name="Comma 2 7 3 2 2 3 2" xfId="15539" xr:uid="{00000000-0005-0000-0000-0000CD210000}"/>
    <cellStyle name="Comma 2 7 3 2 2 3 2 2" xfId="34753" xr:uid="{039B5671-B651-42A6-8AF0-C928FEF18BCB}"/>
    <cellStyle name="Comma 2 7 3 2 2 3 3" xfId="25146" xr:uid="{2169AB34-E18E-425B-9DB9-12013FAFF9DD}"/>
    <cellStyle name="Comma 2 7 3 2 2 4" xfId="10735" xr:uid="{00000000-0005-0000-0000-0000CE210000}"/>
    <cellStyle name="Comma 2 7 3 2 2 4 2" xfId="29949" xr:uid="{6A910E16-F055-4F79-AB46-B8513A31ACCE}"/>
    <cellStyle name="Comma 2 7 3 2 2 5" xfId="20342" xr:uid="{9F3260AB-8973-41F2-833B-48C14BBD8559}"/>
    <cellStyle name="Comma 2 7 3 2 3" xfId="1926" xr:uid="{00000000-0005-0000-0000-0000CF210000}"/>
    <cellStyle name="Comma 2 7 3 2 3 2" xfId="4330" xr:uid="{00000000-0005-0000-0000-0000D0210000}"/>
    <cellStyle name="Comma 2 7 3 2 3 2 2" xfId="9133" xr:uid="{00000000-0005-0000-0000-0000D1210000}"/>
    <cellStyle name="Comma 2 7 3 2 3 2 2 2" xfId="18740" xr:uid="{00000000-0005-0000-0000-0000D2210000}"/>
    <cellStyle name="Comma 2 7 3 2 3 2 2 2 2" xfId="37954" xr:uid="{7CBBBEAD-D68C-4EAE-BC14-7A939A39091B}"/>
    <cellStyle name="Comma 2 7 3 2 3 2 2 3" xfId="28347" xr:uid="{7B54792A-D6E0-48FB-949A-10F792722C76}"/>
    <cellStyle name="Comma 2 7 3 2 3 2 3" xfId="13937" xr:uid="{00000000-0005-0000-0000-0000D3210000}"/>
    <cellStyle name="Comma 2 7 3 2 3 2 3 2" xfId="33151" xr:uid="{1EB8EF5F-4B07-4EB7-B8E9-4D60B88C1373}"/>
    <cellStyle name="Comma 2 7 3 2 3 2 4" xfId="23544" xr:uid="{2E637AC3-6C55-4228-8D9A-5574438853BB}"/>
    <cellStyle name="Comma 2 7 3 2 3 3" xfId="6732" xr:uid="{00000000-0005-0000-0000-0000D4210000}"/>
    <cellStyle name="Comma 2 7 3 2 3 3 2" xfId="16339" xr:uid="{00000000-0005-0000-0000-0000D5210000}"/>
    <cellStyle name="Comma 2 7 3 2 3 3 2 2" xfId="35553" xr:uid="{9E562A0E-95A5-47A1-B5F0-F319F67E1676}"/>
    <cellStyle name="Comma 2 7 3 2 3 3 3" xfId="25946" xr:uid="{9C4D4C41-908B-468E-87D7-E9BCF5E67C27}"/>
    <cellStyle name="Comma 2 7 3 2 3 4" xfId="11535" xr:uid="{00000000-0005-0000-0000-0000D6210000}"/>
    <cellStyle name="Comma 2 7 3 2 3 4 2" xfId="30749" xr:uid="{D7EA317E-4C59-433E-9EF3-F46F6AB91C8C}"/>
    <cellStyle name="Comma 2 7 3 2 3 5" xfId="21142" xr:uid="{1E62C80E-FB06-4C1D-8D92-EBA0F4421893}"/>
    <cellStyle name="Comma 2 7 3 2 4" xfId="2730" xr:uid="{00000000-0005-0000-0000-0000D7210000}"/>
    <cellStyle name="Comma 2 7 3 2 4 2" xfId="7533" xr:uid="{00000000-0005-0000-0000-0000D8210000}"/>
    <cellStyle name="Comma 2 7 3 2 4 2 2" xfId="17140" xr:uid="{00000000-0005-0000-0000-0000D9210000}"/>
    <cellStyle name="Comma 2 7 3 2 4 2 2 2" xfId="36354" xr:uid="{CD271E84-9D4D-4BC7-97CA-84EA37DFD980}"/>
    <cellStyle name="Comma 2 7 3 2 4 2 3" xfId="26747" xr:uid="{45D10B16-C323-480A-9B29-0A6D579B08BB}"/>
    <cellStyle name="Comma 2 7 3 2 4 3" xfId="12337" xr:uid="{00000000-0005-0000-0000-0000DA210000}"/>
    <cellStyle name="Comma 2 7 3 2 4 3 2" xfId="31551" xr:uid="{8FC4B2E5-07D0-4833-8A2B-2FAB0808A253}"/>
    <cellStyle name="Comma 2 7 3 2 4 4" xfId="21944" xr:uid="{B9938C2D-14FA-4968-A0E7-739A5E1CE61C}"/>
    <cellStyle name="Comma 2 7 3 2 5" xfId="5132" xr:uid="{00000000-0005-0000-0000-0000DB210000}"/>
    <cellStyle name="Comma 2 7 3 2 5 2" xfId="14739" xr:uid="{00000000-0005-0000-0000-0000DC210000}"/>
    <cellStyle name="Comma 2 7 3 2 5 2 2" xfId="33953" xr:uid="{B6A46AC0-2AA7-4377-BD14-AF906920BD2A}"/>
    <cellStyle name="Comma 2 7 3 2 5 3" xfId="24346" xr:uid="{85B8AF3A-E9B4-4A6F-9578-D2A0F40BCC33}"/>
    <cellStyle name="Comma 2 7 3 2 6" xfId="9935" xr:uid="{00000000-0005-0000-0000-0000DD210000}"/>
    <cellStyle name="Comma 2 7 3 2 6 2" xfId="29149" xr:uid="{EA34D529-C15D-4ECF-AE1E-28FE85F74067}"/>
    <cellStyle name="Comma 2 7 3 2 7" xfId="19542" xr:uid="{459CCD4B-A7E0-457C-A928-1B1D5823FA8B}"/>
    <cellStyle name="Comma 2 7 3 3" xfId="525" xr:uid="{00000000-0005-0000-0000-0000DE210000}"/>
    <cellStyle name="Comma 2 7 3 3 2" xfId="1326" xr:uid="{00000000-0005-0000-0000-0000DF210000}"/>
    <cellStyle name="Comma 2 7 3 3 2 2" xfId="3730" xr:uid="{00000000-0005-0000-0000-0000E0210000}"/>
    <cellStyle name="Comma 2 7 3 3 2 2 2" xfId="8533" xr:uid="{00000000-0005-0000-0000-0000E1210000}"/>
    <cellStyle name="Comma 2 7 3 3 2 2 2 2" xfId="18140" xr:uid="{00000000-0005-0000-0000-0000E2210000}"/>
    <cellStyle name="Comma 2 7 3 3 2 2 2 2 2" xfId="37354" xr:uid="{93C7FE06-1E7B-4867-A70B-A983DFFE126D}"/>
    <cellStyle name="Comma 2 7 3 3 2 2 2 3" xfId="27747" xr:uid="{4B951E17-439C-46DA-A2F0-B4FFDCE9500C}"/>
    <cellStyle name="Comma 2 7 3 3 2 2 3" xfId="13337" xr:uid="{00000000-0005-0000-0000-0000E3210000}"/>
    <cellStyle name="Comma 2 7 3 3 2 2 3 2" xfId="32551" xr:uid="{CECC8BC4-818E-4628-9EF3-0C6958D64E9C}"/>
    <cellStyle name="Comma 2 7 3 3 2 2 4" xfId="22944" xr:uid="{08219235-34D4-4B04-9EDE-DFFA90066980}"/>
    <cellStyle name="Comma 2 7 3 3 2 3" xfId="6132" xr:uid="{00000000-0005-0000-0000-0000E4210000}"/>
    <cellStyle name="Comma 2 7 3 3 2 3 2" xfId="15739" xr:uid="{00000000-0005-0000-0000-0000E5210000}"/>
    <cellStyle name="Comma 2 7 3 3 2 3 2 2" xfId="34953" xr:uid="{5887E872-8547-4529-A561-FA2F2494BAD0}"/>
    <cellStyle name="Comma 2 7 3 3 2 3 3" xfId="25346" xr:uid="{8B6A4AAC-A3CC-4F19-B4E9-0A3A56E73156}"/>
    <cellStyle name="Comma 2 7 3 3 2 4" xfId="10935" xr:uid="{00000000-0005-0000-0000-0000E6210000}"/>
    <cellStyle name="Comma 2 7 3 3 2 4 2" xfId="30149" xr:uid="{7EF20C23-A08B-465B-A944-16D88A4AD4D1}"/>
    <cellStyle name="Comma 2 7 3 3 2 5" xfId="20542" xr:uid="{7A4AD94C-000E-4B7B-B3C0-CABEF81E09FA}"/>
    <cellStyle name="Comma 2 7 3 3 3" xfId="2126" xr:uid="{00000000-0005-0000-0000-0000E7210000}"/>
    <cellStyle name="Comma 2 7 3 3 3 2" xfId="4530" xr:uid="{00000000-0005-0000-0000-0000E8210000}"/>
    <cellStyle name="Comma 2 7 3 3 3 2 2" xfId="9333" xr:uid="{00000000-0005-0000-0000-0000E9210000}"/>
    <cellStyle name="Comma 2 7 3 3 3 2 2 2" xfId="18940" xr:uid="{00000000-0005-0000-0000-0000EA210000}"/>
    <cellStyle name="Comma 2 7 3 3 3 2 2 2 2" xfId="38154" xr:uid="{396D3384-69AA-4581-8E9E-38A22CE9E537}"/>
    <cellStyle name="Comma 2 7 3 3 3 2 2 3" xfId="28547" xr:uid="{51A73057-BE70-4502-8F72-7560D97F5494}"/>
    <cellStyle name="Comma 2 7 3 3 3 2 3" xfId="14137" xr:uid="{00000000-0005-0000-0000-0000EB210000}"/>
    <cellStyle name="Comma 2 7 3 3 3 2 3 2" xfId="33351" xr:uid="{CB2463B5-22F2-4D15-93B5-B089F2688A3A}"/>
    <cellStyle name="Comma 2 7 3 3 3 2 4" xfId="23744" xr:uid="{E5D43309-977A-4375-8BF4-E71D7EE52F36}"/>
    <cellStyle name="Comma 2 7 3 3 3 3" xfId="6932" xr:uid="{00000000-0005-0000-0000-0000EC210000}"/>
    <cellStyle name="Comma 2 7 3 3 3 3 2" xfId="16539" xr:uid="{00000000-0005-0000-0000-0000ED210000}"/>
    <cellStyle name="Comma 2 7 3 3 3 3 2 2" xfId="35753" xr:uid="{1B2AA1C9-7825-436E-A1FD-2B0F0F5CEDE7}"/>
    <cellStyle name="Comma 2 7 3 3 3 3 3" xfId="26146" xr:uid="{CABC9392-F131-412E-B0C2-A953FDF47CF6}"/>
    <cellStyle name="Comma 2 7 3 3 3 4" xfId="11735" xr:uid="{00000000-0005-0000-0000-0000EE210000}"/>
    <cellStyle name="Comma 2 7 3 3 3 4 2" xfId="30949" xr:uid="{6D5A186E-7DF1-4593-B29E-6AEB131269AA}"/>
    <cellStyle name="Comma 2 7 3 3 3 5" xfId="21342" xr:uid="{797A0DCC-D581-4E52-BE55-4B46F4305F93}"/>
    <cellStyle name="Comma 2 7 3 3 4" xfId="2930" xr:uid="{00000000-0005-0000-0000-0000EF210000}"/>
    <cellStyle name="Comma 2 7 3 3 4 2" xfId="7733" xr:uid="{00000000-0005-0000-0000-0000F0210000}"/>
    <cellStyle name="Comma 2 7 3 3 4 2 2" xfId="17340" xr:uid="{00000000-0005-0000-0000-0000F1210000}"/>
    <cellStyle name="Comma 2 7 3 3 4 2 2 2" xfId="36554" xr:uid="{827B5C5F-E4A3-4102-9F68-385969CAC25F}"/>
    <cellStyle name="Comma 2 7 3 3 4 2 3" xfId="26947" xr:uid="{29D089E4-BD95-48DA-9C3A-834BAE72BE35}"/>
    <cellStyle name="Comma 2 7 3 3 4 3" xfId="12537" xr:uid="{00000000-0005-0000-0000-0000F2210000}"/>
    <cellStyle name="Comma 2 7 3 3 4 3 2" xfId="31751" xr:uid="{F31A435C-7B96-4971-8239-692311F1619A}"/>
    <cellStyle name="Comma 2 7 3 3 4 4" xfId="22144" xr:uid="{C8012142-5C41-463F-B37B-F50BAED01401}"/>
    <cellStyle name="Comma 2 7 3 3 5" xfId="5332" xr:uid="{00000000-0005-0000-0000-0000F3210000}"/>
    <cellStyle name="Comma 2 7 3 3 5 2" xfId="14939" xr:uid="{00000000-0005-0000-0000-0000F4210000}"/>
    <cellStyle name="Comma 2 7 3 3 5 2 2" xfId="34153" xr:uid="{DEB05DBD-BD82-42BD-9623-A2FAC0EC5E04}"/>
    <cellStyle name="Comma 2 7 3 3 5 3" xfId="24546" xr:uid="{D51F4543-F1BB-4D67-88CC-DE325989F4E0}"/>
    <cellStyle name="Comma 2 7 3 3 6" xfId="10135" xr:uid="{00000000-0005-0000-0000-0000F5210000}"/>
    <cellStyle name="Comma 2 7 3 3 6 2" xfId="29349" xr:uid="{84B9DD06-CDCC-4AC4-AA16-61DE499D4C36}"/>
    <cellStyle name="Comma 2 7 3 3 7" xfId="19742" xr:uid="{513B37E8-F6D6-4B4A-AF94-DAA59F759162}"/>
    <cellStyle name="Comma 2 7 3 4" xfId="725" xr:uid="{00000000-0005-0000-0000-0000F6210000}"/>
    <cellStyle name="Comma 2 7 3 4 2" xfId="1526" xr:uid="{00000000-0005-0000-0000-0000F7210000}"/>
    <cellStyle name="Comma 2 7 3 4 2 2" xfId="3930" xr:uid="{00000000-0005-0000-0000-0000F8210000}"/>
    <cellStyle name="Comma 2 7 3 4 2 2 2" xfId="8733" xr:uid="{00000000-0005-0000-0000-0000F9210000}"/>
    <cellStyle name="Comma 2 7 3 4 2 2 2 2" xfId="18340" xr:uid="{00000000-0005-0000-0000-0000FA210000}"/>
    <cellStyle name="Comma 2 7 3 4 2 2 2 2 2" xfId="37554" xr:uid="{794E6005-7092-4D18-81E0-864868B3B40C}"/>
    <cellStyle name="Comma 2 7 3 4 2 2 2 3" xfId="27947" xr:uid="{6907BDE1-DDBC-4056-BEC0-1AE121216059}"/>
    <cellStyle name="Comma 2 7 3 4 2 2 3" xfId="13537" xr:uid="{00000000-0005-0000-0000-0000FB210000}"/>
    <cellStyle name="Comma 2 7 3 4 2 2 3 2" xfId="32751" xr:uid="{FDBBA535-B7B3-4229-B218-EDBF9CFF8B74}"/>
    <cellStyle name="Comma 2 7 3 4 2 2 4" xfId="23144" xr:uid="{C451162F-5F7E-41E5-A5DA-A943FB1B1F24}"/>
    <cellStyle name="Comma 2 7 3 4 2 3" xfId="6332" xr:uid="{00000000-0005-0000-0000-0000FC210000}"/>
    <cellStyle name="Comma 2 7 3 4 2 3 2" xfId="15939" xr:uid="{00000000-0005-0000-0000-0000FD210000}"/>
    <cellStyle name="Comma 2 7 3 4 2 3 2 2" xfId="35153" xr:uid="{C761B086-A719-43EC-888D-5A4B4336B90D}"/>
    <cellStyle name="Comma 2 7 3 4 2 3 3" xfId="25546" xr:uid="{38D368E9-D1AD-4CC8-8EE0-350E24D9831E}"/>
    <cellStyle name="Comma 2 7 3 4 2 4" xfId="11135" xr:uid="{00000000-0005-0000-0000-0000FE210000}"/>
    <cellStyle name="Comma 2 7 3 4 2 4 2" xfId="30349" xr:uid="{1D397377-2F66-4CAF-B9E8-83D6B5A65B95}"/>
    <cellStyle name="Comma 2 7 3 4 2 5" xfId="20742" xr:uid="{B784528F-E421-4C8C-BDBB-1F3D70462CC4}"/>
    <cellStyle name="Comma 2 7 3 4 3" xfId="2326" xr:uid="{00000000-0005-0000-0000-0000FF210000}"/>
    <cellStyle name="Comma 2 7 3 4 3 2" xfId="4730" xr:uid="{00000000-0005-0000-0000-000000220000}"/>
    <cellStyle name="Comma 2 7 3 4 3 2 2" xfId="9533" xr:uid="{00000000-0005-0000-0000-000001220000}"/>
    <cellStyle name="Comma 2 7 3 4 3 2 2 2" xfId="19140" xr:uid="{00000000-0005-0000-0000-000002220000}"/>
    <cellStyle name="Comma 2 7 3 4 3 2 2 2 2" xfId="38354" xr:uid="{65A422D2-E6A6-418D-BE52-29150AEDA0A0}"/>
    <cellStyle name="Comma 2 7 3 4 3 2 2 3" xfId="28747" xr:uid="{40DF6815-6A18-4490-845C-2CCC5DCD9CC9}"/>
    <cellStyle name="Comma 2 7 3 4 3 2 3" xfId="14337" xr:uid="{00000000-0005-0000-0000-000003220000}"/>
    <cellStyle name="Comma 2 7 3 4 3 2 3 2" xfId="33551" xr:uid="{4BE4922A-305B-4DEB-92CC-9B021776AC81}"/>
    <cellStyle name="Comma 2 7 3 4 3 2 4" xfId="23944" xr:uid="{25D3DAD5-7BD3-44A1-B4DE-ACA1DFDAB011}"/>
    <cellStyle name="Comma 2 7 3 4 3 3" xfId="7132" xr:uid="{00000000-0005-0000-0000-000004220000}"/>
    <cellStyle name="Comma 2 7 3 4 3 3 2" xfId="16739" xr:uid="{00000000-0005-0000-0000-000005220000}"/>
    <cellStyle name="Comma 2 7 3 4 3 3 2 2" xfId="35953" xr:uid="{917BC0A7-A49B-4529-908A-991C76D045FD}"/>
    <cellStyle name="Comma 2 7 3 4 3 3 3" xfId="26346" xr:uid="{32942BFA-9346-41E2-B1C6-22BDB3254012}"/>
    <cellStyle name="Comma 2 7 3 4 3 4" xfId="11935" xr:uid="{00000000-0005-0000-0000-000006220000}"/>
    <cellStyle name="Comma 2 7 3 4 3 4 2" xfId="31149" xr:uid="{527453F8-E8E4-41E1-A7DC-F6E9F714024B}"/>
    <cellStyle name="Comma 2 7 3 4 3 5" xfId="21542" xr:uid="{9DB7F1BA-374E-4594-9914-7C936632F439}"/>
    <cellStyle name="Comma 2 7 3 4 4" xfId="3130" xr:uid="{00000000-0005-0000-0000-000007220000}"/>
    <cellStyle name="Comma 2 7 3 4 4 2" xfId="7933" xr:uid="{00000000-0005-0000-0000-000008220000}"/>
    <cellStyle name="Comma 2 7 3 4 4 2 2" xfId="17540" xr:uid="{00000000-0005-0000-0000-000009220000}"/>
    <cellStyle name="Comma 2 7 3 4 4 2 2 2" xfId="36754" xr:uid="{B1BB8998-32CA-480E-8B3E-68CEC94B89EC}"/>
    <cellStyle name="Comma 2 7 3 4 4 2 3" xfId="27147" xr:uid="{0F9FA7FC-C563-4328-9947-2A7A43DD495C}"/>
    <cellStyle name="Comma 2 7 3 4 4 3" xfId="12737" xr:uid="{00000000-0005-0000-0000-00000A220000}"/>
    <cellStyle name="Comma 2 7 3 4 4 3 2" xfId="31951" xr:uid="{017F4E29-26D5-4E1B-948E-69A07A1D5776}"/>
    <cellStyle name="Comma 2 7 3 4 4 4" xfId="22344" xr:uid="{72D8778E-40D1-4137-8140-AB2B7D5EAB46}"/>
    <cellStyle name="Comma 2 7 3 4 5" xfId="5532" xr:uid="{00000000-0005-0000-0000-00000B220000}"/>
    <cellStyle name="Comma 2 7 3 4 5 2" xfId="15139" xr:uid="{00000000-0005-0000-0000-00000C220000}"/>
    <cellStyle name="Comma 2 7 3 4 5 2 2" xfId="34353" xr:uid="{59F837E0-990D-4ABF-AC50-1014250F38E9}"/>
    <cellStyle name="Comma 2 7 3 4 5 3" xfId="24746" xr:uid="{CAE6F034-F649-44B7-85D8-07C341BD1352}"/>
    <cellStyle name="Comma 2 7 3 4 6" xfId="10335" xr:uid="{00000000-0005-0000-0000-00000D220000}"/>
    <cellStyle name="Comma 2 7 3 4 6 2" xfId="29549" xr:uid="{AA2F69E0-0F78-4A7F-BB57-B389876743F9}"/>
    <cellStyle name="Comma 2 7 3 4 7" xfId="19942" xr:uid="{8AAADF6A-7093-4F8D-90C5-A66B1213206E}"/>
    <cellStyle name="Comma 2 7 3 5" xfId="926" xr:uid="{00000000-0005-0000-0000-00000E220000}"/>
    <cellStyle name="Comma 2 7 3 5 2" xfId="3330" xr:uid="{00000000-0005-0000-0000-00000F220000}"/>
    <cellStyle name="Comma 2 7 3 5 2 2" xfId="8133" xr:uid="{00000000-0005-0000-0000-000010220000}"/>
    <cellStyle name="Comma 2 7 3 5 2 2 2" xfId="17740" xr:uid="{00000000-0005-0000-0000-000011220000}"/>
    <cellStyle name="Comma 2 7 3 5 2 2 2 2" xfId="36954" xr:uid="{53100D57-70B5-4EC5-9B3C-E509712F834B}"/>
    <cellStyle name="Comma 2 7 3 5 2 2 3" xfId="27347" xr:uid="{121E80B9-85FD-4A7E-A72F-806EDB9CFCBA}"/>
    <cellStyle name="Comma 2 7 3 5 2 3" xfId="12937" xr:uid="{00000000-0005-0000-0000-000012220000}"/>
    <cellStyle name="Comma 2 7 3 5 2 3 2" xfId="32151" xr:uid="{293C8A4F-B8A6-4428-BEC5-43D257730896}"/>
    <cellStyle name="Comma 2 7 3 5 2 4" xfId="22544" xr:uid="{95076A48-7118-4875-A8E2-705D610CB12E}"/>
    <cellStyle name="Comma 2 7 3 5 3" xfId="5732" xr:uid="{00000000-0005-0000-0000-000013220000}"/>
    <cellStyle name="Comma 2 7 3 5 3 2" xfId="15339" xr:uid="{00000000-0005-0000-0000-000014220000}"/>
    <cellStyle name="Comma 2 7 3 5 3 2 2" xfId="34553" xr:uid="{619A8096-56CF-457C-B8F1-C74A2CB6B785}"/>
    <cellStyle name="Comma 2 7 3 5 3 3" xfId="24946" xr:uid="{95E70F2F-1104-477A-8BE3-01F8BEC70D9E}"/>
    <cellStyle name="Comma 2 7 3 5 4" xfId="10535" xr:uid="{00000000-0005-0000-0000-000015220000}"/>
    <cellStyle name="Comma 2 7 3 5 4 2" xfId="29749" xr:uid="{D55C42C6-5086-426D-B772-6F9C07840280}"/>
    <cellStyle name="Comma 2 7 3 5 5" xfId="20142" xr:uid="{115B6C22-2AAB-4B75-84A3-83AB88031EEE}"/>
    <cellStyle name="Comma 2 7 3 6" xfId="1726" xr:uid="{00000000-0005-0000-0000-000016220000}"/>
    <cellStyle name="Comma 2 7 3 6 2" xfId="4130" xr:uid="{00000000-0005-0000-0000-000017220000}"/>
    <cellStyle name="Comma 2 7 3 6 2 2" xfId="8933" xr:uid="{00000000-0005-0000-0000-000018220000}"/>
    <cellStyle name="Comma 2 7 3 6 2 2 2" xfId="18540" xr:uid="{00000000-0005-0000-0000-000019220000}"/>
    <cellStyle name="Comma 2 7 3 6 2 2 2 2" xfId="37754" xr:uid="{CF110456-C6EA-4C8B-A1EA-3981B56A14ED}"/>
    <cellStyle name="Comma 2 7 3 6 2 2 3" xfId="28147" xr:uid="{96FC158A-57A3-46BB-A32A-50FCE55797B6}"/>
    <cellStyle name="Comma 2 7 3 6 2 3" xfId="13737" xr:uid="{00000000-0005-0000-0000-00001A220000}"/>
    <cellStyle name="Comma 2 7 3 6 2 3 2" xfId="32951" xr:uid="{016D2A73-C09C-4F2B-9494-C03B72FD6BCD}"/>
    <cellStyle name="Comma 2 7 3 6 2 4" xfId="23344" xr:uid="{A8191E91-1638-4FD6-8855-93161D5D7F07}"/>
    <cellStyle name="Comma 2 7 3 6 3" xfId="6532" xr:uid="{00000000-0005-0000-0000-00001B220000}"/>
    <cellStyle name="Comma 2 7 3 6 3 2" xfId="16139" xr:uid="{00000000-0005-0000-0000-00001C220000}"/>
    <cellStyle name="Comma 2 7 3 6 3 2 2" xfId="35353" xr:uid="{1EAB0C52-1589-43D4-8D02-67C1E46E3828}"/>
    <cellStyle name="Comma 2 7 3 6 3 3" xfId="25746" xr:uid="{00D9D444-5C8B-48AC-84CF-B2DCCAFD5741}"/>
    <cellStyle name="Comma 2 7 3 6 4" xfId="11335" xr:uid="{00000000-0005-0000-0000-00001D220000}"/>
    <cellStyle name="Comma 2 7 3 6 4 2" xfId="30549" xr:uid="{3B31A812-2D9E-42F5-BBFC-5B1568AF4459}"/>
    <cellStyle name="Comma 2 7 3 6 5" xfId="20942" xr:uid="{7F0E14F7-249F-4C92-A5CA-A9727FFD8B0D}"/>
    <cellStyle name="Comma 2 7 3 7" xfId="2530" xr:uid="{00000000-0005-0000-0000-00001E220000}"/>
    <cellStyle name="Comma 2 7 3 7 2" xfId="7333" xr:uid="{00000000-0005-0000-0000-00001F220000}"/>
    <cellStyle name="Comma 2 7 3 7 2 2" xfId="16940" xr:uid="{00000000-0005-0000-0000-000020220000}"/>
    <cellStyle name="Comma 2 7 3 7 2 2 2" xfId="36154" xr:uid="{EB0D39B0-01A0-4E9E-B24F-FDF0805D464C}"/>
    <cellStyle name="Comma 2 7 3 7 2 3" xfId="26547" xr:uid="{B7271452-9927-49A0-AF1C-73FA4EA7BD9A}"/>
    <cellStyle name="Comma 2 7 3 7 3" xfId="12137" xr:uid="{00000000-0005-0000-0000-000021220000}"/>
    <cellStyle name="Comma 2 7 3 7 3 2" xfId="31351" xr:uid="{6BE30A87-3479-4CFC-93A2-8920361653EE}"/>
    <cellStyle name="Comma 2 7 3 7 4" xfId="21744" xr:uid="{5757A86B-8545-4158-BB4F-BD23FB9162DA}"/>
    <cellStyle name="Comma 2 7 3 8" xfId="4932" xr:uid="{00000000-0005-0000-0000-000022220000}"/>
    <cellStyle name="Comma 2 7 3 8 2" xfId="14539" xr:uid="{00000000-0005-0000-0000-000023220000}"/>
    <cellStyle name="Comma 2 7 3 8 2 2" xfId="33753" xr:uid="{20023863-64CA-46FF-8303-7C44BD08CF11}"/>
    <cellStyle name="Comma 2 7 3 8 3" xfId="24146" xr:uid="{786B2656-ABAA-4D40-B879-48F3745E97E3}"/>
    <cellStyle name="Comma 2 7 3 9" xfId="9735" xr:uid="{00000000-0005-0000-0000-000024220000}"/>
    <cellStyle name="Comma 2 7 3 9 2" xfId="28949" xr:uid="{C3253D1D-26B9-45CB-9A5E-D8E9619737A7}"/>
    <cellStyle name="Comma 2 7 4" xfId="225" xr:uid="{00000000-0005-0000-0000-000025220000}"/>
    <cellStyle name="Comma 2 7 4 2" xfId="1026" xr:uid="{00000000-0005-0000-0000-000026220000}"/>
    <cellStyle name="Comma 2 7 4 2 2" xfId="3430" xr:uid="{00000000-0005-0000-0000-000027220000}"/>
    <cellStyle name="Comma 2 7 4 2 2 2" xfId="8233" xr:uid="{00000000-0005-0000-0000-000028220000}"/>
    <cellStyle name="Comma 2 7 4 2 2 2 2" xfId="17840" xr:uid="{00000000-0005-0000-0000-000029220000}"/>
    <cellStyle name="Comma 2 7 4 2 2 2 2 2" xfId="37054" xr:uid="{3120009A-2568-4764-AF49-97D855973C93}"/>
    <cellStyle name="Comma 2 7 4 2 2 2 3" xfId="27447" xr:uid="{9469449E-3405-406B-ABBF-964875428FDE}"/>
    <cellStyle name="Comma 2 7 4 2 2 3" xfId="13037" xr:uid="{00000000-0005-0000-0000-00002A220000}"/>
    <cellStyle name="Comma 2 7 4 2 2 3 2" xfId="32251" xr:uid="{39B8C57D-B97E-44C3-A0A2-FD90DF2CCD4D}"/>
    <cellStyle name="Comma 2 7 4 2 2 4" xfId="22644" xr:uid="{473C6F87-3FB3-421C-881E-293EE0CF438B}"/>
    <cellStyle name="Comma 2 7 4 2 3" xfId="5832" xr:uid="{00000000-0005-0000-0000-00002B220000}"/>
    <cellStyle name="Comma 2 7 4 2 3 2" xfId="15439" xr:uid="{00000000-0005-0000-0000-00002C220000}"/>
    <cellStyle name="Comma 2 7 4 2 3 2 2" xfId="34653" xr:uid="{84C335CB-6401-4F2B-ACD6-0780FC8D154F}"/>
    <cellStyle name="Comma 2 7 4 2 3 3" xfId="25046" xr:uid="{6C3F7DAB-65BA-4168-9703-C4E105F1D24E}"/>
    <cellStyle name="Comma 2 7 4 2 4" xfId="10635" xr:uid="{00000000-0005-0000-0000-00002D220000}"/>
    <cellStyle name="Comma 2 7 4 2 4 2" xfId="29849" xr:uid="{EDA45CCE-C721-4431-B009-E7AAD0053F12}"/>
    <cellStyle name="Comma 2 7 4 2 5" xfId="20242" xr:uid="{449D8420-9A78-4F81-8C2B-D9A31B1C09C3}"/>
    <cellStyle name="Comma 2 7 4 3" xfId="1826" xr:uid="{00000000-0005-0000-0000-00002E220000}"/>
    <cellStyle name="Comma 2 7 4 3 2" xfId="4230" xr:uid="{00000000-0005-0000-0000-00002F220000}"/>
    <cellStyle name="Comma 2 7 4 3 2 2" xfId="9033" xr:uid="{00000000-0005-0000-0000-000030220000}"/>
    <cellStyle name="Comma 2 7 4 3 2 2 2" xfId="18640" xr:uid="{00000000-0005-0000-0000-000031220000}"/>
    <cellStyle name="Comma 2 7 4 3 2 2 2 2" xfId="37854" xr:uid="{EA37130C-ED02-4425-BAEC-194EEC69B24D}"/>
    <cellStyle name="Comma 2 7 4 3 2 2 3" xfId="28247" xr:uid="{2A435320-8761-4FF3-940B-42A265F78206}"/>
    <cellStyle name="Comma 2 7 4 3 2 3" xfId="13837" xr:uid="{00000000-0005-0000-0000-000032220000}"/>
    <cellStyle name="Comma 2 7 4 3 2 3 2" xfId="33051" xr:uid="{BC97E757-757F-49C1-B490-AA09C2C5CBE9}"/>
    <cellStyle name="Comma 2 7 4 3 2 4" xfId="23444" xr:uid="{60083A12-E234-4285-9011-805247AA17A4}"/>
    <cellStyle name="Comma 2 7 4 3 3" xfId="6632" xr:uid="{00000000-0005-0000-0000-000033220000}"/>
    <cellStyle name="Comma 2 7 4 3 3 2" xfId="16239" xr:uid="{00000000-0005-0000-0000-000034220000}"/>
    <cellStyle name="Comma 2 7 4 3 3 2 2" xfId="35453" xr:uid="{16CA8D61-7C8F-4AB0-B3A6-4B66B07B395F}"/>
    <cellStyle name="Comma 2 7 4 3 3 3" xfId="25846" xr:uid="{F79C77E2-C429-479F-A7BF-CD25F05EC429}"/>
    <cellStyle name="Comma 2 7 4 3 4" xfId="11435" xr:uid="{00000000-0005-0000-0000-000035220000}"/>
    <cellStyle name="Comma 2 7 4 3 4 2" xfId="30649" xr:uid="{5E1C23C1-2C73-4D1C-94D5-57250098E1E0}"/>
    <cellStyle name="Comma 2 7 4 3 5" xfId="21042" xr:uid="{13DFA961-66EE-4676-9183-E4F3A5C73680}"/>
    <cellStyle name="Comma 2 7 4 4" xfId="2630" xr:uid="{00000000-0005-0000-0000-000036220000}"/>
    <cellStyle name="Comma 2 7 4 4 2" xfId="7433" xr:uid="{00000000-0005-0000-0000-000037220000}"/>
    <cellStyle name="Comma 2 7 4 4 2 2" xfId="17040" xr:uid="{00000000-0005-0000-0000-000038220000}"/>
    <cellStyle name="Comma 2 7 4 4 2 2 2" xfId="36254" xr:uid="{4D3C2C26-6009-4EBC-B421-6E5A16C01E56}"/>
    <cellStyle name="Comma 2 7 4 4 2 3" xfId="26647" xr:uid="{D6D413A5-60F6-492A-8805-4E82DF1D2745}"/>
    <cellStyle name="Comma 2 7 4 4 3" xfId="12237" xr:uid="{00000000-0005-0000-0000-000039220000}"/>
    <cellStyle name="Comma 2 7 4 4 3 2" xfId="31451" xr:uid="{6BEEF3B5-A772-40E9-87AE-F88124586C5E}"/>
    <cellStyle name="Comma 2 7 4 4 4" xfId="21844" xr:uid="{DD32665B-0073-42BA-ACB9-A42DFF59F5E4}"/>
    <cellStyle name="Comma 2 7 4 5" xfId="5032" xr:uid="{00000000-0005-0000-0000-00003A220000}"/>
    <cellStyle name="Comma 2 7 4 5 2" xfId="14639" xr:uid="{00000000-0005-0000-0000-00003B220000}"/>
    <cellStyle name="Comma 2 7 4 5 2 2" xfId="33853" xr:uid="{CC1ACF94-46A9-4080-B2B5-A64F66AA0992}"/>
    <cellStyle name="Comma 2 7 4 5 3" xfId="24246" xr:uid="{AED86FE7-74DE-41B7-BC4B-4301F39F3961}"/>
    <cellStyle name="Comma 2 7 4 6" xfId="9835" xr:uid="{00000000-0005-0000-0000-00003C220000}"/>
    <cellStyle name="Comma 2 7 4 6 2" xfId="29049" xr:uid="{643CDB1A-499A-49AE-9933-334C379D1DA9}"/>
    <cellStyle name="Comma 2 7 4 7" xfId="19442" xr:uid="{D74E365C-D6A9-442B-9CC1-46E5083D8100}"/>
    <cellStyle name="Comma 2 7 5" xfId="425" xr:uid="{00000000-0005-0000-0000-00003D220000}"/>
    <cellStyle name="Comma 2 7 5 2" xfId="1226" xr:uid="{00000000-0005-0000-0000-00003E220000}"/>
    <cellStyle name="Comma 2 7 5 2 2" xfId="3630" xr:uid="{00000000-0005-0000-0000-00003F220000}"/>
    <cellStyle name="Comma 2 7 5 2 2 2" xfId="8433" xr:uid="{00000000-0005-0000-0000-000040220000}"/>
    <cellStyle name="Comma 2 7 5 2 2 2 2" xfId="18040" xr:uid="{00000000-0005-0000-0000-000041220000}"/>
    <cellStyle name="Comma 2 7 5 2 2 2 2 2" xfId="37254" xr:uid="{22FF7820-339C-4E56-8A6C-FFEBFE45EF03}"/>
    <cellStyle name="Comma 2 7 5 2 2 2 3" xfId="27647" xr:uid="{ED3A8462-2254-4115-81B9-9B8404637B4D}"/>
    <cellStyle name="Comma 2 7 5 2 2 3" xfId="13237" xr:uid="{00000000-0005-0000-0000-000042220000}"/>
    <cellStyle name="Comma 2 7 5 2 2 3 2" xfId="32451" xr:uid="{7095F6D0-52B0-46DA-B2A8-FC051D238465}"/>
    <cellStyle name="Comma 2 7 5 2 2 4" xfId="22844" xr:uid="{6ACA426E-8522-4777-9A24-8C217C3F112A}"/>
    <cellStyle name="Comma 2 7 5 2 3" xfId="6032" xr:uid="{00000000-0005-0000-0000-000043220000}"/>
    <cellStyle name="Comma 2 7 5 2 3 2" xfId="15639" xr:uid="{00000000-0005-0000-0000-000044220000}"/>
    <cellStyle name="Comma 2 7 5 2 3 2 2" xfId="34853" xr:uid="{DDC3489B-094D-4EA2-93C3-14C63A2C939F}"/>
    <cellStyle name="Comma 2 7 5 2 3 3" xfId="25246" xr:uid="{B32495FC-0DA6-4BB8-B2C7-B1651704C329}"/>
    <cellStyle name="Comma 2 7 5 2 4" xfId="10835" xr:uid="{00000000-0005-0000-0000-000045220000}"/>
    <cellStyle name="Comma 2 7 5 2 4 2" xfId="30049" xr:uid="{AF869BF7-935A-473C-AC5B-B8CA7D78C4CA}"/>
    <cellStyle name="Comma 2 7 5 2 5" xfId="20442" xr:uid="{6BB10BF0-5332-4A0A-A258-A7C6A4174D94}"/>
    <cellStyle name="Comma 2 7 5 3" xfId="2026" xr:uid="{00000000-0005-0000-0000-000046220000}"/>
    <cellStyle name="Comma 2 7 5 3 2" xfId="4430" xr:uid="{00000000-0005-0000-0000-000047220000}"/>
    <cellStyle name="Comma 2 7 5 3 2 2" xfId="9233" xr:uid="{00000000-0005-0000-0000-000048220000}"/>
    <cellStyle name="Comma 2 7 5 3 2 2 2" xfId="18840" xr:uid="{00000000-0005-0000-0000-000049220000}"/>
    <cellStyle name="Comma 2 7 5 3 2 2 2 2" xfId="38054" xr:uid="{6FE51910-93CD-485F-AA87-E1B6F194BBDC}"/>
    <cellStyle name="Comma 2 7 5 3 2 2 3" xfId="28447" xr:uid="{080BA611-1960-4E8E-BD26-A465BA4E888A}"/>
    <cellStyle name="Comma 2 7 5 3 2 3" xfId="14037" xr:uid="{00000000-0005-0000-0000-00004A220000}"/>
    <cellStyle name="Comma 2 7 5 3 2 3 2" xfId="33251" xr:uid="{C4E05FBB-82D1-4865-B4E5-560AF01B3D82}"/>
    <cellStyle name="Comma 2 7 5 3 2 4" xfId="23644" xr:uid="{E9861BD9-9A4B-402A-8AD2-628FC858C183}"/>
    <cellStyle name="Comma 2 7 5 3 3" xfId="6832" xr:uid="{00000000-0005-0000-0000-00004B220000}"/>
    <cellStyle name="Comma 2 7 5 3 3 2" xfId="16439" xr:uid="{00000000-0005-0000-0000-00004C220000}"/>
    <cellStyle name="Comma 2 7 5 3 3 2 2" xfId="35653" xr:uid="{FB54D862-FE8F-4F9D-AF9E-8AFF48A7EFD7}"/>
    <cellStyle name="Comma 2 7 5 3 3 3" xfId="26046" xr:uid="{2AF25BB9-B1DE-490B-A3A7-54E26C10F3CC}"/>
    <cellStyle name="Comma 2 7 5 3 4" xfId="11635" xr:uid="{00000000-0005-0000-0000-00004D220000}"/>
    <cellStyle name="Comma 2 7 5 3 4 2" xfId="30849" xr:uid="{D4E3A75C-ADA7-4F73-B6F7-526A9A289BFD}"/>
    <cellStyle name="Comma 2 7 5 3 5" xfId="21242" xr:uid="{10F32EBE-8635-48A1-AB57-C2F105AE0C73}"/>
    <cellStyle name="Comma 2 7 5 4" xfId="2830" xr:uid="{00000000-0005-0000-0000-00004E220000}"/>
    <cellStyle name="Comma 2 7 5 4 2" xfId="7633" xr:uid="{00000000-0005-0000-0000-00004F220000}"/>
    <cellStyle name="Comma 2 7 5 4 2 2" xfId="17240" xr:uid="{00000000-0005-0000-0000-000050220000}"/>
    <cellStyle name="Comma 2 7 5 4 2 2 2" xfId="36454" xr:uid="{3D2F79FA-1E7C-43BD-A41C-0CF034A78257}"/>
    <cellStyle name="Comma 2 7 5 4 2 3" xfId="26847" xr:uid="{9A259D72-5330-40E4-8DD0-B4EAE9B0F953}"/>
    <cellStyle name="Comma 2 7 5 4 3" xfId="12437" xr:uid="{00000000-0005-0000-0000-000051220000}"/>
    <cellStyle name="Comma 2 7 5 4 3 2" xfId="31651" xr:uid="{B0FE1076-D820-4BF1-ADD3-95EE5599F6E5}"/>
    <cellStyle name="Comma 2 7 5 4 4" xfId="22044" xr:uid="{0AC69063-66E4-48DE-99E3-AA415D0BAB09}"/>
    <cellStyle name="Comma 2 7 5 5" xfId="5232" xr:uid="{00000000-0005-0000-0000-000052220000}"/>
    <cellStyle name="Comma 2 7 5 5 2" xfId="14839" xr:uid="{00000000-0005-0000-0000-000053220000}"/>
    <cellStyle name="Comma 2 7 5 5 2 2" xfId="34053" xr:uid="{8E9E3B42-7649-47D8-B90B-FF8AAB0811F8}"/>
    <cellStyle name="Comma 2 7 5 5 3" xfId="24446" xr:uid="{459FDB34-B8B8-47D1-AA6B-847C44B2F4A7}"/>
    <cellStyle name="Comma 2 7 5 6" xfId="10035" xr:uid="{00000000-0005-0000-0000-000054220000}"/>
    <cellStyle name="Comma 2 7 5 6 2" xfId="29249" xr:uid="{870D8B39-1DDA-45B4-A42A-04B971C6A66D}"/>
    <cellStyle name="Comma 2 7 5 7" xfId="19642" xr:uid="{0BE6A105-ECF4-4F9C-BCC6-EC24E0284B6D}"/>
    <cellStyle name="Comma 2 7 6" xfId="625" xr:uid="{00000000-0005-0000-0000-000055220000}"/>
    <cellStyle name="Comma 2 7 6 2" xfId="1426" xr:uid="{00000000-0005-0000-0000-000056220000}"/>
    <cellStyle name="Comma 2 7 6 2 2" xfId="3830" xr:uid="{00000000-0005-0000-0000-000057220000}"/>
    <cellStyle name="Comma 2 7 6 2 2 2" xfId="8633" xr:uid="{00000000-0005-0000-0000-000058220000}"/>
    <cellStyle name="Comma 2 7 6 2 2 2 2" xfId="18240" xr:uid="{00000000-0005-0000-0000-000059220000}"/>
    <cellStyle name="Comma 2 7 6 2 2 2 2 2" xfId="37454" xr:uid="{A34DE07C-E5FA-49EB-B23D-D2D850FA2263}"/>
    <cellStyle name="Comma 2 7 6 2 2 2 3" xfId="27847" xr:uid="{B8AB5D83-DF9D-4974-A3A9-BE13744E6496}"/>
    <cellStyle name="Comma 2 7 6 2 2 3" xfId="13437" xr:uid="{00000000-0005-0000-0000-00005A220000}"/>
    <cellStyle name="Comma 2 7 6 2 2 3 2" xfId="32651" xr:uid="{6A6C173C-AFD0-4EDA-BF0D-5232B0662F4D}"/>
    <cellStyle name="Comma 2 7 6 2 2 4" xfId="23044" xr:uid="{FDFCEEAB-84AD-4148-952A-EF0BBDB7973B}"/>
    <cellStyle name="Comma 2 7 6 2 3" xfId="6232" xr:uid="{00000000-0005-0000-0000-00005B220000}"/>
    <cellStyle name="Comma 2 7 6 2 3 2" xfId="15839" xr:uid="{00000000-0005-0000-0000-00005C220000}"/>
    <cellStyle name="Comma 2 7 6 2 3 2 2" xfId="35053" xr:uid="{F97C6704-9986-4C07-91FD-1A2FA07F4EAE}"/>
    <cellStyle name="Comma 2 7 6 2 3 3" xfId="25446" xr:uid="{EA806813-3F59-4E1C-A19E-7590C9D5D988}"/>
    <cellStyle name="Comma 2 7 6 2 4" xfId="11035" xr:uid="{00000000-0005-0000-0000-00005D220000}"/>
    <cellStyle name="Comma 2 7 6 2 4 2" xfId="30249" xr:uid="{2B2D10BA-C934-4DB0-A44F-A3FE7BFF6FB6}"/>
    <cellStyle name="Comma 2 7 6 2 5" xfId="20642" xr:uid="{C4B056CC-81DB-44C6-BAE5-861009A28DF2}"/>
    <cellStyle name="Comma 2 7 6 3" xfId="2226" xr:uid="{00000000-0005-0000-0000-00005E220000}"/>
    <cellStyle name="Comma 2 7 6 3 2" xfId="4630" xr:uid="{00000000-0005-0000-0000-00005F220000}"/>
    <cellStyle name="Comma 2 7 6 3 2 2" xfId="9433" xr:uid="{00000000-0005-0000-0000-000060220000}"/>
    <cellStyle name="Comma 2 7 6 3 2 2 2" xfId="19040" xr:uid="{00000000-0005-0000-0000-000061220000}"/>
    <cellStyle name="Comma 2 7 6 3 2 2 2 2" xfId="38254" xr:uid="{50F09C96-B8E2-4433-8B41-824B3A601BDE}"/>
    <cellStyle name="Comma 2 7 6 3 2 2 3" xfId="28647" xr:uid="{53FA69D5-2311-42EC-B9F1-D091F12F3A5F}"/>
    <cellStyle name="Comma 2 7 6 3 2 3" xfId="14237" xr:uid="{00000000-0005-0000-0000-000062220000}"/>
    <cellStyle name="Comma 2 7 6 3 2 3 2" xfId="33451" xr:uid="{A26D8A85-1EC0-49F8-9105-EB14208919D9}"/>
    <cellStyle name="Comma 2 7 6 3 2 4" xfId="23844" xr:uid="{AAAFAB5B-2346-4131-959D-D49ACA889573}"/>
    <cellStyle name="Comma 2 7 6 3 3" xfId="7032" xr:uid="{00000000-0005-0000-0000-000063220000}"/>
    <cellStyle name="Comma 2 7 6 3 3 2" xfId="16639" xr:uid="{00000000-0005-0000-0000-000064220000}"/>
    <cellStyle name="Comma 2 7 6 3 3 2 2" xfId="35853" xr:uid="{5CFA911C-83D8-46F7-A0FD-F4FB497CE7CE}"/>
    <cellStyle name="Comma 2 7 6 3 3 3" xfId="26246" xr:uid="{B9D1384C-E0B8-4CDC-99FD-3DD77451121A}"/>
    <cellStyle name="Comma 2 7 6 3 4" xfId="11835" xr:uid="{00000000-0005-0000-0000-000065220000}"/>
    <cellStyle name="Comma 2 7 6 3 4 2" xfId="31049" xr:uid="{2430781C-74CD-4CAD-8CCC-872CCC81A316}"/>
    <cellStyle name="Comma 2 7 6 3 5" xfId="21442" xr:uid="{4A758A4D-E5F7-4312-A935-C297D5F64271}"/>
    <cellStyle name="Comma 2 7 6 4" xfId="3030" xr:uid="{00000000-0005-0000-0000-000066220000}"/>
    <cellStyle name="Comma 2 7 6 4 2" xfId="7833" xr:uid="{00000000-0005-0000-0000-000067220000}"/>
    <cellStyle name="Comma 2 7 6 4 2 2" xfId="17440" xr:uid="{00000000-0005-0000-0000-000068220000}"/>
    <cellStyle name="Comma 2 7 6 4 2 2 2" xfId="36654" xr:uid="{FE021FEA-99E8-4998-AB86-2257CC9480CE}"/>
    <cellStyle name="Comma 2 7 6 4 2 3" xfId="27047" xr:uid="{A049204C-65E2-43EA-986D-848A43E4478E}"/>
    <cellStyle name="Comma 2 7 6 4 3" xfId="12637" xr:uid="{00000000-0005-0000-0000-000069220000}"/>
    <cellStyle name="Comma 2 7 6 4 3 2" xfId="31851" xr:uid="{B1ACC84F-DD19-406D-9102-187627D890FE}"/>
    <cellStyle name="Comma 2 7 6 4 4" xfId="22244" xr:uid="{7CCEB262-415F-4BE9-9888-2E227A67E57B}"/>
    <cellStyle name="Comma 2 7 6 5" xfId="5432" xr:uid="{00000000-0005-0000-0000-00006A220000}"/>
    <cellStyle name="Comma 2 7 6 5 2" xfId="15039" xr:uid="{00000000-0005-0000-0000-00006B220000}"/>
    <cellStyle name="Comma 2 7 6 5 2 2" xfId="34253" xr:uid="{6D9BCFD5-82AC-4B8B-96F0-2B5A0D363D63}"/>
    <cellStyle name="Comma 2 7 6 5 3" xfId="24646" xr:uid="{1761841D-8E1A-4DAC-B5B3-F62DF1672AC5}"/>
    <cellStyle name="Comma 2 7 6 6" xfId="10235" xr:uid="{00000000-0005-0000-0000-00006C220000}"/>
    <cellStyle name="Comma 2 7 6 6 2" xfId="29449" xr:uid="{51198D8B-A981-49A1-A280-68486D41706A}"/>
    <cellStyle name="Comma 2 7 6 7" xfId="19842" xr:uid="{A4F07871-EB35-4D43-AEB0-1031BEDE1D02}"/>
    <cellStyle name="Comma 2 7 7" xfId="826" xr:uid="{00000000-0005-0000-0000-00006D220000}"/>
    <cellStyle name="Comma 2 7 7 2" xfId="3230" xr:uid="{00000000-0005-0000-0000-00006E220000}"/>
    <cellStyle name="Comma 2 7 7 2 2" xfId="8033" xr:uid="{00000000-0005-0000-0000-00006F220000}"/>
    <cellStyle name="Comma 2 7 7 2 2 2" xfId="17640" xr:uid="{00000000-0005-0000-0000-000070220000}"/>
    <cellStyle name="Comma 2 7 7 2 2 2 2" xfId="36854" xr:uid="{F9A58306-0704-47F4-9FD9-9A902F5EB2A8}"/>
    <cellStyle name="Comma 2 7 7 2 2 3" xfId="27247" xr:uid="{39953B04-DE2F-46A3-824F-94FBB9872652}"/>
    <cellStyle name="Comma 2 7 7 2 3" xfId="12837" xr:uid="{00000000-0005-0000-0000-000071220000}"/>
    <cellStyle name="Comma 2 7 7 2 3 2" xfId="32051" xr:uid="{793370E5-8408-4ABD-8D9B-F81C82019FAD}"/>
    <cellStyle name="Comma 2 7 7 2 4" xfId="22444" xr:uid="{3DA854D9-A752-44CC-A038-91BBA65F3CCE}"/>
    <cellStyle name="Comma 2 7 7 3" xfId="5632" xr:uid="{00000000-0005-0000-0000-000072220000}"/>
    <cellStyle name="Comma 2 7 7 3 2" xfId="15239" xr:uid="{00000000-0005-0000-0000-000073220000}"/>
    <cellStyle name="Comma 2 7 7 3 2 2" xfId="34453" xr:uid="{028B4014-BADD-4950-AF56-A8359D7741BC}"/>
    <cellStyle name="Comma 2 7 7 3 3" xfId="24846" xr:uid="{68487F2D-0506-4A35-90AC-7212E17EBEAC}"/>
    <cellStyle name="Comma 2 7 7 4" xfId="10435" xr:uid="{00000000-0005-0000-0000-000074220000}"/>
    <cellStyle name="Comma 2 7 7 4 2" xfId="29649" xr:uid="{62496497-D55B-45F9-A38E-0062A431EF17}"/>
    <cellStyle name="Comma 2 7 7 5" xfId="20042" xr:uid="{51F080F2-E1C9-4710-BCDC-942F4CC0EC7C}"/>
    <cellStyle name="Comma 2 7 8" xfId="1626" xr:uid="{00000000-0005-0000-0000-000075220000}"/>
    <cellStyle name="Comma 2 7 8 2" xfId="4030" xr:uid="{00000000-0005-0000-0000-000076220000}"/>
    <cellStyle name="Comma 2 7 8 2 2" xfId="8833" xr:uid="{00000000-0005-0000-0000-000077220000}"/>
    <cellStyle name="Comma 2 7 8 2 2 2" xfId="18440" xr:uid="{00000000-0005-0000-0000-000078220000}"/>
    <cellStyle name="Comma 2 7 8 2 2 2 2" xfId="37654" xr:uid="{A77323BA-5374-4390-9B0C-A70AD6D5243F}"/>
    <cellStyle name="Comma 2 7 8 2 2 3" xfId="28047" xr:uid="{0040DA77-41DE-44FE-865F-E8BE9DB93C40}"/>
    <cellStyle name="Comma 2 7 8 2 3" xfId="13637" xr:uid="{00000000-0005-0000-0000-000079220000}"/>
    <cellStyle name="Comma 2 7 8 2 3 2" xfId="32851" xr:uid="{D73CFDDA-831E-4C4F-9232-199298C162F1}"/>
    <cellStyle name="Comma 2 7 8 2 4" xfId="23244" xr:uid="{CCB9539C-31A9-484B-B2ED-9F4D8ED9D75A}"/>
    <cellStyle name="Comma 2 7 8 3" xfId="6432" xr:uid="{00000000-0005-0000-0000-00007A220000}"/>
    <cellStyle name="Comma 2 7 8 3 2" xfId="16039" xr:uid="{00000000-0005-0000-0000-00007B220000}"/>
    <cellStyle name="Comma 2 7 8 3 2 2" xfId="35253" xr:uid="{8A499C9B-8D11-484D-9F1C-6F4AF3D4948F}"/>
    <cellStyle name="Comma 2 7 8 3 3" xfId="25646" xr:uid="{0CAA276C-D30C-415A-8A46-BAC3CE69A18B}"/>
    <cellStyle name="Comma 2 7 8 4" xfId="11235" xr:uid="{00000000-0005-0000-0000-00007C220000}"/>
    <cellStyle name="Comma 2 7 8 4 2" xfId="30449" xr:uid="{2A891B90-EBCC-4DF4-B1C6-1E711A12C3EA}"/>
    <cellStyle name="Comma 2 7 8 5" xfId="20842" xr:uid="{A81A837A-5E1C-4964-A708-01CC64BFB9DB}"/>
    <cellStyle name="Comma 2 7 9" xfId="2430" xr:uid="{00000000-0005-0000-0000-00007D220000}"/>
    <cellStyle name="Comma 2 7 9 2" xfId="7233" xr:uid="{00000000-0005-0000-0000-00007E220000}"/>
    <cellStyle name="Comma 2 7 9 2 2" xfId="16840" xr:uid="{00000000-0005-0000-0000-00007F220000}"/>
    <cellStyle name="Comma 2 7 9 2 2 2" xfId="36054" xr:uid="{80824A41-F089-4075-86D3-17A571C8035C}"/>
    <cellStyle name="Comma 2 7 9 2 3" xfId="26447" xr:uid="{80DA83EE-3DF3-40DB-B8DD-01C678137B58}"/>
    <cellStyle name="Comma 2 7 9 3" xfId="12037" xr:uid="{00000000-0005-0000-0000-000080220000}"/>
    <cellStyle name="Comma 2 7 9 3 2" xfId="31251" xr:uid="{632A0AF7-0EC8-4BAD-BACA-2B377DDE52BA}"/>
    <cellStyle name="Comma 2 7 9 4" xfId="21644" xr:uid="{97D3AAEE-8E29-4976-8821-29C871AC197D}"/>
    <cellStyle name="Comma 2 8" xfId="35" xr:uid="{00000000-0005-0000-0000-000081220000}"/>
    <cellStyle name="Comma 2 8 10" xfId="4842" xr:uid="{00000000-0005-0000-0000-000082220000}"/>
    <cellStyle name="Comma 2 8 10 2" xfId="14449" xr:uid="{00000000-0005-0000-0000-000083220000}"/>
    <cellStyle name="Comma 2 8 10 2 2" xfId="33663" xr:uid="{6128B052-A4BF-492C-AB30-F14F712D9214}"/>
    <cellStyle name="Comma 2 8 10 3" xfId="24056" xr:uid="{A6AA2ABA-197B-44A8-A9FF-57953127C4E7}"/>
    <cellStyle name="Comma 2 8 11" xfId="9645" xr:uid="{00000000-0005-0000-0000-000084220000}"/>
    <cellStyle name="Comma 2 8 11 2" xfId="28859" xr:uid="{FE34DE8E-E5AB-4213-82F9-875052D3885B}"/>
    <cellStyle name="Comma 2 8 12" xfId="19252" xr:uid="{E7018FD7-B596-4341-98E0-36C86C6D4BB6}"/>
    <cellStyle name="Comma 2 8 2" xfId="85" xr:uid="{00000000-0005-0000-0000-000085220000}"/>
    <cellStyle name="Comma 2 8 2 10" xfId="9695" xr:uid="{00000000-0005-0000-0000-000086220000}"/>
    <cellStyle name="Comma 2 8 2 10 2" xfId="28909" xr:uid="{E1B6932E-1150-4C16-9ECD-54C5BFFB73DA}"/>
    <cellStyle name="Comma 2 8 2 11" xfId="19302" xr:uid="{779F76F2-2FDB-448E-A3F1-20E24D32687D}"/>
    <cellStyle name="Comma 2 8 2 2" xfId="185" xr:uid="{00000000-0005-0000-0000-000087220000}"/>
    <cellStyle name="Comma 2 8 2 2 10" xfId="19402" xr:uid="{D38FBB95-40C0-4157-ADB1-1017ECE116F2}"/>
    <cellStyle name="Comma 2 8 2 2 2" xfId="385" xr:uid="{00000000-0005-0000-0000-000088220000}"/>
    <cellStyle name="Comma 2 8 2 2 2 2" xfId="1186" xr:uid="{00000000-0005-0000-0000-000089220000}"/>
    <cellStyle name="Comma 2 8 2 2 2 2 2" xfId="3590" xr:uid="{00000000-0005-0000-0000-00008A220000}"/>
    <cellStyle name="Comma 2 8 2 2 2 2 2 2" xfId="8393" xr:uid="{00000000-0005-0000-0000-00008B220000}"/>
    <cellStyle name="Comma 2 8 2 2 2 2 2 2 2" xfId="18000" xr:uid="{00000000-0005-0000-0000-00008C220000}"/>
    <cellStyle name="Comma 2 8 2 2 2 2 2 2 2 2" xfId="37214" xr:uid="{0BE8C57F-DEA6-4A86-90F6-293E6CE3894D}"/>
    <cellStyle name="Comma 2 8 2 2 2 2 2 2 3" xfId="27607" xr:uid="{43BB1709-DCF6-4013-BC08-D4B1FE42F6C3}"/>
    <cellStyle name="Comma 2 8 2 2 2 2 2 3" xfId="13197" xr:uid="{00000000-0005-0000-0000-00008D220000}"/>
    <cellStyle name="Comma 2 8 2 2 2 2 2 3 2" xfId="32411" xr:uid="{4A3BDF1C-DA0F-44EE-AB77-D1610924783D}"/>
    <cellStyle name="Comma 2 8 2 2 2 2 2 4" xfId="22804" xr:uid="{7BA5FED6-84EF-4CD9-BA07-CBD37ACB0302}"/>
    <cellStyle name="Comma 2 8 2 2 2 2 3" xfId="5992" xr:uid="{00000000-0005-0000-0000-00008E220000}"/>
    <cellStyle name="Comma 2 8 2 2 2 2 3 2" xfId="15599" xr:uid="{00000000-0005-0000-0000-00008F220000}"/>
    <cellStyle name="Comma 2 8 2 2 2 2 3 2 2" xfId="34813" xr:uid="{9FFCA56F-2D39-400A-9321-ACCA17C26A6C}"/>
    <cellStyle name="Comma 2 8 2 2 2 2 3 3" xfId="25206" xr:uid="{89D1EF6C-7F05-4B6B-B432-34EDA5AC6C72}"/>
    <cellStyle name="Comma 2 8 2 2 2 2 4" xfId="10795" xr:uid="{00000000-0005-0000-0000-000090220000}"/>
    <cellStyle name="Comma 2 8 2 2 2 2 4 2" xfId="30009" xr:uid="{5E606B96-72A7-422B-BF9B-7493F59D9B13}"/>
    <cellStyle name="Comma 2 8 2 2 2 2 5" xfId="20402" xr:uid="{81FC1013-D380-48D0-B4BD-84C8DDDAE9CB}"/>
    <cellStyle name="Comma 2 8 2 2 2 3" xfId="1986" xr:uid="{00000000-0005-0000-0000-000091220000}"/>
    <cellStyle name="Comma 2 8 2 2 2 3 2" xfId="4390" xr:uid="{00000000-0005-0000-0000-000092220000}"/>
    <cellStyle name="Comma 2 8 2 2 2 3 2 2" xfId="9193" xr:uid="{00000000-0005-0000-0000-000093220000}"/>
    <cellStyle name="Comma 2 8 2 2 2 3 2 2 2" xfId="18800" xr:uid="{00000000-0005-0000-0000-000094220000}"/>
    <cellStyle name="Comma 2 8 2 2 2 3 2 2 2 2" xfId="38014" xr:uid="{97B35358-2A65-4FB4-BBF7-1B31E2C58C75}"/>
    <cellStyle name="Comma 2 8 2 2 2 3 2 2 3" xfId="28407" xr:uid="{9FF8FB61-922F-4054-B51D-84110E78F952}"/>
    <cellStyle name="Comma 2 8 2 2 2 3 2 3" xfId="13997" xr:uid="{00000000-0005-0000-0000-000095220000}"/>
    <cellStyle name="Comma 2 8 2 2 2 3 2 3 2" xfId="33211" xr:uid="{3C4B9783-DF18-474A-A080-BA89B008A098}"/>
    <cellStyle name="Comma 2 8 2 2 2 3 2 4" xfId="23604" xr:uid="{2750A2C8-2847-42CD-9127-B018120AEFE7}"/>
    <cellStyle name="Comma 2 8 2 2 2 3 3" xfId="6792" xr:uid="{00000000-0005-0000-0000-000096220000}"/>
    <cellStyle name="Comma 2 8 2 2 2 3 3 2" xfId="16399" xr:uid="{00000000-0005-0000-0000-000097220000}"/>
    <cellStyle name="Comma 2 8 2 2 2 3 3 2 2" xfId="35613" xr:uid="{2FDAFAD1-8608-4D89-B27D-5713166CEDC7}"/>
    <cellStyle name="Comma 2 8 2 2 2 3 3 3" xfId="26006" xr:uid="{17D6D6F0-CDE1-426B-B9CE-9F30CC2CDE95}"/>
    <cellStyle name="Comma 2 8 2 2 2 3 4" xfId="11595" xr:uid="{00000000-0005-0000-0000-000098220000}"/>
    <cellStyle name="Comma 2 8 2 2 2 3 4 2" xfId="30809" xr:uid="{C8B78BFF-8841-4455-917B-979136EEB5C4}"/>
    <cellStyle name="Comma 2 8 2 2 2 3 5" xfId="21202" xr:uid="{D5992167-C663-423D-9DA4-4612695668DB}"/>
    <cellStyle name="Comma 2 8 2 2 2 4" xfId="2790" xr:uid="{00000000-0005-0000-0000-000099220000}"/>
    <cellStyle name="Comma 2 8 2 2 2 4 2" xfId="7593" xr:uid="{00000000-0005-0000-0000-00009A220000}"/>
    <cellStyle name="Comma 2 8 2 2 2 4 2 2" xfId="17200" xr:uid="{00000000-0005-0000-0000-00009B220000}"/>
    <cellStyle name="Comma 2 8 2 2 2 4 2 2 2" xfId="36414" xr:uid="{ACA9B1D8-C47F-410B-A3CB-3FCEA2E590AD}"/>
    <cellStyle name="Comma 2 8 2 2 2 4 2 3" xfId="26807" xr:uid="{20F2DDBB-33C7-48F4-A936-243EE5154E9F}"/>
    <cellStyle name="Comma 2 8 2 2 2 4 3" xfId="12397" xr:uid="{00000000-0005-0000-0000-00009C220000}"/>
    <cellStyle name="Comma 2 8 2 2 2 4 3 2" xfId="31611" xr:uid="{DF89B0B4-6A1B-4A91-92C2-8278564912D1}"/>
    <cellStyle name="Comma 2 8 2 2 2 4 4" xfId="22004" xr:uid="{76808F3E-0D66-4A81-9421-E8E4B8F3311E}"/>
    <cellStyle name="Comma 2 8 2 2 2 5" xfId="5192" xr:uid="{00000000-0005-0000-0000-00009D220000}"/>
    <cellStyle name="Comma 2 8 2 2 2 5 2" xfId="14799" xr:uid="{00000000-0005-0000-0000-00009E220000}"/>
    <cellStyle name="Comma 2 8 2 2 2 5 2 2" xfId="34013" xr:uid="{6AB2AC05-ACF9-4FF5-B8E5-B79F093B3C95}"/>
    <cellStyle name="Comma 2 8 2 2 2 5 3" xfId="24406" xr:uid="{AD550BDE-77C7-4218-AD6E-79131D15F26A}"/>
    <cellStyle name="Comma 2 8 2 2 2 6" xfId="9995" xr:uid="{00000000-0005-0000-0000-00009F220000}"/>
    <cellStyle name="Comma 2 8 2 2 2 6 2" xfId="29209" xr:uid="{AD421990-37E4-4AC5-A5C9-4DC9556BCC88}"/>
    <cellStyle name="Comma 2 8 2 2 2 7" xfId="19602" xr:uid="{FC6F7469-20E1-4A83-A6C7-719B39E2F43D}"/>
    <cellStyle name="Comma 2 8 2 2 3" xfId="585" xr:uid="{00000000-0005-0000-0000-0000A0220000}"/>
    <cellStyle name="Comma 2 8 2 2 3 2" xfId="1386" xr:uid="{00000000-0005-0000-0000-0000A1220000}"/>
    <cellStyle name="Comma 2 8 2 2 3 2 2" xfId="3790" xr:uid="{00000000-0005-0000-0000-0000A2220000}"/>
    <cellStyle name="Comma 2 8 2 2 3 2 2 2" xfId="8593" xr:uid="{00000000-0005-0000-0000-0000A3220000}"/>
    <cellStyle name="Comma 2 8 2 2 3 2 2 2 2" xfId="18200" xr:uid="{00000000-0005-0000-0000-0000A4220000}"/>
    <cellStyle name="Comma 2 8 2 2 3 2 2 2 2 2" xfId="37414" xr:uid="{CD73CB7C-31F8-4AE3-A497-B8968002AE4A}"/>
    <cellStyle name="Comma 2 8 2 2 3 2 2 2 3" xfId="27807" xr:uid="{24095A28-71EA-424C-9BC1-13638A091108}"/>
    <cellStyle name="Comma 2 8 2 2 3 2 2 3" xfId="13397" xr:uid="{00000000-0005-0000-0000-0000A5220000}"/>
    <cellStyle name="Comma 2 8 2 2 3 2 2 3 2" xfId="32611" xr:uid="{ECD7A281-4643-4459-8DD4-50864F3A4693}"/>
    <cellStyle name="Comma 2 8 2 2 3 2 2 4" xfId="23004" xr:uid="{0AEAC311-EC8E-47C1-A5BD-24E4A042B7DA}"/>
    <cellStyle name="Comma 2 8 2 2 3 2 3" xfId="6192" xr:uid="{00000000-0005-0000-0000-0000A6220000}"/>
    <cellStyle name="Comma 2 8 2 2 3 2 3 2" xfId="15799" xr:uid="{00000000-0005-0000-0000-0000A7220000}"/>
    <cellStyle name="Comma 2 8 2 2 3 2 3 2 2" xfId="35013" xr:uid="{5637E585-6C79-4CC3-9260-9E3F76FBCC62}"/>
    <cellStyle name="Comma 2 8 2 2 3 2 3 3" xfId="25406" xr:uid="{8DA87E7D-69EE-4589-89C9-92370C75DA61}"/>
    <cellStyle name="Comma 2 8 2 2 3 2 4" xfId="10995" xr:uid="{00000000-0005-0000-0000-0000A8220000}"/>
    <cellStyle name="Comma 2 8 2 2 3 2 4 2" xfId="30209" xr:uid="{18B698CF-BBD4-42DD-8A1A-27A9EBFD4E4C}"/>
    <cellStyle name="Comma 2 8 2 2 3 2 5" xfId="20602" xr:uid="{7DEE7BD4-067A-4836-BBDB-F1FDF62525D8}"/>
    <cellStyle name="Comma 2 8 2 2 3 3" xfId="2186" xr:uid="{00000000-0005-0000-0000-0000A9220000}"/>
    <cellStyle name="Comma 2 8 2 2 3 3 2" xfId="4590" xr:uid="{00000000-0005-0000-0000-0000AA220000}"/>
    <cellStyle name="Comma 2 8 2 2 3 3 2 2" xfId="9393" xr:uid="{00000000-0005-0000-0000-0000AB220000}"/>
    <cellStyle name="Comma 2 8 2 2 3 3 2 2 2" xfId="19000" xr:uid="{00000000-0005-0000-0000-0000AC220000}"/>
    <cellStyle name="Comma 2 8 2 2 3 3 2 2 2 2" xfId="38214" xr:uid="{BBF51A3B-96E5-4CA8-9F28-1F2287FCA343}"/>
    <cellStyle name="Comma 2 8 2 2 3 3 2 2 3" xfId="28607" xr:uid="{CAA92F31-6032-4A3C-B78D-43C4F4F143BD}"/>
    <cellStyle name="Comma 2 8 2 2 3 3 2 3" xfId="14197" xr:uid="{00000000-0005-0000-0000-0000AD220000}"/>
    <cellStyle name="Comma 2 8 2 2 3 3 2 3 2" xfId="33411" xr:uid="{88287356-D82E-4714-97AC-69400B99EE28}"/>
    <cellStyle name="Comma 2 8 2 2 3 3 2 4" xfId="23804" xr:uid="{6B09E82C-09B9-4E81-A42A-3EF68C39B555}"/>
    <cellStyle name="Comma 2 8 2 2 3 3 3" xfId="6992" xr:uid="{00000000-0005-0000-0000-0000AE220000}"/>
    <cellStyle name="Comma 2 8 2 2 3 3 3 2" xfId="16599" xr:uid="{00000000-0005-0000-0000-0000AF220000}"/>
    <cellStyle name="Comma 2 8 2 2 3 3 3 2 2" xfId="35813" xr:uid="{6549A625-2594-4713-A9BD-CD2B4E83E18C}"/>
    <cellStyle name="Comma 2 8 2 2 3 3 3 3" xfId="26206" xr:uid="{8F49F413-8446-473A-A6A6-2EF53A34190F}"/>
    <cellStyle name="Comma 2 8 2 2 3 3 4" xfId="11795" xr:uid="{00000000-0005-0000-0000-0000B0220000}"/>
    <cellStyle name="Comma 2 8 2 2 3 3 4 2" xfId="31009" xr:uid="{B83CFD47-F6FB-4F2D-A69F-B2EEE08CD5AD}"/>
    <cellStyle name="Comma 2 8 2 2 3 3 5" xfId="21402" xr:uid="{01D134B8-1951-45A6-BB60-926E6B80BBE8}"/>
    <cellStyle name="Comma 2 8 2 2 3 4" xfId="2990" xr:uid="{00000000-0005-0000-0000-0000B1220000}"/>
    <cellStyle name="Comma 2 8 2 2 3 4 2" xfId="7793" xr:uid="{00000000-0005-0000-0000-0000B2220000}"/>
    <cellStyle name="Comma 2 8 2 2 3 4 2 2" xfId="17400" xr:uid="{00000000-0005-0000-0000-0000B3220000}"/>
    <cellStyle name="Comma 2 8 2 2 3 4 2 2 2" xfId="36614" xr:uid="{06FD3522-4CBB-4FC0-ADCF-7A479F4A60E3}"/>
    <cellStyle name="Comma 2 8 2 2 3 4 2 3" xfId="27007" xr:uid="{12C93853-7F67-42D2-B09E-B85B40708A91}"/>
    <cellStyle name="Comma 2 8 2 2 3 4 3" xfId="12597" xr:uid="{00000000-0005-0000-0000-0000B4220000}"/>
    <cellStyle name="Comma 2 8 2 2 3 4 3 2" xfId="31811" xr:uid="{12E8D5D6-40C9-4643-9142-3F5221ED7DBC}"/>
    <cellStyle name="Comma 2 8 2 2 3 4 4" xfId="22204" xr:uid="{8EAAB229-42FA-430F-8383-C6971217004B}"/>
    <cellStyle name="Comma 2 8 2 2 3 5" xfId="5392" xr:uid="{00000000-0005-0000-0000-0000B5220000}"/>
    <cellStyle name="Comma 2 8 2 2 3 5 2" xfId="14999" xr:uid="{00000000-0005-0000-0000-0000B6220000}"/>
    <cellStyle name="Comma 2 8 2 2 3 5 2 2" xfId="34213" xr:uid="{3E80F2DC-DD05-467D-B2DA-BF16651ECA19}"/>
    <cellStyle name="Comma 2 8 2 2 3 5 3" xfId="24606" xr:uid="{51797D1A-DEB8-4089-9FA1-8416C8E5E317}"/>
    <cellStyle name="Comma 2 8 2 2 3 6" xfId="10195" xr:uid="{00000000-0005-0000-0000-0000B7220000}"/>
    <cellStyle name="Comma 2 8 2 2 3 6 2" xfId="29409" xr:uid="{8D15D538-81A7-4DFD-88BA-6509794EBCBE}"/>
    <cellStyle name="Comma 2 8 2 2 3 7" xfId="19802" xr:uid="{7B5B3BCC-435F-4424-A712-65723BA3117E}"/>
    <cellStyle name="Comma 2 8 2 2 4" xfId="785" xr:uid="{00000000-0005-0000-0000-0000B8220000}"/>
    <cellStyle name="Comma 2 8 2 2 4 2" xfId="1586" xr:uid="{00000000-0005-0000-0000-0000B9220000}"/>
    <cellStyle name="Comma 2 8 2 2 4 2 2" xfId="3990" xr:uid="{00000000-0005-0000-0000-0000BA220000}"/>
    <cellStyle name="Comma 2 8 2 2 4 2 2 2" xfId="8793" xr:uid="{00000000-0005-0000-0000-0000BB220000}"/>
    <cellStyle name="Comma 2 8 2 2 4 2 2 2 2" xfId="18400" xr:uid="{00000000-0005-0000-0000-0000BC220000}"/>
    <cellStyle name="Comma 2 8 2 2 4 2 2 2 2 2" xfId="37614" xr:uid="{420372BF-FDFC-423C-ABC3-1D78521FA335}"/>
    <cellStyle name="Comma 2 8 2 2 4 2 2 2 3" xfId="28007" xr:uid="{DA0FD829-C17C-4A78-B0CF-DBE5C06558FC}"/>
    <cellStyle name="Comma 2 8 2 2 4 2 2 3" xfId="13597" xr:uid="{00000000-0005-0000-0000-0000BD220000}"/>
    <cellStyle name="Comma 2 8 2 2 4 2 2 3 2" xfId="32811" xr:uid="{635BFEB6-41C4-4B0A-9E36-03D7457A8E29}"/>
    <cellStyle name="Comma 2 8 2 2 4 2 2 4" xfId="23204" xr:uid="{3BD5E3D4-DE4A-480F-BC56-6936D94E91AF}"/>
    <cellStyle name="Comma 2 8 2 2 4 2 3" xfId="6392" xr:uid="{00000000-0005-0000-0000-0000BE220000}"/>
    <cellStyle name="Comma 2 8 2 2 4 2 3 2" xfId="15999" xr:uid="{00000000-0005-0000-0000-0000BF220000}"/>
    <cellStyle name="Comma 2 8 2 2 4 2 3 2 2" xfId="35213" xr:uid="{114F58B9-79A4-4D71-81D8-9E35B0D43119}"/>
    <cellStyle name="Comma 2 8 2 2 4 2 3 3" xfId="25606" xr:uid="{2F80F6BF-DDCC-4895-8D94-D3E8847484F9}"/>
    <cellStyle name="Comma 2 8 2 2 4 2 4" xfId="11195" xr:uid="{00000000-0005-0000-0000-0000C0220000}"/>
    <cellStyle name="Comma 2 8 2 2 4 2 4 2" xfId="30409" xr:uid="{F2FF9AB6-85F2-48C3-B1F2-88C6C328FBFB}"/>
    <cellStyle name="Comma 2 8 2 2 4 2 5" xfId="20802" xr:uid="{EE0BF1A5-08A7-4D71-BF80-E76464DC02DC}"/>
    <cellStyle name="Comma 2 8 2 2 4 3" xfId="2386" xr:uid="{00000000-0005-0000-0000-0000C1220000}"/>
    <cellStyle name="Comma 2 8 2 2 4 3 2" xfId="4790" xr:uid="{00000000-0005-0000-0000-0000C2220000}"/>
    <cellStyle name="Comma 2 8 2 2 4 3 2 2" xfId="9593" xr:uid="{00000000-0005-0000-0000-0000C3220000}"/>
    <cellStyle name="Comma 2 8 2 2 4 3 2 2 2" xfId="19200" xr:uid="{00000000-0005-0000-0000-0000C4220000}"/>
    <cellStyle name="Comma 2 8 2 2 4 3 2 2 2 2" xfId="38414" xr:uid="{A3C125F4-D7BD-4A12-B6FE-50FE2B6A165C}"/>
    <cellStyle name="Comma 2 8 2 2 4 3 2 2 3" xfId="28807" xr:uid="{2A039470-6769-4B32-A8DE-47B394998990}"/>
    <cellStyle name="Comma 2 8 2 2 4 3 2 3" xfId="14397" xr:uid="{00000000-0005-0000-0000-0000C5220000}"/>
    <cellStyle name="Comma 2 8 2 2 4 3 2 3 2" xfId="33611" xr:uid="{D19EDC9F-6FCC-4702-A660-9B41D749ACFF}"/>
    <cellStyle name="Comma 2 8 2 2 4 3 2 4" xfId="24004" xr:uid="{A7393163-DCA1-4B4C-B979-94884E91F65A}"/>
    <cellStyle name="Comma 2 8 2 2 4 3 3" xfId="7192" xr:uid="{00000000-0005-0000-0000-0000C6220000}"/>
    <cellStyle name="Comma 2 8 2 2 4 3 3 2" xfId="16799" xr:uid="{00000000-0005-0000-0000-0000C7220000}"/>
    <cellStyle name="Comma 2 8 2 2 4 3 3 2 2" xfId="36013" xr:uid="{9027B697-A11E-441E-AD61-59C75C73E98E}"/>
    <cellStyle name="Comma 2 8 2 2 4 3 3 3" xfId="26406" xr:uid="{BAC0AEAA-9C9A-4122-AB2D-C8D231578C40}"/>
    <cellStyle name="Comma 2 8 2 2 4 3 4" xfId="11995" xr:uid="{00000000-0005-0000-0000-0000C8220000}"/>
    <cellStyle name="Comma 2 8 2 2 4 3 4 2" xfId="31209" xr:uid="{9528CFB5-1782-4B15-BDA6-CA61BB6AEBA7}"/>
    <cellStyle name="Comma 2 8 2 2 4 3 5" xfId="21602" xr:uid="{A2E7421C-B199-412B-A801-94BDDA96E69F}"/>
    <cellStyle name="Comma 2 8 2 2 4 4" xfId="3190" xr:uid="{00000000-0005-0000-0000-0000C9220000}"/>
    <cellStyle name="Comma 2 8 2 2 4 4 2" xfId="7993" xr:uid="{00000000-0005-0000-0000-0000CA220000}"/>
    <cellStyle name="Comma 2 8 2 2 4 4 2 2" xfId="17600" xr:uid="{00000000-0005-0000-0000-0000CB220000}"/>
    <cellStyle name="Comma 2 8 2 2 4 4 2 2 2" xfId="36814" xr:uid="{B3B863C9-31F0-4BC0-AB85-A44046042CC8}"/>
    <cellStyle name="Comma 2 8 2 2 4 4 2 3" xfId="27207" xr:uid="{1E22CF46-688F-4EE8-BAE1-7FB7D617B49F}"/>
    <cellStyle name="Comma 2 8 2 2 4 4 3" xfId="12797" xr:uid="{00000000-0005-0000-0000-0000CC220000}"/>
    <cellStyle name="Comma 2 8 2 2 4 4 3 2" xfId="32011" xr:uid="{D87F1357-A8DE-4229-81C3-7221D06A1823}"/>
    <cellStyle name="Comma 2 8 2 2 4 4 4" xfId="22404" xr:uid="{FBF5D371-1E2E-4A0C-88FB-1988E8C7CC61}"/>
    <cellStyle name="Comma 2 8 2 2 4 5" xfId="5592" xr:uid="{00000000-0005-0000-0000-0000CD220000}"/>
    <cellStyle name="Comma 2 8 2 2 4 5 2" xfId="15199" xr:uid="{00000000-0005-0000-0000-0000CE220000}"/>
    <cellStyle name="Comma 2 8 2 2 4 5 2 2" xfId="34413" xr:uid="{4A017E5D-F453-484B-A52E-A790CED2F7C8}"/>
    <cellStyle name="Comma 2 8 2 2 4 5 3" xfId="24806" xr:uid="{CE759DD8-CE43-4F53-8D04-6CFB1E4F3AAF}"/>
    <cellStyle name="Comma 2 8 2 2 4 6" xfId="10395" xr:uid="{00000000-0005-0000-0000-0000CF220000}"/>
    <cellStyle name="Comma 2 8 2 2 4 6 2" xfId="29609" xr:uid="{54CE7040-AE12-4E69-8EC5-D5FAC259BD0D}"/>
    <cellStyle name="Comma 2 8 2 2 4 7" xfId="20002" xr:uid="{9123D5AE-2577-4C4A-9E91-0B24E69B0449}"/>
    <cellStyle name="Comma 2 8 2 2 5" xfId="986" xr:uid="{00000000-0005-0000-0000-0000D0220000}"/>
    <cellStyle name="Comma 2 8 2 2 5 2" xfId="3390" xr:uid="{00000000-0005-0000-0000-0000D1220000}"/>
    <cellStyle name="Comma 2 8 2 2 5 2 2" xfId="8193" xr:uid="{00000000-0005-0000-0000-0000D2220000}"/>
    <cellStyle name="Comma 2 8 2 2 5 2 2 2" xfId="17800" xr:uid="{00000000-0005-0000-0000-0000D3220000}"/>
    <cellStyle name="Comma 2 8 2 2 5 2 2 2 2" xfId="37014" xr:uid="{BE3BF596-6E44-4D3D-8C5B-9FAAA866F70C}"/>
    <cellStyle name="Comma 2 8 2 2 5 2 2 3" xfId="27407" xr:uid="{65D146BE-7E76-4460-82C5-AB3DDDA18340}"/>
    <cellStyle name="Comma 2 8 2 2 5 2 3" xfId="12997" xr:uid="{00000000-0005-0000-0000-0000D4220000}"/>
    <cellStyle name="Comma 2 8 2 2 5 2 3 2" xfId="32211" xr:uid="{7C30EADB-151C-4755-93CC-543316B46B62}"/>
    <cellStyle name="Comma 2 8 2 2 5 2 4" xfId="22604" xr:uid="{E25FF6FC-C211-4FA2-92C0-AA44275C073B}"/>
    <cellStyle name="Comma 2 8 2 2 5 3" xfId="5792" xr:uid="{00000000-0005-0000-0000-0000D5220000}"/>
    <cellStyle name="Comma 2 8 2 2 5 3 2" xfId="15399" xr:uid="{00000000-0005-0000-0000-0000D6220000}"/>
    <cellStyle name="Comma 2 8 2 2 5 3 2 2" xfId="34613" xr:uid="{8FD7377B-C12A-44B2-AE16-11A54629F74E}"/>
    <cellStyle name="Comma 2 8 2 2 5 3 3" xfId="25006" xr:uid="{E9480542-4300-4090-92F6-96B30081C844}"/>
    <cellStyle name="Comma 2 8 2 2 5 4" xfId="10595" xr:uid="{00000000-0005-0000-0000-0000D7220000}"/>
    <cellStyle name="Comma 2 8 2 2 5 4 2" xfId="29809" xr:uid="{23AB28A3-315E-4E6D-8FAA-39855DAB4B4B}"/>
    <cellStyle name="Comma 2 8 2 2 5 5" xfId="20202" xr:uid="{1F5954EB-5966-43DE-B83D-ADA98DA0AD43}"/>
    <cellStyle name="Comma 2 8 2 2 6" xfId="1786" xr:uid="{00000000-0005-0000-0000-0000D8220000}"/>
    <cellStyle name="Comma 2 8 2 2 6 2" xfId="4190" xr:uid="{00000000-0005-0000-0000-0000D9220000}"/>
    <cellStyle name="Comma 2 8 2 2 6 2 2" xfId="8993" xr:uid="{00000000-0005-0000-0000-0000DA220000}"/>
    <cellStyle name="Comma 2 8 2 2 6 2 2 2" xfId="18600" xr:uid="{00000000-0005-0000-0000-0000DB220000}"/>
    <cellStyle name="Comma 2 8 2 2 6 2 2 2 2" xfId="37814" xr:uid="{4F05C1A7-084F-4500-B12D-BCF3D2AE0D81}"/>
    <cellStyle name="Comma 2 8 2 2 6 2 2 3" xfId="28207" xr:uid="{D755F2C8-57FA-4508-9FB0-A239A1C25B1C}"/>
    <cellStyle name="Comma 2 8 2 2 6 2 3" xfId="13797" xr:uid="{00000000-0005-0000-0000-0000DC220000}"/>
    <cellStyle name="Comma 2 8 2 2 6 2 3 2" xfId="33011" xr:uid="{BF19D8FB-8C3A-42C0-87C1-03B222E3E728}"/>
    <cellStyle name="Comma 2 8 2 2 6 2 4" xfId="23404" xr:uid="{488C8DD9-CECE-49A6-A34E-31902842D06F}"/>
    <cellStyle name="Comma 2 8 2 2 6 3" xfId="6592" xr:uid="{00000000-0005-0000-0000-0000DD220000}"/>
    <cellStyle name="Comma 2 8 2 2 6 3 2" xfId="16199" xr:uid="{00000000-0005-0000-0000-0000DE220000}"/>
    <cellStyle name="Comma 2 8 2 2 6 3 2 2" xfId="35413" xr:uid="{53004B50-DDDB-4889-B7C6-251350EB823B}"/>
    <cellStyle name="Comma 2 8 2 2 6 3 3" xfId="25806" xr:uid="{D8941C4C-D496-41B6-B9B1-56C329D85125}"/>
    <cellStyle name="Comma 2 8 2 2 6 4" xfId="11395" xr:uid="{00000000-0005-0000-0000-0000DF220000}"/>
    <cellStyle name="Comma 2 8 2 2 6 4 2" xfId="30609" xr:uid="{2AF39454-26E6-4E4F-AC60-25BC82B9191F}"/>
    <cellStyle name="Comma 2 8 2 2 6 5" xfId="21002" xr:uid="{25B1B3D7-6DBD-436C-9CA6-2EE53322E3A1}"/>
    <cellStyle name="Comma 2 8 2 2 7" xfId="2590" xr:uid="{00000000-0005-0000-0000-0000E0220000}"/>
    <cellStyle name="Comma 2 8 2 2 7 2" xfId="7393" xr:uid="{00000000-0005-0000-0000-0000E1220000}"/>
    <cellStyle name="Comma 2 8 2 2 7 2 2" xfId="17000" xr:uid="{00000000-0005-0000-0000-0000E2220000}"/>
    <cellStyle name="Comma 2 8 2 2 7 2 2 2" xfId="36214" xr:uid="{98E80CD5-5623-47C6-9BCD-21C8E209E95C}"/>
    <cellStyle name="Comma 2 8 2 2 7 2 3" xfId="26607" xr:uid="{F0996078-2125-403B-90F6-90DCC243C1A2}"/>
    <cellStyle name="Comma 2 8 2 2 7 3" xfId="12197" xr:uid="{00000000-0005-0000-0000-0000E3220000}"/>
    <cellStyle name="Comma 2 8 2 2 7 3 2" xfId="31411" xr:uid="{C0172B5D-39D0-4315-A48A-16598071E21B}"/>
    <cellStyle name="Comma 2 8 2 2 7 4" xfId="21804" xr:uid="{EDDF32B9-D427-4F8F-9BAF-76EAA4DCFA99}"/>
    <cellStyle name="Comma 2 8 2 2 8" xfId="4992" xr:uid="{00000000-0005-0000-0000-0000E4220000}"/>
    <cellStyle name="Comma 2 8 2 2 8 2" xfId="14599" xr:uid="{00000000-0005-0000-0000-0000E5220000}"/>
    <cellStyle name="Comma 2 8 2 2 8 2 2" xfId="33813" xr:uid="{E9E136BC-0FDE-4A6F-8E5C-C1A79B5EC8F4}"/>
    <cellStyle name="Comma 2 8 2 2 8 3" xfId="24206" xr:uid="{563BF475-BFFA-400C-AF0F-EB413EC8F31B}"/>
    <cellStyle name="Comma 2 8 2 2 9" xfId="9795" xr:uid="{00000000-0005-0000-0000-0000E6220000}"/>
    <cellStyle name="Comma 2 8 2 2 9 2" xfId="29009" xr:uid="{5C1D5DA7-06AE-496B-B43A-3B940974C208}"/>
    <cellStyle name="Comma 2 8 2 3" xfId="285" xr:uid="{00000000-0005-0000-0000-0000E7220000}"/>
    <cellStyle name="Comma 2 8 2 3 2" xfId="1086" xr:uid="{00000000-0005-0000-0000-0000E8220000}"/>
    <cellStyle name="Comma 2 8 2 3 2 2" xfId="3490" xr:uid="{00000000-0005-0000-0000-0000E9220000}"/>
    <cellStyle name="Comma 2 8 2 3 2 2 2" xfId="8293" xr:uid="{00000000-0005-0000-0000-0000EA220000}"/>
    <cellStyle name="Comma 2 8 2 3 2 2 2 2" xfId="17900" xr:uid="{00000000-0005-0000-0000-0000EB220000}"/>
    <cellStyle name="Comma 2 8 2 3 2 2 2 2 2" xfId="37114" xr:uid="{35E0786B-B812-491A-91DE-BF9AC4B859E9}"/>
    <cellStyle name="Comma 2 8 2 3 2 2 2 3" xfId="27507" xr:uid="{2F243562-1136-4A04-87F6-8B6D10D4BBA0}"/>
    <cellStyle name="Comma 2 8 2 3 2 2 3" xfId="13097" xr:uid="{00000000-0005-0000-0000-0000EC220000}"/>
    <cellStyle name="Comma 2 8 2 3 2 2 3 2" xfId="32311" xr:uid="{7A700ED2-AE8B-4E1A-B411-1EA54D0574D8}"/>
    <cellStyle name="Comma 2 8 2 3 2 2 4" xfId="22704" xr:uid="{0520748A-2242-426F-9469-A06D894B21E2}"/>
    <cellStyle name="Comma 2 8 2 3 2 3" xfId="5892" xr:uid="{00000000-0005-0000-0000-0000ED220000}"/>
    <cellStyle name="Comma 2 8 2 3 2 3 2" xfId="15499" xr:uid="{00000000-0005-0000-0000-0000EE220000}"/>
    <cellStyle name="Comma 2 8 2 3 2 3 2 2" xfId="34713" xr:uid="{19C16DD2-4406-4CC4-872F-B8A2322FC3A0}"/>
    <cellStyle name="Comma 2 8 2 3 2 3 3" xfId="25106" xr:uid="{CD1E32E9-3493-405D-A792-B2188423D607}"/>
    <cellStyle name="Comma 2 8 2 3 2 4" xfId="10695" xr:uid="{00000000-0005-0000-0000-0000EF220000}"/>
    <cellStyle name="Comma 2 8 2 3 2 4 2" xfId="29909" xr:uid="{3001ADFC-6177-4C19-9F62-E48EFC15ED49}"/>
    <cellStyle name="Comma 2 8 2 3 2 5" xfId="20302" xr:uid="{9AFC8FA6-63BE-4D8A-A40D-40C59083F643}"/>
    <cellStyle name="Comma 2 8 2 3 3" xfId="1886" xr:uid="{00000000-0005-0000-0000-0000F0220000}"/>
    <cellStyle name="Comma 2 8 2 3 3 2" xfId="4290" xr:uid="{00000000-0005-0000-0000-0000F1220000}"/>
    <cellStyle name="Comma 2 8 2 3 3 2 2" xfId="9093" xr:uid="{00000000-0005-0000-0000-0000F2220000}"/>
    <cellStyle name="Comma 2 8 2 3 3 2 2 2" xfId="18700" xr:uid="{00000000-0005-0000-0000-0000F3220000}"/>
    <cellStyle name="Comma 2 8 2 3 3 2 2 2 2" xfId="37914" xr:uid="{67661C05-932D-4A79-8371-D97427480465}"/>
    <cellStyle name="Comma 2 8 2 3 3 2 2 3" xfId="28307" xr:uid="{AA7E6578-BE5F-41B2-97D1-F57FB5004477}"/>
    <cellStyle name="Comma 2 8 2 3 3 2 3" xfId="13897" xr:uid="{00000000-0005-0000-0000-0000F4220000}"/>
    <cellStyle name="Comma 2 8 2 3 3 2 3 2" xfId="33111" xr:uid="{76D16FD3-ED19-4426-BB47-7C0E5AFB7DCD}"/>
    <cellStyle name="Comma 2 8 2 3 3 2 4" xfId="23504" xr:uid="{CF41211F-5BA8-4ED4-A4BD-3883F651A2E2}"/>
    <cellStyle name="Comma 2 8 2 3 3 3" xfId="6692" xr:uid="{00000000-0005-0000-0000-0000F5220000}"/>
    <cellStyle name="Comma 2 8 2 3 3 3 2" xfId="16299" xr:uid="{00000000-0005-0000-0000-0000F6220000}"/>
    <cellStyle name="Comma 2 8 2 3 3 3 2 2" xfId="35513" xr:uid="{1752AA22-ED4D-4755-9088-0A5B4FAF6F0F}"/>
    <cellStyle name="Comma 2 8 2 3 3 3 3" xfId="25906" xr:uid="{C683EE29-8DAE-476D-814E-06C82B1046C8}"/>
    <cellStyle name="Comma 2 8 2 3 3 4" xfId="11495" xr:uid="{00000000-0005-0000-0000-0000F7220000}"/>
    <cellStyle name="Comma 2 8 2 3 3 4 2" xfId="30709" xr:uid="{C3391129-2F53-44F7-AEAF-7FB6D48E2442}"/>
    <cellStyle name="Comma 2 8 2 3 3 5" xfId="21102" xr:uid="{56589235-F24B-4BCA-B5EB-9DB8309EAF6A}"/>
    <cellStyle name="Comma 2 8 2 3 4" xfId="2690" xr:uid="{00000000-0005-0000-0000-0000F8220000}"/>
    <cellStyle name="Comma 2 8 2 3 4 2" xfId="7493" xr:uid="{00000000-0005-0000-0000-0000F9220000}"/>
    <cellStyle name="Comma 2 8 2 3 4 2 2" xfId="17100" xr:uid="{00000000-0005-0000-0000-0000FA220000}"/>
    <cellStyle name="Comma 2 8 2 3 4 2 2 2" xfId="36314" xr:uid="{1C17BC45-0D5F-4BB8-A0BE-EECFAABAA927}"/>
    <cellStyle name="Comma 2 8 2 3 4 2 3" xfId="26707" xr:uid="{DB879826-0477-4E44-B931-1E3275888F89}"/>
    <cellStyle name="Comma 2 8 2 3 4 3" xfId="12297" xr:uid="{00000000-0005-0000-0000-0000FB220000}"/>
    <cellStyle name="Comma 2 8 2 3 4 3 2" xfId="31511" xr:uid="{2ABDE785-2705-43B3-851A-B03BDB75B61E}"/>
    <cellStyle name="Comma 2 8 2 3 4 4" xfId="21904" xr:uid="{2EAA877D-704B-4E7C-B70E-763F7AF702B6}"/>
    <cellStyle name="Comma 2 8 2 3 5" xfId="5092" xr:uid="{00000000-0005-0000-0000-0000FC220000}"/>
    <cellStyle name="Comma 2 8 2 3 5 2" xfId="14699" xr:uid="{00000000-0005-0000-0000-0000FD220000}"/>
    <cellStyle name="Comma 2 8 2 3 5 2 2" xfId="33913" xr:uid="{31DADC98-2B2A-445E-A260-70C68CCB662F}"/>
    <cellStyle name="Comma 2 8 2 3 5 3" xfId="24306" xr:uid="{3DFB1C33-2DDA-4209-A6CD-68DBE62EE8DC}"/>
    <cellStyle name="Comma 2 8 2 3 6" xfId="9895" xr:uid="{00000000-0005-0000-0000-0000FE220000}"/>
    <cellStyle name="Comma 2 8 2 3 6 2" xfId="29109" xr:uid="{0D3D4EF8-F57E-4142-AB86-BE28830535DE}"/>
    <cellStyle name="Comma 2 8 2 3 7" xfId="19502" xr:uid="{7E17E067-AE03-4F19-BAE7-3A86C7AC94D9}"/>
    <cellStyle name="Comma 2 8 2 4" xfId="485" xr:uid="{00000000-0005-0000-0000-0000FF220000}"/>
    <cellStyle name="Comma 2 8 2 4 2" xfId="1286" xr:uid="{00000000-0005-0000-0000-000000230000}"/>
    <cellStyle name="Comma 2 8 2 4 2 2" xfId="3690" xr:uid="{00000000-0005-0000-0000-000001230000}"/>
    <cellStyle name="Comma 2 8 2 4 2 2 2" xfId="8493" xr:uid="{00000000-0005-0000-0000-000002230000}"/>
    <cellStyle name="Comma 2 8 2 4 2 2 2 2" xfId="18100" xr:uid="{00000000-0005-0000-0000-000003230000}"/>
    <cellStyle name="Comma 2 8 2 4 2 2 2 2 2" xfId="37314" xr:uid="{BE178AE9-026A-4A27-83EF-1406CF2344E7}"/>
    <cellStyle name="Comma 2 8 2 4 2 2 2 3" xfId="27707" xr:uid="{D422D49A-9C60-42FB-B89C-8445F5BA1D5F}"/>
    <cellStyle name="Comma 2 8 2 4 2 2 3" xfId="13297" xr:uid="{00000000-0005-0000-0000-000004230000}"/>
    <cellStyle name="Comma 2 8 2 4 2 2 3 2" xfId="32511" xr:uid="{49D99600-0F18-4804-BDC3-CABBF9A7D845}"/>
    <cellStyle name="Comma 2 8 2 4 2 2 4" xfId="22904" xr:uid="{FC6C1BDA-2927-4096-9460-1FEAD832734D}"/>
    <cellStyle name="Comma 2 8 2 4 2 3" xfId="6092" xr:uid="{00000000-0005-0000-0000-000005230000}"/>
    <cellStyle name="Comma 2 8 2 4 2 3 2" xfId="15699" xr:uid="{00000000-0005-0000-0000-000006230000}"/>
    <cellStyle name="Comma 2 8 2 4 2 3 2 2" xfId="34913" xr:uid="{C055F316-B9A4-4C63-90BB-944395B9767C}"/>
    <cellStyle name="Comma 2 8 2 4 2 3 3" xfId="25306" xr:uid="{48D33881-C1E1-4DB7-AC78-FB0297D1F261}"/>
    <cellStyle name="Comma 2 8 2 4 2 4" xfId="10895" xr:uid="{00000000-0005-0000-0000-000007230000}"/>
    <cellStyle name="Comma 2 8 2 4 2 4 2" xfId="30109" xr:uid="{BF36EAC2-68EF-40D2-87E2-6D738DB04E78}"/>
    <cellStyle name="Comma 2 8 2 4 2 5" xfId="20502" xr:uid="{9DA9AA39-E01D-45DD-88DD-684969F31A97}"/>
    <cellStyle name="Comma 2 8 2 4 3" xfId="2086" xr:uid="{00000000-0005-0000-0000-000008230000}"/>
    <cellStyle name="Comma 2 8 2 4 3 2" xfId="4490" xr:uid="{00000000-0005-0000-0000-000009230000}"/>
    <cellStyle name="Comma 2 8 2 4 3 2 2" xfId="9293" xr:uid="{00000000-0005-0000-0000-00000A230000}"/>
    <cellStyle name="Comma 2 8 2 4 3 2 2 2" xfId="18900" xr:uid="{00000000-0005-0000-0000-00000B230000}"/>
    <cellStyle name="Comma 2 8 2 4 3 2 2 2 2" xfId="38114" xr:uid="{6FB0CDF2-4F88-4DD2-9673-CE8D4D8F060F}"/>
    <cellStyle name="Comma 2 8 2 4 3 2 2 3" xfId="28507" xr:uid="{CED76AF4-C1F0-48CC-90ED-23B478E5DF88}"/>
    <cellStyle name="Comma 2 8 2 4 3 2 3" xfId="14097" xr:uid="{00000000-0005-0000-0000-00000C230000}"/>
    <cellStyle name="Comma 2 8 2 4 3 2 3 2" xfId="33311" xr:uid="{BD0AA07A-10CF-4B26-97C6-98FEB99CE354}"/>
    <cellStyle name="Comma 2 8 2 4 3 2 4" xfId="23704" xr:uid="{8DBD9D2C-1C7B-444B-BA9A-DAE251B6961A}"/>
    <cellStyle name="Comma 2 8 2 4 3 3" xfId="6892" xr:uid="{00000000-0005-0000-0000-00000D230000}"/>
    <cellStyle name="Comma 2 8 2 4 3 3 2" xfId="16499" xr:uid="{00000000-0005-0000-0000-00000E230000}"/>
    <cellStyle name="Comma 2 8 2 4 3 3 2 2" xfId="35713" xr:uid="{4A3698A9-FB02-4E94-9691-1B0AC489A9C3}"/>
    <cellStyle name="Comma 2 8 2 4 3 3 3" xfId="26106" xr:uid="{83E95920-674F-430E-A3E4-EE6A403D28A8}"/>
    <cellStyle name="Comma 2 8 2 4 3 4" xfId="11695" xr:uid="{00000000-0005-0000-0000-00000F230000}"/>
    <cellStyle name="Comma 2 8 2 4 3 4 2" xfId="30909" xr:uid="{263DE9C2-A6A6-42CB-857F-F34A86497574}"/>
    <cellStyle name="Comma 2 8 2 4 3 5" xfId="21302" xr:uid="{2F892016-D907-4E96-8658-19C3E84ED957}"/>
    <cellStyle name="Comma 2 8 2 4 4" xfId="2890" xr:uid="{00000000-0005-0000-0000-000010230000}"/>
    <cellStyle name="Comma 2 8 2 4 4 2" xfId="7693" xr:uid="{00000000-0005-0000-0000-000011230000}"/>
    <cellStyle name="Comma 2 8 2 4 4 2 2" xfId="17300" xr:uid="{00000000-0005-0000-0000-000012230000}"/>
    <cellStyle name="Comma 2 8 2 4 4 2 2 2" xfId="36514" xr:uid="{D0C08043-D182-4491-84E7-23CE9094952E}"/>
    <cellStyle name="Comma 2 8 2 4 4 2 3" xfId="26907" xr:uid="{955F9330-A158-4EC9-9E8F-549325B3D9AB}"/>
    <cellStyle name="Comma 2 8 2 4 4 3" xfId="12497" xr:uid="{00000000-0005-0000-0000-000013230000}"/>
    <cellStyle name="Comma 2 8 2 4 4 3 2" xfId="31711" xr:uid="{19D83B39-E835-453E-AD91-40205773D755}"/>
    <cellStyle name="Comma 2 8 2 4 4 4" xfId="22104" xr:uid="{2918ECF4-F575-4F60-A45B-4C63F964012D}"/>
    <cellStyle name="Comma 2 8 2 4 5" xfId="5292" xr:uid="{00000000-0005-0000-0000-000014230000}"/>
    <cellStyle name="Comma 2 8 2 4 5 2" xfId="14899" xr:uid="{00000000-0005-0000-0000-000015230000}"/>
    <cellStyle name="Comma 2 8 2 4 5 2 2" xfId="34113" xr:uid="{C95F4637-EBD0-43C2-A31A-AA705A889CFA}"/>
    <cellStyle name="Comma 2 8 2 4 5 3" xfId="24506" xr:uid="{98FD530D-1441-415A-B5A3-07BE95392B0F}"/>
    <cellStyle name="Comma 2 8 2 4 6" xfId="10095" xr:uid="{00000000-0005-0000-0000-000016230000}"/>
    <cellStyle name="Comma 2 8 2 4 6 2" xfId="29309" xr:uid="{F4E56916-8DAB-40EC-8F21-A4CDC9BDBF9F}"/>
    <cellStyle name="Comma 2 8 2 4 7" xfId="19702" xr:uid="{565FF344-19F2-4086-87C2-BECDA6103B15}"/>
    <cellStyle name="Comma 2 8 2 5" xfId="685" xr:uid="{00000000-0005-0000-0000-000017230000}"/>
    <cellStyle name="Comma 2 8 2 5 2" xfId="1486" xr:uid="{00000000-0005-0000-0000-000018230000}"/>
    <cellStyle name="Comma 2 8 2 5 2 2" xfId="3890" xr:uid="{00000000-0005-0000-0000-000019230000}"/>
    <cellStyle name="Comma 2 8 2 5 2 2 2" xfId="8693" xr:uid="{00000000-0005-0000-0000-00001A230000}"/>
    <cellStyle name="Comma 2 8 2 5 2 2 2 2" xfId="18300" xr:uid="{00000000-0005-0000-0000-00001B230000}"/>
    <cellStyle name="Comma 2 8 2 5 2 2 2 2 2" xfId="37514" xr:uid="{2D40DDAA-3C76-4A37-A580-28996A10CDC0}"/>
    <cellStyle name="Comma 2 8 2 5 2 2 2 3" xfId="27907" xr:uid="{F1F6FB25-ADF7-41F4-A30C-83A085DE777F}"/>
    <cellStyle name="Comma 2 8 2 5 2 2 3" xfId="13497" xr:uid="{00000000-0005-0000-0000-00001C230000}"/>
    <cellStyle name="Comma 2 8 2 5 2 2 3 2" xfId="32711" xr:uid="{CD189AC0-5B03-4ADA-A14D-18067C1179C9}"/>
    <cellStyle name="Comma 2 8 2 5 2 2 4" xfId="23104" xr:uid="{F58ADB5E-6870-4C85-BE6C-4F19FA769CA7}"/>
    <cellStyle name="Comma 2 8 2 5 2 3" xfId="6292" xr:uid="{00000000-0005-0000-0000-00001D230000}"/>
    <cellStyle name="Comma 2 8 2 5 2 3 2" xfId="15899" xr:uid="{00000000-0005-0000-0000-00001E230000}"/>
    <cellStyle name="Comma 2 8 2 5 2 3 2 2" xfId="35113" xr:uid="{127A271A-DC54-49C2-9EC5-E441AA9452F4}"/>
    <cellStyle name="Comma 2 8 2 5 2 3 3" xfId="25506" xr:uid="{986282D1-7730-4F5D-945A-F9B7ACECBCAB}"/>
    <cellStyle name="Comma 2 8 2 5 2 4" xfId="11095" xr:uid="{00000000-0005-0000-0000-00001F230000}"/>
    <cellStyle name="Comma 2 8 2 5 2 4 2" xfId="30309" xr:uid="{B2449CF3-5F7A-4758-9453-EED4565F8B12}"/>
    <cellStyle name="Comma 2 8 2 5 2 5" xfId="20702" xr:uid="{99CE2DAE-8C0B-4110-94A0-120446799FD5}"/>
    <cellStyle name="Comma 2 8 2 5 3" xfId="2286" xr:uid="{00000000-0005-0000-0000-000020230000}"/>
    <cellStyle name="Comma 2 8 2 5 3 2" xfId="4690" xr:uid="{00000000-0005-0000-0000-000021230000}"/>
    <cellStyle name="Comma 2 8 2 5 3 2 2" xfId="9493" xr:uid="{00000000-0005-0000-0000-000022230000}"/>
    <cellStyle name="Comma 2 8 2 5 3 2 2 2" xfId="19100" xr:uid="{00000000-0005-0000-0000-000023230000}"/>
    <cellStyle name="Comma 2 8 2 5 3 2 2 2 2" xfId="38314" xr:uid="{EA0EAB7B-B15E-40B2-AD47-AF7361032D6A}"/>
    <cellStyle name="Comma 2 8 2 5 3 2 2 3" xfId="28707" xr:uid="{1CA4278D-BE9F-4E0C-9A18-C2B11C8427D6}"/>
    <cellStyle name="Comma 2 8 2 5 3 2 3" xfId="14297" xr:uid="{00000000-0005-0000-0000-000024230000}"/>
    <cellStyle name="Comma 2 8 2 5 3 2 3 2" xfId="33511" xr:uid="{C0995759-AC7E-4BD5-844A-79F098179152}"/>
    <cellStyle name="Comma 2 8 2 5 3 2 4" xfId="23904" xr:uid="{233F19DE-A3EA-460E-AF64-8686B251B66D}"/>
    <cellStyle name="Comma 2 8 2 5 3 3" xfId="7092" xr:uid="{00000000-0005-0000-0000-000025230000}"/>
    <cellStyle name="Comma 2 8 2 5 3 3 2" xfId="16699" xr:uid="{00000000-0005-0000-0000-000026230000}"/>
    <cellStyle name="Comma 2 8 2 5 3 3 2 2" xfId="35913" xr:uid="{C69B91C2-24A7-4E2A-A370-8EA2955DAAAD}"/>
    <cellStyle name="Comma 2 8 2 5 3 3 3" xfId="26306" xr:uid="{3C71A469-9926-491B-AB7C-8510ED82EE56}"/>
    <cellStyle name="Comma 2 8 2 5 3 4" xfId="11895" xr:uid="{00000000-0005-0000-0000-000027230000}"/>
    <cellStyle name="Comma 2 8 2 5 3 4 2" xfId="31109" xr:uid="{5D52C12A-5932-4FB0-B183-843D54F6546A}"/>
    <cellStyle name="Comma 2 8 2 5 3 5" xfId="21502" xr:uid="{9EB6ACA1-2C25-4FD5-84AF-C908791FFB9D}"/>
    <cellStyle name="Comma 2 8 2 5 4" xfId="3090" xr:uid="{00000000-0005-0000-0000-000028230000}"/>
    <cellStyle name="Comma 2 8 2 5 4 2" xfId="7893" xr:uid="{00000000-0005-0000-0000-000029230000}"/>
    <cellStyle name="Comma 2 8 2 5 4 2 2" xfId="17500" xr:uid="{00000000-0005-0000-0000-00002A230000}"/>
    <cellStyle name="Comma 2 8 2 5 4 2 2 2" xfId="36714" xr:uid="{C2DD3C1A-8F58-447C-BBB0-BBA59AF2CA15}"/>
    <cellStyle name="Comma 2 8 2 5 4 2 3" xfId="27107" xr:uid="{D3AF9DBE-52BF-4BAB-B823-B08FB779AA7F}"/>
    <cellStyle name="Comma 2 8 2 5 4 3" xfId="12697" xr:uid="{00000000-0005-0000-0000-00002B230000}"/>
    <cellStyle name="Comma 2 8 2 5 4 3 2" xfId="31911" xr:uid="{39532903-419C-4679-917B-A42348E793BD}"/>
    <cellStyle name="Comma 2 8 2 5 4 4" xfId="22304" xr:uid="{8FD58F30-EDA3-44D5-A594-9D160C7EA055}"/>
    <cellStyle name="Comma 2 8 2 5 5" xfId="5492" xr:uid="{00000000-0005-0000-0000-00002C230000}"/>
    <cellStyle name="Comma 2 8 2 5 5 2" xfId="15099" xr:uid="{00000000-0005-0000-0000-00002D230000}"/>
    <cellStyle name="Comma 2 8 2 5 5 2 2" xfId="34313" xr:uid="{0AC3538E-4170-4EF3-A5F0-E37008C6926B}"/>
    <cellStyle name="Comma 2 8 2 5 5 3" xfId="24706" xr:uid="{73F4D082-B4B3-429E-AE2B-EDCCD5020404}"/>
    <cellStyle name="Comma 2 8 2 5 6" xfId="10295" xr:uid="{00000000-0005-0000-0000-00002E230000}"/>
    <cellStyle name="Comma 2 8 2 5 6 2" xfId="29509" xr:uid="{BCB3BA5D-DFB2-48EB-8355-7C8875FA1548}"/>
    <cellStyle name="Comma 2 8 2 5 7" xfId="19902" xr:uid="{DE5B16C3-0A5F-4C50-ACDA-01C0E10CA333}"/>
    <cellStyle name="Comma 2 8 2 6" xfId="886" xr:uid="{00000000-0005-0000-0000-00002F230000}"/>
    <cellStyle name="Comma 2 8 2 6 2" xfId="3290" xr:uid="{00000000-0005-0000-0000-000030230000}"/>
    <cellStyle name="Comma 2 8 2 6 2 2" xfId="8093" xr:uid="{00000000-0005-0000-0000-000031230000}"/>
    <cellStyle name="Comma 2 8 2 6 2 2 2" xfId="17700" xr:uid="{00000000-0005-0000-0000-000032230000}"/>
    <cellStyle name="Comma 2 8 2 6 2 2 2 2" xfId="36914" xr:uid="{BC6D33AA-CAD5-441E-8431-EFEBF66D26F0}"/>
    <cellStyle name="Comma 2 8 2 6 2 2 3" xfId="27307" xr:uid="{62EBC180-5730-44AA-A57A-94BC3FBCEAF3}"/>
    <cellStyle name="Comma 2 8 2 6 2 3" xfId="12897" xr:uid="{00000000-0005-0000-0000-000033230000}"/>
    <cellStyle name="Comma 2 8 2 6 2 3 2" xfId="32111" xr:uid="{E4896490-F927-4977-B0AB-15C594A29C1E}"/>
    <cellStyle name="Comma 2 8 2 6 2 4" xfId="22504" xr:uid="{06A85AB5-1CC0-4016-BD58-7F1C021355B8}"/>
    <cellStyle name="Comma 2 8 2 6 3" xfId="5692" xr:uid="{00000000-0005-0000-0000-000034230000}"/>
    <cellStyle name="Comma 2 8 2 6 3 2" xfId="15299" xr:uid="{00000000-0005-0000-0000-000035230000}"/>
    <cellStyle name="Comma 2 8 2 6 3 2 2" xfId="34513" xr:uid="{6BC384C3-8DC4-40E0-B008-9F8FE809FA97}"/>
    <cellStyle name="Comma 2 8 2 6 3 3" xfId="24906" xr:uid="{885BB3A4-BB2D-4657-AC3B-42A61C83D204}"/>
    <cellStyle name="Comma 2 8 2 6 4" xfId="10495" xr:uid="{00000000-0005-0000-0000-000036230000}"/>
    <cellStyle name="Comma 2 8 2 6 4 2" xfId="29709" xr:uid="{88B33324-97A6-493F-A663-EFE91B578EF9}"/>
    <cellStyle name="Comma 2 8 2 6 5" xfId="20102" xr:uid="{9E9C345E-13CA-4D14-970B-C133677718DE}"/>
    <cellStyle name="Comma 2 8 2 7" xfId="1686" xr:uid="{00000000-0005-0000-0000-000037230000}"/>
    <cellStyle name="Comma 2 8 2 7 2" xfId="4090" xr:uid="{00000000-0005-0000-0000-000038230000}"/>
    <cellStyle name="Comma 2 8 2 7 2 2" xfId="8893" xr:uid="{00000000-0005-0000-0000-000039230000}"/>
    <cellStyle name="Comma 2 8 2 7 2 2 2" xfId="18500" xr:uid="{00000000-0005-0000-0000-00003A230000}"/>
    <cellStyle name="Comma 2 8 2 7 2 2 2 2" xfId="37714" xr:uid="{2FAA438D-4633-40C8-9500-9C34C7E31DC1}"/>
    <cellStyle name="Comma 2 8 2 7 2 2 3" xfId="28107" xr:uid="{F180E984-BDB2-4645-A94B-63B2817A817C}"/>
    <cellStyle name="Comma 2 8 2 7 2 3" xfId="13697" xr:uid="{00000000-0005-0000-0000-00003B230000}"/>
    <cellStyle name="Comma 2 8 2 7 2 3 2" xfId="32911" xr:uid="{F31B5C83-E013-4D53-B9D1-AEEA2BBF485A}"/>
    <cellStyle name="Comma 2 8 2 7 2 4" xfId="23304" xr:uid="{7B0B0269-3EBE-44B6-91E4-9F0F0CB4454E}"/>
    <cellStyle name="Comma 2 8 2 7 3" xfId="6492" xr:uid="{00000000-0005-0000-0000-00003C230000}"/>
    <cellStyle name="Comma 2 8 2 7 3 2" xfId="16099" xr:uid="{00000000-0005-0000-0000-00003D230000}"/>
    <cellStyle name="Comma 2 8 2 7 3 2 2" xfId="35313" xr:uid="{38EF3615-5D0B-4246-84B7-3854E31F8F10}"/>
    <cellStyle name="Comma 2 8 2 7 3 3" xfId="25706" xr:uid="{BF1CC5D8-8811-44F0-A8FD-DF657455651A}"/>
    <cellStyle name="Comma 2 8 2 7 4" xfId="11295" xr:uid="{00000000-0005-0000-0000-00003E230000}"/>
    <cellStyle name="Comma 2 8 2 7 4 2" xfId="30509" xr:uid="{E716C4A1-2D46-44CA-A4F7-F206E851D6C9}"/>
    <cellStyle name="Comma 2 8 2 7 5" xfId="20902" xr:uid="{D5D55D4E-9B21-4FD8-A468-70EED658AA1F}"/>
    <cellStyle name="Comma 2 8 2 8" xfId="2490" xr:uid="{00000000-0005-0000-0000-00003F230000}"/>
    <cellStyle name="Comma 2 8 2 8 2" xfId="7293" xr:uid="{00000000-0005-0000-0000-000040230000}"/>
    <cellStyle name="Comma 2 8 2 8 2 2" xfId="16900" xr:uid="{00000000-0005-0000-0000-000041230000}"/>
    <cellStyle name="Comma 2 8 2 8 2 2 2" xfId="36114" xr:uid="{A4AF4B1C-9E8A-4F9E-95FE-4E53189C608A}"/>
    <cellStyle name="Comma 2 8 2 8 2 3" xfId="26507" xr:uid="{A25114B6-FB2E-4DB5-8E29-91E61E890D06}"/>
    <cellStyle name="Comma 2 8 2 8 3" xfId="12097" xr:uid="{00000000-0005-0000-0000-000042230000}"/>
    <cellStyle name="Comma 2 8 2 8 3 2" xfId="31311" xr:uid="{DD6593F2-10B0-46A5-9307-13643CE7D2F7}"/>
    <cellStyle name="Comma 2 8 2 8 4" xfId="21704" xr:uid="{3B63FD05-8708-4397-AE95-4616AC9B9C35}"/>
    <cellStyle name="Comma 2 8 2 9" xfId="4892" xr:uid="{00000000-0005-0000-0000-000043230000}"/>
    <cellStyle name="Comma 2 8 2 9 2" xfId="14499" xr:uid="{00000000-0005-0000-0000-000044230000}"/>
    <cellStyle name="Comma 2 8 2 9 2 2" xfId="33713" xr:uid="{D58A83A2-3F68-4CD0-87E7-29EEEACD386E}"/>
    <cellStyle name="Comma 2 8 2 9 3" xfId="24106" xr:uid="{082A016E-166A-4A82-8CEA-C46E8DCEEC09}"/>
    <cellStyle name="Comma 2 8 3" xfId="135" xr:uid="{00000000-0005-0000-0000-000045230000}"/>
    <cellStyle name="Comma 2 8 3 10" xfId="19352" xr:uid="{0D61A823-40E1-46BA-B28E-1442461875CB}"/>
    <cellStyle name="Comma 2 8 3 2" xfId="335" xr:uid="{00000000-0005-0000-0000-000046230000}"/>
    <cellStyle name="Comma 2 8 3 2 2" xfId="1136" xr:uid="{00000000-0005-0000-0000-000047230000}"/>
    <cellStyle name="Comma 2 8 3 2 2 2" xfId="3540" xr:uid="{00000000-0005-0000-0000-000048230000}"/>
    <cellStyle name="Comma 2 8 3 2 2 2 2" xfId="8343" xr:uid="{00000000-0005-0000-0000-000049230000}"/>
    <cellStyle name="Comma 2 8 3 2 2 2 2 2" xfId="17950" xr:uid="{00000000-0005-0000-0000-00004A230000}"/>
    <cellStyle name="Comma 2 8 3 2 2 2 2 2 2" xfId="37164" xr:uid="{6EF3DC7C-6B81-4B2F-B252-84F717FB9093}"/>
    <cellStyle name="Comma 2 8 3 2 2 2 2 3" xfId="27557" xr:uid="{0C5CE3E3-3465-40AE-B75C-D55FB3735755}"/>
    <cellStyle name="Comma 2 8 3 2 2 2 3" xfId="13147" xr:uid="{00000000-0005-0000-0000-00004B230000}"/>
    <cellStyle name="Comma 2 8 3 2 2 2 3 2" xfId="32361" xr:uid="{0458593E-BF30-4649-94E2-798A23BD174F}"/>
    <cellStyle name="Comma 2 8 3 2 2 2 4" xfId="22754" xr:uid="{6467A35F-420B-4CE4-8A67-795520119F37}"/>
    <cellStyle name="Comma 2 8 3 2 2 3" xfId="5942" xr:uid="{00000000-0005-0000-0000-00004C230000}"/>
    <cellStyle name="Comma 2 8 3 2 2 3 2" xfId="15549" xr:uid="{00000000-0005-0000-0000-00004D230000}"/>
    <cellStyle name="Comma 2 8 3 2 2 3 2 2" xfId="34763" xr:uid="{B6EC89DB-4130-449B-9C35-2A999E3CAB27}"/>
    <cellStyle name="Comma 2 8 3 2 2 3 3" xfId="25156" xr:uid="{91217F0E-11DF-4473-8378-81DD40D19C72}"/>
    <cellStyle name="Comma 2 8 3 2 2 4" xfId="10745" xr:uid="{00000000-0005-0000-0000-00004E230000}"/>
    <cellStyle name="Comma 2 8 3 2 2 4 2" xfId="29959" xr:uid="{3AB0A8CC-2381-493B-9155-EEF45E32CEE4}"/>
    <cellStyle name="Comma 2 8 3 2 2 5" xfId="20352" xr:uid="{A34F2789-484B-42D6-8115-DA4AE463A98F}"/>
    <cellStyle name="Comma 2 8 3 2 3" xfId="1936" xr:uid="{00000000-0005-0000-0000-00004F230000}"/>
    <cellStyle name="Comma 2 8 3 2 3 2" xfId="4340" xr:uid="{00000000-0005-0000-0000-000050230000}"/>
    <cellStyle name="Comma 2 8 3 2 3 2 2" xfId="9143" xr:uid="{00000000-0005-0000-0000-000051230000}"/>
    <cellStyle name="Comma 2 8 3 2 3 2 2 2" xfId="18750" xr:uid="{00000000-0005-0000-0000-000052230000}"/>
    <cellStyle name="Comma 2 8 3 2 3 2 2 2 2" xfId="37964" xr:uid="{4C96445F-1629-46D5-8473-ECF8BB097418}"/>
    <cellStyle name="Comma 2 8 3 2 3 2 2 3" xfId="28357" xr:uid="{94788BEA-9F27-4735-868C-D20D1FEE7F1E}"/>
    <cellStyle name="Comma 2 8 3 2 3 2 3" xfId="13947" xr:uid="{00000000-0005-0000-0000-000053230000}"/>
    <cellStyle name="Comma 2 8 3 2 3 2 3 2" xfId="33161" xr:uid="{9A0E52F6-B7E9-4F4E-A05D-D7890502F9D7}"/>
    <cellStyle name="Comma 2 8 3 2 3 2 4" xfId="23554" xr:uid="{830C1FB6-5F2C-4411-8DAE-F313F235FB9B}"/>
    <cellStyle name="Comma 2 8 3 2 3 3" xfId="6742" xr:uid="{00000000-0005-0000-0000-000054230000}"/>
    <cellStyle name="Comma 2 8 3 2 3 3 2" xfId="16349" xr:uid="{00000000-0005-0000-0000-000055230000}"/>
    <cellStyle name="Comma 2 8 3 2 3 3 2 2" xfId="35563" xr:uid="{6041BB4A-3CC0-408F-BFD9-808E2FF7AF2D}"/>
    <cellStyle name="Comma 2 8 3 2 3 3 3" xfId="25956" xr:uid="{F4C1BA7C-57A6-4BA3-8AEF-BA97B2A31C3C}"/>
    <cellStyle name="Comma 2 8 3 2 3 4" xfId="11545" xr:uid="{00000000-0005-0000-0000-000056230000}"/>
    <cellStyle name="Comma 2 8 3 2 3 4 2" xfId="30759" xr:uid="{516243E9-D13F-4A4C-8955-6B1467D3C942}"/>
    <cellStyle name="Comma 2 8 3 2 3 5" xfId="21152" xr:uid="{9691F4E6-759C-461E-844B-8CF4D0FDBF1F}"/>
    <cellStyle name="Comma 2 8 3 2 4" xfId="2740" xr:uid="{00000000-0005-0000-0000-000057230000}"/>
    <cellStyle name="Comma 2 8 3 2 4 2" xfId="7543" xr:uid="{00000000-0005-0000-0000-000058230000}"/>
    <cellStyle name="Comma 2 8 3 2 4 2 2" xfId="17150" xr:uid="{00000000-0005-0000-0000-000059230000}"/>
    <cellStyle name="Comma 2 8 3 2 4 2 2 2" xfId="36364" xr:uid="{7BB10464-7657-4E59-BD14-531D99C77FF8}"/>
    <cellStyle name="Comma 2 8 3 2 4 2 3" xfId="26757" xr:uid="{B485A9CB-3724-4AC8-A17F-563ECFB3C269}"/>
    <cellStyle name="Comma 2 8 3 2 4 3" xfId="12347" xr:uid="{00000000-0005-0000-0000-00005A230000}"/>
    <cellStyle name="Comma 2 8 3 2 4 3 2" xfId="31561" xr:uid="{B8D59FA8-EEF5-4D30-B412-7747D1AB0DAC}"/>
    <cellStyle name="Comma 2 8 3 2 4 4" xfId="21954" xr:uid="{317C5E8D-1FD5-44B4-AE15-044E8024908F}"/>
    <cellStyle name="Comma 2 8 3 2 5" xfId="5142" xr:uid="{00000000-0005-0000-0000-00005B230000}"/>
    <cellStyle name="Comma 2 8 3 2 5 2" xfId="14749" xr:uid="{00000000-0005-0000-0000-00005C230000}"/>
    <cellStyle name="Comma 2 8 3 2 5 2 2" xfId="33963" xr:uid="{966F94D7-E9EF-4ED9-BC20-1FA786C84BC6}"/>
    <cellStyle name="Comma 2 8 3 2 5 3" xfId="24356" xr:uid="{68492505-D756-4A7E-A6CD-AAF8223586A0}"/>
    <cellStyle name="Comma 2 8 3 2 6" xfId="9945" xr:uid="{00000000-0005-0000-0000-00005D230000}"/>
    <cellStyle name="Comma 2 8 3 2 6 2" xfId="29159" xr:uid="{2E5A4F39-9A9B-4865-8A0F-5C53FAC2E3E0}"/>
    <cellStyle name="Comma 2 8 3 2 7" xfId="19552" xr:uid="{A3997E8F-0234-4228-A828-322C60A3479F}"/>
    <cellStyle name="Comma 2 8 3 3" xfId="535" xr:uid="{00000000-0005-0000-0000-00005E230000}"/>
    <cellStyle name="Comma 2 8 3 3 2" xfId="1336" xr:uid="{00000000-0005-0000-0000-00005F230000}"/>
    <cellStyle name="Comma 2 8 3 3 2 2" xfId="3740" xr:uid="{00000000-0005-0000-0000-000060230000}"/>
    <cellStyle name="Comma 2 8 3 3 2 2 2" xfId="8543" xr:uid="{00000000-0005-0000-0000-000061230000}"/>
    <cellStyle name="Comma 2 8 3 3 2 2 2 2" xfId="18150" xr:uid="{00000000-0005-0000-0000-000062230000}"/>
    <cellStyle name="Comma 2 8 3 3 2 2 2 2 2" xfId="37364" xr:uid="{1486A0A6-3897-4F15-A86F-B3260ED109F5}"/>
    <cellStyle name="Comma 2 8 3 3 2 2 2 3" xfId="27757" xr:uid="{1A4D964D-15AA-410D-BA0B-7CF5FC96F02A}"/>
    <cellStyle name="Comma 2 8 3 3 2 2 3" xfId="13347" xr:uid="{00000000-0005-0000-0000-000063230000}"/>
    <cellStyle name="Comma 2 8 3 3 2 2 3 2" xfId="32561" xr:uid="{02EFF0F4-31CD-4D01-961B-A892976992C2}"/>
    <cellStyle name="Comma 2 8 3 3 2 2 4" xfId="22954" xr:uid="{AB929F58-1367-442C-BA89-1F75D1C4C8BC}"/>
    <cellStyle name="Comma 2 8 3 3 2 3" xfId="6142" xr:uid="{00000000-0005-0000-0000-000064230000}"/>
    <cellStyle name="Comma 2 8 3 3 2 3 2" xfId="15749" xr:uid="{00000000-0005-0000-0000-000065230000}"/>
    <cellStyle name="Comma 2 8 3 3 2 3 2 2" xfId="34963" xr:uid="{6724BB9E-EFBE-46F4-B985-24DA7433069D}"/>
    <cellStyle name="Comma 2 8 3 3 2 3 3" xfId="25356" xr:uid="{15C44596-5144-4BC1-9337-DC78B7B3C467}"/>
    <cellStyle name="Comma 2 8 3 3 2 4" xfId="10945" xr:uid="{00000000-0005-0000-0000-000066230000}"/>
    <cellStyle name="Comma 2 8 3 3 2 4 2" xfId="30159" xr:uid="{FCB39945-3752-46DF-8CE8-2419E11ED09A}"/>
    <cellStyle name="Comma 2 8 3 3 2 5" xfId="20552" xr:uid="{43C5A959-7E38-42E1-8D83-33E79C94E592}"/>
    <cellStyle name="Comma 2 8 3 3 3" xfId="2136" xr:uid="{00000000-0005-0000-0000-000067230000}"/>
    <cellStyle name="Comma 2 8 3 3 3 2" xfId="4540" xr:uid="{00000000-0005-0000-0000-000068230000}"/>
    <cellStyle name="Comma 2 8 3 3 3 2 2" xfId="9343" xr:uid="{00000000-0005-0000-0000-000069230000}"/>
    <cellStyle name="Comma 2 8 3 3 3 2 2 2" xfId="18950" xr:uid="{00000000-0005-0000-0000-00006A230000}"/>
    <cellStyle name="Comma 2 8 3 3 3 2 2 2 2" xfId="38164" xr:uid="{E4E4EC58-558B-4B47-BF8C-A865F7DD574B}"/>
    <cellStyle name="Comma 2 8 3 3 3 2 2 3" xfId="28557" xr:uid="{CE05ABA0-62A5-4EA4-A277-6D83D1BDF826}"/>
    <cellStyle name="Comma 2 8 3 3 3 2 3" xfId="14147" xr:uid="{00000000-0005-0000-0000-00006B230000}"/>
    <cellStyle name="Comma 2 8 3 3 3 2 3 2" xfId="33361" xr:uid="{DBD29962-29FE-4C9D-B4A4-CA1BC8802135}"/>
    <cellStyle name="Comma 2 8 3 3 3 2 4" xfId="23754" xr:uid="{AD0F29F3-4516-4868-87AA-B8F4D24281CB}"/>
    <cellStyle name="Comma 2 8 3 3 3 3" xfId="6942" xr:uid="{00000000-0005-0000-0000-00006C230000}"/>
    <cellStyle name="Comma 2 8 3 3 3 3 2" xfId="16549" xr:uid="{00000000-0005-0000-0000-00006D230000}"/>
    <cellStyle name="Comma 2 8 3 3 3 3 2 2" xfId="35763" xr:uid="{BE7C6D2A-5FF5-4B63-BFD0-D38BA205AAC8}"/>
    <cellStyle name="Comma 2 8 3 3 3 3 3" xfId="26156" xr:uid="{83A7BD73-5335-4D66-8306-A68FC4981A9A}"/>
    <cellStyle name="Comma 2 8 3 3 3 4" xfId="11745" xr:uid="{00000000-0005-0000-0000-00006E230000}"/>
    <cellStyle name="Comma 2 8 3 3 3 4 2" xfId="30959" xr:uid="{5717A3E8-C267-464F-8C07-C746CC1B69A7}"/>
    <cellStyle name="Comma 2 8 3 3 3 5" xfId="21352" xr:uid="{DC27DC7A-87C7-427A-A562-B61A4569BDFD}"/>
    <cellStyle name="Comma 2 8 3 3 4" xfId="2940" xr:uid="{00000000-0005-0000-0000-00006F230000}"/>
    <cellStyle name="Comma 2 8 3 3 4 2" xfId="7743" xr:uid="{00000000-0005-0000-0000-000070230000}"/>
    <cellStyle name="Comma 2 8 3 3 4 2 2" xfId="17350" xr:uid="{00000000-0005-0000-0000-000071230000}"/>
    <cellStyle name="Comma 2 8 3 3 4 2 2 2" xfId="36564" xr:uid="{9748E8DB-85C3-4F40-8025-062973F1A1FA}"/>
    <cellStyle name="Comma 2 8 3 3 4 2 3" xfId="26957" xr:uid="{72C572DF-3C65-47B1-82B8-F46B8774D1FC}"/>
    <cellStyle name="Comma 2 8 3 3 4 3" xfId="12547" xr:uid="{00000000-0005-0000-0000-000072230000}"/>
    <cellStyle name="Comma 2 8 3 3 4 3 2" xfId="31761" xr:uid="{730366E7-CD4A-4CC4-B843-785570E1A36B}"/>
    <cellStyle name="Comma 2 8 3 3 4 4" xfId="22154" xr:uid="{58C10072-C806-490F-898D-23ED3803D101}"/>
    <cellStyle name="Comma 2 8 3 3 5" xfId="5342" xr:uid="{00000000-0005-0000-0000-000073230000}"/>
    <cellStyle name="Comma 2 8 3 3 5 2" xfId="14949" xr:uid="{00000000-0005-0000-0000-000074230000}"/>
    <cellStyle name="Comma 2 8 3 3 5 2 2" xfId="34163" xr:uid="{C7AB24B8-0900-4542-BC8B-2728ED5242B5}"/>
    <cellStyle name="Comma 2 8 3 3 5 3" xfId="24556" xr:uid="{8992758F-2D58-4A5C-89E8-D28A5EED6B21}"/>
    <cellStyle name="Comma 2 8 3 3 6" xfId="10145" xr:uid="{00000000-0005-0000-0000-000075230000}"/>
    <cellStyle name="Comma 2 8 3 3 6 2" xfId="29359" xr:uid="{1C47A458-AF04-4832-8F5E-E37F5B1B7FE2}"/>
    <cellStyle name="Comma 2 8 3 3 7" xfId="19752" xr:uid="{C735C54B-FABE-483E-ABEE-0C9D61286F8B}"/>
    <cellStyle name="Comma 2 8 3 4" xfId="735" xr:uid="{00000000-0005-0000-0000-000076230000}"/>
    <cellStyle name="Comma 2 8 3 4 2" xfId="1536" xr:uid="{00000000-0005-0000-0000-000077230000}"/>
    <cellStyle name="Comma 2 8 3 4 2 2" xfId="3940" xr:uid="{00000000-0005-0000-0000-000078230000}"/>
    <cellStyle name="Comma 2 8 3 4 2 2 2" xfId="8743" xr:uid="{00000000-0005-0000-0000-000079230000}"/>
    <cellStyle name="Comma 2 8 3 4 2 2 2 2" xfId="18350" xr:uid="{00000000-0005-0000-0000-00007A230000}"/>
    <cellStyle name="Comma 2 8 3 4 2 2 2 2 2" xfId="37564" xr:uid="{6154633D-560A-47D9-B885-4EA481969B0E}"/>
    <cellStyle name="Comma 2 8 3 4 2 2 2 3" xfId="27957" xr:uid="{849BDC92-9D7F-4175-91F4-39983F07120E}"/>
    <cellStyle name="Comma 2 8 3 4 2 2 3" xfId="13547" xr:uid="{00000000-0005-0000-0000-00007B230000}"/>
    <cellStyle name="Comma 2 8 3 4 2 2 3 2" xfId="32761" xr:uid="{702F3396-1B97-4D89-90FC-4065EB1A4E6A}"/>
    <cellStyle name="Comma 2 8 3 4 2 2 4" xfId="23154" xr:uid="{243E046C-6AFE-4C63-AEFB-69148ECF4E2A}"/>
    <cellStyle name="Comma 2 8 3 4 2 3" xfId="6342" xr:uid="{00000000-0005-0000-0000-00007C230000}"/>
    <cellStyle name="Comma 2 8 3 4 2 3 2" xfId="15949" xr:uid="{00000000-0005-0000-0000-00007D230000}"/>
    <cellStyle name="Comma 2 8 3 4 2 3 2 2" xfId="35163" xr:uid="{DEBAF62C-2A7B-469F-AEDC-185873453BB5}"/>
    <cellStyle name="Comma 2 8 3 4 2 3 3" xfId="25556" xr:uid="{0BFAA2C9-9AD9-4FA7-B493-07C795E4E11A}"/>
    <cellStyle name="Comma 2 8 3 4 2 4" xfId="11145" xr:uid="{00000000-0005-0000-0000-00007E230000}"/>
    <cellStyle name="Comma 2 8 3 4 2 4 2" xfId="30359" xr:uid="{0D4C4029-F8BC-4297-A316-9A261976E3B3}"/>
    <cellStyle name="Comma 2 8 3 4 2 5" xfId="20752" xr:uid="{0CC6AA57-1D18-451D-A48C-1A4AE5C808E7}"/>
    <cellStyle name="Comma 2 8 3 4 3" xfId="2336" xr:uid="{00000000-0005-0000-0000-00007F230000}"/>
    <cellStyle name="Comma 2 8 3 4 3 2" xfId="4740" xr:uid="{00000000-0005-0000-0000-000080230000}"/>
    <cellStyle name="Comma 2 8 3 4 3 2 2" xfId="9543" xr:uid="{00000000-0005-0000-0000-000081230000}"/>
    <cellStyle name="Comma 2 8 3 4 3 2 2 2" xfId="19150" xr:uid="{00000000-0005-0000-0000-000082230000}"/>
    <cellStyle name="Comma 2 8 3 4 3 2 2 2 2" xfId="38364" xr:uid="{C4998EE3-445F-4241-9984-8CC6FE5F34A7}"/>
    <cellStyle name="Comma 2 8 3 4 3 2 2 3" xfId="28757" xr:uid="{FCDCD60F-13CA-4CEF-9C60-F5443341212E}"/>
    <cellStyle name="Comma 2 8 3 4 3 2 3" xfId="14347" xr:uid="{00000000-0005-0000-0000-000083230000}"/>
    <cellStyle name="Comma 2 8 3 4 3 2 3 2" xfId="33561" xr:uid="{34F89A7A-5B87-42C0-A690-EB2ACA535085}"/>
    <cellStyle name="Comma 2 8 3 4 3 2 4" xfId="23954" xr:uid="{4941DA17-9F93-4BBC-87E8-166462DEFB80}"/>
    <cellStyle name="Comma 2 8 3 4 3 3" xfId="7142" xr:uid="{00000000-0005-0000-0000-000084230000}"/>
    <cellStyle name="Comma 2 8 3 4 3 3 2" xfId="16749" xr:uid="{00000000-0005-0000-0000-000085230000}"/>
    <cellStyle name="Comma 2 8 3 4 3 3 2 2" xfId="35963" xr:uid="{E54B0F10-BEA5-46D5-97A4-5A0AF4AC3C02}"/>
    <cellStyle name="Comma 2 8 3 4 3 3 3" xfId="26356" xr:uid="{6EB56715-50EE-43E0-8A1C-48A594954AA0}"/>
    <cellStyle name="Comma 2 8 3 4 3 4" xfId="11945" xr:uid="{00000000-0005-0000-0000-000086230000}"/>
    <cellStyle name="Comma 2 8 3 4 3 4 2" xfId="31159" xr:uid="{EFF6845B-622F-4E01-825D-AF7089BD8BFB}"/>
    <cellStyle name="Comma 2 8 3 4 3 5" xfId="21552" xr:uid="{A641C6FA-B83B-4877-9570-4D1235D702E5}"/>
    <cellStyle name="Comma 2 8 3 4 4" xfId="3140" xr:uid="{00000000-0005-0000-0000-000087230000}"/>
    <cellStyle name="Comma 2 8 3 4 4 2" xfId="7943" xr:uid="{00000000-0005-0000-0000-000088230000}"/>
    <cellStyle name="Comma 2 8 3 4 4 2 2" xfId="17550" xr:uid="{00000000-0005-0000-0000-000089230000}"/>
    <cellStyle name="Comma 2 8 3 4 4 2 2 2" xfId="36764" xr:uid="{68FCE4CC-BC1F-44EA-AC89-B4F0C657F2AC}"/>
    <cellStyle name="Comma 2 8 3 4 4 2 3" xfId="27157" xr:uid="{B2845065-FE33-4834-89A2-2EFF5E4CBA46}"/>
    <cellStyle name="Comma 2 8 3 4 4 3" xfId="12747" xr:uid="{00000000-0005-0000-0000-00008A230000}"/>
    <cellStyle name="Comma 2 8 3 4 4 3 2" xfId="31961" xr:uid="{13CE4EFF-0642-4F5D-BE25-298434132A5D}"/>
    <cellStyle name="Comma 2 8 3 4 4 4" xfId="22354" xr:uid="{7EC02F8E-0AAD-4C1A-BC89-B77C62701F40}"/>
    <cellStyle name="Comma 2 8 3 4 5" xfId="5542" xr:uid="{00000000-0005-0000-0000-00008B230000}"/>
    <cellStyle name="Comma 2 8 3 4 5 2" xfId="15149" xr:uid="{00000000-0005-0000-0000-00008C230000}"/>
    <cellStyle name="Comma 2 8 3 4 5 2 2" xfId="34363" xr:uid="{0D512EA0-123B-4DC4-8595-2C4AE590E309}"/>
    <cellStyle name="Comma 2 8 3 4 5 3" xfId="24756" xr:uid="{7619AE65-203B-4086-B003-030A133FFEBF}"/>
    <cellStyle name="Comma 2 8 3 4 6" xfId="10345" xr:uid="{00000000-0005-0000-0000-00008D230000}"/>
    <cellStyle name="Comma 2 8 3 4 6 2" xfId="29559" xr:uid="{A48B0170-23EB-4A66-B810-8CDE33F191AB}"/>
    <cellStyle name="Comma 2 8 3 4 7" xfId="19952" xr:uid="{CBD0208C-9E5E-4F9B-9025-C7263851A1B7}"/>
    <cellStyle name="Comma 2 8 3 5" xfId="936" xr:uid="{00000000-0005-0000-0000-00008E230000}"/>
    <cellStyle name="Comma 2 8 3 5 2" xfId="3340" xr:uid="{00000000-0005-0000-0000-00008F230000}"/>
    <cellStyle name="Comma 2 8 3 5 2 2" xfId="8143" xr:uid="{00000000-0005-0000-0000-000090230000}"/>
    <cellStyle name="Comma 2 8 3 5 2 2 2" xfId="17750" xr:uid="{00000000-0005-0000-0000-000091230000}"/>
    <cellStyle name="Comma 2 8 3 5 2 2 2 2" xfId="36964" xr:uid="{67F7BEF5-4392-4982-8152-42B5FC30FF27}"/>
    <cellStyle name="Comma 2 8 3 5 2 2 3" xfId="27357" xr:uid="{0C01678A-D31B-4D05-9CCB-1E7AAEED1F0A}"/>
    <cellStyle name="Comma 2 8 3 5 2 3" xfId="12947" xr:uid="{00000000-0005-0000-0000-000092230000}"/>
    <cellStyle name="Comma 2 8 3 5 2 3 2" xfId="32161" xr:uid="{672156AE-36A7-4AAE-97BA-F92D57DFC460}"/>
    <cellStyle name="Comma 2 8 3 5 2 4" xfId="22554" xr:uid="{E145B868-0A36-43AA-AB0B-533645CFF92E}"/>
    <cellStyle name="Comma 2 8 3 5 3" xfId="5742" xr:uid="{00000000-0005-0000-0000-000093230000}"/>
    <cellStyle name="Comma 2 8 3 5 3 2" xfId="15349" xr:uid="{00000000-0005-0000-0000-000094230000}"/>
    <cellStyle name="Comma 2 8 3 5 3 2 2" xfId="34563" xr:uid="{F8A138BE-96E1-4561-A5A2-3EFA9822E9C8}"/>
    <cellStyle name="Comma 2 8 3 5 3 3" xfId="24956" xr:uid="{CD830EE3-4DAC-4122-9286-74FC0A08A8EF}"/>
    <cellStyle name="Comma 2 8 3 5 4" xfId="10545" xr:uid="{00000000-0005-0000-0000-000095230000}"/>
    <cellStyle name="Comma 2 8 3 5 4 2" xfId="29759" xr:uid="{F14E4576-ECBD-444D-9FD3-694AF264F04C}"/>
    <cellStyle name="Comma 2 8 3 5 5" xfId="20152" xr:uid="{278294A4-1368-4B46-BD8E-DC000989D8F9}"/>
    <cellStyle name="Comma 2 8 3 6" xfId="1736" xr:uid="{00000000-0005-0000-0000-000096230000}"/>
    <cellStyle name="Comma 2 8 3 6 2" xfId="4140" xr:uid="{00000000-0005-0000-0000-000097230000}"/>
    <cellStyle name="Comma 2 8 3 6 2 2" xfId="8943" xr:uid="{00000000-0005-0000-0000-000098230000}"/>
    <cellStyle name="Comma 2 8 3 6 2 2 2" xfId="18550" xr:uid="{00000000-0005-0000-0000-000099230000}"/>
    <cellStyle name="Comma 2 8 3 6 2 2 2 2" xfId="37764" xr:uid="{D55172A5-6F9C-4377-8995-700051DE00EA}"/>
    <cellStyle name="Comma 2 8 3 6 2 2 3" xfId="28157" xr:uid="{B8365979-0B94-4974-8576-EBB707E5E221}"/>
    <cellStyle name="Comma 2 8 3 6 2 3" xfId="13747" xr:uid="{00000000-0005-0000-0000-00009A230000}"/>
    <cellStyle name="Comma 2 8 3 6 2 3 2" xfId="32961" xr:uid="{4F88FC70-9BF7-4A51-8C37-560CF0B6D90D}"/>
    <cellStyle name="Comma 2 8 3 6 2 4" xfId="23354" xr:uid="{ACCC045D-5D01-47CD-B4CB-357D893ED108}"/>
    <cellStyle name="Comma 2 8 3 6 3" xfId="6542" xr:uid="{00000000-0005-0000-0000-00009B230000}"/>
    <cellStyle name="Comma 2 8 3 6 3 2" xfId="16149" xr:uid="{00000000-0005-0000-0000-00009C230000}"/>
    <cellStyle name="Comma 2 8 3 6 3 2 2" xfId="35363" xr:uid="{8841ACEB-F8AC-43D4-A99F-A99830AED6CF}"/>
    <cellStyle name="Comma 2 8 3 6 3 3" xfId="25756" xr:uid="{6E2C0DBA-A94E-4EE9-8E4D-40B7AD08D7CF}"/>
    <cellStyle name="Comma 2 8 3 6 4" xfId="11345" xr:uid="{00000000-0005-0000-0000-00009D230000}"/>
    <cellStyle name="Comma 2 8 3 6 4 2" xfId="30559" xr:uid="{E45302D3-0CD5-4F93-A1C0-77655EFE36F3}"/>
    <cellStyle name="Comma 2 8 3 6 5" xfId="20952" xr:uid="{1515CC99-3EDA-42F2-807F-030CD3BD9DEA}"/>
    <cellStyle name="Comma 2 8 3 7" xfId="2540" xr:uid="{00000000-0005-0000-0000-00009E230000}"/>
    <cellStyle name="Comma 2 8 3 7 2" xfId="7343" xr:uid="{00000000-0005-0000-0000-00009F230000}"/>
    <cellStyle name="Comma 2 8 3 7 2 2" xfId="16950" xr:uid="{00000000-0005-0000-0000-0000A0230000}"/>
    <cellStyle name="Comma 2 8 3 7 2 2 2" xfId="36164" xr:uid="{4328113C-2C44-4000-950A-8F4C72985AD2}"/>
    <cellStyle name="Comma 2 8 3 7 2 3" xfId="26557" xr:uid="{F1327091-0053-4BD6-8E3A-273C2E121119}"/>
    <cellStyle name="Comma 2 8 3 7 3" xfId="12147" xr:uid="{00000000-0005-0000-0000-0000A1230000}"/>
    <cellStyle name="Comma 2 8 3 7 3 2" xfId="31361" xr:uid="{C4003651-8282-43C4-8980-9602D115B8AC}"/>
    <cellStyle name="Comma 2 8 3 7 4" xfId="21754" xr:uid="{5CC45D5E-81B1-4DCF-920F-ADCA74C1E933}"/>
    <cellStyle name="Comma 2 8 3 8" xfId="4942" xr:uid="{00000000-0005-0000-0000-0000A2230000}"/>
    <cellStyle name="Comma 2 8 3 8 2" xfId="14549" xr:uid="{00000000-0005-0000-0000-0000A3230000}"/>
    <cellStyle name="Comma 2 8 3 8 2 2" xfId="33763" xr:uid="{01CADED7-038F-446D-B496-63B99528DD68}"/>
    <cellStyle name="Comma 2 8 3 8 3" xfId="24156" xr:uid="{683CE35C-AFC6-469A-BE34-49129050C5C4}"/>
    <cellStyle name="Comma 2 8 3 9" xfId="9745" xr:uid="{00000000-0005-0000-0000-0000A4230000}"/>
    <cellStyle name="Comma 2 8 3 9 2" xfId="28959" xr:uid="{AD48C956-38A2-4020-81E3-F29111A5A868}"/>
    <cellStyle name="Comma 2 8 4" xfId="235" xr:uid="{00000000-0005-0000-0000-0000A5230000}"/>
    <cellStyle name="Comma 2 8 4 2" xfId="1036" xr:uid="{00000000-0005-0000-0000-0000A6230000}"/>
    <cellStyle name="Comma 2 8 4 2 2" xfId="3440" xr:uid="{00000000-0005-0000-0000-0000A7230000}"/>
    <cellStyle name="Comma 2 8 4 2 2 2" xfId="8243" xr:uid="{00000000-0005-0000-0000-0000A8230000}"/>
    <cellStyle name="Comma 2 8 4 2 2 2 2" xfId="17850" xr:uid="{00000000-0005-0000-0000-0000A9230000}"/>
    <cellStyle name="Comma 2 8 4 2 2 2 2 2" xfId="37064" xr:uid="{BDBA3B5D-382F-49D7-8FA5-A4B49EB581FA}"/>
    <cellStyle name="Comma 2 8 4 2 2 2 3" xfId="27457" xr:uid="{35BDCAAB-F879-46E5-805D-280AF65F6A9D}"/>
    <cellStyle name="Comma 2 8 4 2 2 3" xfId="13047" xr:uid="{00000000-0005-0000-0000-0000AA230000}"/>
    <cellStyle name="Comma 2 8 4 2 2 3 2" xfId="32261" xr:uid="{953D191D-DB89-4526-A71E-A290A075FF33}"/>
    <cellStyle name="Comma 2 8 4 2 2 4" xfId="22654" xr:uid="{8B250511-B0AE-4BAE-84F5-6477AF281FBB}"/>
    <cellStyle name="Comma 2 8 4 2 3" xfId="5842" xr:uid="{00000000-0005-0000-0000-0000AB230000}"/>
    <cellStyle name="Comma 2 8 4 2 3 2" xfId="15449" xr:uid="{00000000-0005-0000-0000-0000AC230000}"/>
    <cellStyle name="Comma 2 8 4 2 3 2 2" xfId="34663" xr:uid="{992027F5-1044-457F-A1F0-C9C595CF529F}"/>
    <cellStyle name="Comma 2 8 4 2 3 3" xfId="25056" xr:uid="{A13B586C-11D8-4279-B7DF-1E95224F4182}"/>
    <cellStyle name="Comma 2 8 4 2 4" xfId="10645" xr:uid="{00000000-0005-0000-0000-0000AD230000}"/>
    <cellStyle name="Comma 2 8 4 2 4 2" xfId="29859" xr:uid="{6078FCA3-2F95-4437-A621-878451325813}"/>
    <cellStyle name="Comma 2 8 4 2 5" xfId="20252" xr:uid="{BD689792-5861-4E6E-AC21-2C3D3736B525}"/>
    <cellStyle name="Comma 2 8 4 3" xfId="1836" xr:uid="{00000000-0005-0000-0000-0000AE230000}"/>
    <cellStyle name="Comma 2 8 4 3 2" xfId="4240" xr:uid="{00000000-0005-0000-0000-0000AF230000}"/>
    <cellStyle name="Comma 2 8 4 3 2 2" xfId="9043" xr:uid="{00000000-0005-0000-0000-0000B0230000}"/>
    <cellStyle name="Comma 2 8 4 3 2 2 2" xfId="18650" xr:uid="{00000000-0005-0000-0000-0000B1230000}"/>
    <cellStyle name="Comma 2 8 4 3 2 2 2 2" xfId="37864" xr:uid="{754FCA14-2F9D-4E59-BDA1-9FC3C77B4F08}"/>
    <cellStyle name="Comma 2 8 4 3 2 2 3" xfId="28257" xr:uid="{C9E0375C-5B8D-40D8-B437-212FA732B6E8}"/>
    <cellStyle name="Comma 2 8 4 3 2 3" xfId="13847" xr:uid="{00000000-0005-0000-0000-0000B2230000}"/>
    <cellStyle name="Comma 2 8 4 3 2 3 2" xfId="33061" xr:uid="{D9771B0D-878D-4464-9DC2-48528069D7FE}"/>
    <cellStyle name="Comma 2 8 4 3 2 4" xfId="23454" xr:uid="{AB348581-3B18-4265-B3FC-363B342F718C}"/>
    <cellStyle name="Comma 2 8 4 3 3" xfId="6642" xr:uid="{00000000-0005-0000-0000-0000B3230000}"/>
    <cellStyle name="Comma 2 8 4 3 3 2" xfId="16249" xr:uid="{00000000-0005-0000-0000-0000B4230000}"/>
    <cellStyle name="Comma 2 8 4 3 3 2 2" xfId="35463" xr:uid="{B8B34BF1-8522-4DD3-886B-6BE97902D89D}"/>
    <cellStyle name="Comma 2 8 4 3 3 3" xfId="25856" xr:uid="{AAAC1490-63CA-48D3-97F3-1579668D8614}"/>
    <cellStyle name="Comma 2 8 4 3 4" xfId="11445" xr:uid="{00000000-0005-0000-0000-0000B5230000}"/>
    <cellStyle name="Comma 2 8 4 3 4 2" xfId="30659" xr:uid="{DF4EE49F-DDAA-41F4-9B57-9C81CFE55D15}"/>
    <cellStyle name="Comma 2 8 4 3 5" xfId="21052" xr:uid="{F016C107-50FB-43B5-9B51-5DA2D11FEB84}"/>
    <cellStyle name="Comma 2 8 4 4" xfId="2640" xr:uid="{00000000-0005-0000-0000-0000B6230000}"/>
    <cellStyle name="Comma 2 8 4 4 2" xfId="7443" xr:uid="{00000000-0005-0000-0000-0000B7230000}"/>
    <cellStyle name="Comma 2 8 4 4 2 2" xfId="17050" xr:uid="{00000000-0005-0000-0000-0000B8230000}"/>
    <cellStyle name="Comma 2 8 4 4 2 2 2" xfId="36264" xr:uid="{19C2D72B-2450-48E0-9765-15BAACFE6E8E}"/>
    <cellStyle name="Comma 2 8 4 4 2 3" xfId="26657" xr:uid="{F0179FD4-C358-495E-A7C8-7AE36864FD1A}"/>
    <cellStyle name="Comma 2 8 4 4 3" xfId="12247" xr:uid="{00000000-0005-0000-0000-0000B9230000}"/>
    <cellStyle name="Comma 2 8 4 4 3 2" xfId="31461" xr:uid="{99573C8C-5E9B-4CA0-9CDB-FAEE5B581E4E}"/>
    <cellStyle name="Comma 2 8 4 4 4" xfId="21854" xr:uid="{90FC7379-9E6E-41D0-8E6A-63E9D5545260}"/>
    <cellStyle name="Comma 2 8 4 5" xfId="5042" xr:uid="{00000000-0005-0000-0000-0000BA230000}"/>
    <cellStyle name="Comma 2 8 4 5 2" xfId="14649" xr:uid="{00000000-0005-0000-0000-0000BB230000}"/>
    <cellStyle name="Comma 2 8 4 5 2 2" xfId="33863" xr:uid="{094AF385-503A-4274-B548-8415A774D5E7}"/>
    <cellStyle name="Comma 2 8 4 5 3" xfId="24256" xr:uid="{8EC7D9BF-48B1-496E-BBF3-3A47F34688DE}"/>
    <cellStyle name="Comma 2 8 4 6" xfId="9845" xr:uid="{00000000-0005-0000-0000-0000BC230000}"/>
    <cellStyle name="Comma 2 8 4 6 2" xfId="29059" xr:uid="{354EF882-6490-4E53-B01F-4E1169182072}"/>
    <cellStyle name="Comma 2 8 4 7" xfId="19452" xr:uid="{EB73C027-654F-4C7B-8BB3-8B462A901A5F}"/>
    <cellStyle name="Comma 2 8 5" xfId="435" xr:uid="{00000000-0005-0000-0000-0000BD230000}"/>
    <cellStyle name="Comma 2 8 5 2" xfId="1236" xr:uid="{00000000-0005-0000-0000-0000BE230000}"/>
    <cellStyle name="Comma 2 8 5 2 2" xfId="3640" xr:uid="{00000000-0005-0000-0000-0000BF230000}"/>
    <cellStyle name="Comma 2 8 5 2 2 2" xfId="8443" xr:uid="{00000000-0005-0000-0000-0000C0230000}"/>
    <cellStyle name="Comma 2 8 5 2 2 2 2" xfId="18050" xr:uid="{00000000-0005-0000-0000-0000C1230000}"/>
    <cellStyle name="Comma 2 8 5 2 2 2 2 2" xfId="37264" xr:uid="{87D3346B-1615-404C-AB06-DA35C0196F5E}"/>
    <cellStyle name="Comma 2 8 5 2 2 2 3" xfId="27657" xr:uid="{8B4FB32F-0B1C-4CE3-B682-A9D6C7F17C34}"/>
    <cellStyle name="Comma 2 8 5 2 2 3" xfId="13247" xr:uid="{00000000-0005-0000-0000-0000C2230000}"/>
    <cellStyle name="Comma 2 8 5 2 2 3 2" xfId="32461" xr:uid="{15D1CCA2-1464-44A4-90ED-295D482CD911}"/>
    <cellStyle name="Comma 2 8 5 2 2 4" xfId="22854" xr:uid="{15432578-5FEA-43EF-80A6-D24CD5F3ACFD}"/>
    <cellStyle name="Comma 2 8 5 2 3" xfId="6042" xr:uid="{00000000-0005-0000-0000-0000C3230000}"/>
    <cellStyle name="Comma 2 8 5 2 3 2" xfId="15649" xr:uid="{00000000-0005-0000-0000-0000C4230000}"/>
    <cellStyle name="Comma 2 8 5 2 3 2 2" xfId="34863" xr:uid="{0FC1507D-2E66-4F8C-AF34-FA1B550F4119}"/>
    <cellStyle name="Comma 2 8 5 2 3 3" xfId="25256" xr:uid="{841A66CD-38B1-41E3-A3E0-CC66CF8B321D}"/>
    <cellStyle name="Comma 2 8 5 2 4" xfId="10845" xr:uid="{00000000-0005-0000-0000-0000C5230000}"/>
    <cellStyle name="Comma 2 8 5 2 4 2" xfId="30059" xr:uid="{DAB6A8C7-C697-4A9C-939F-6B40C0E2E1E0}"/>
    <cellStyle name="Comma 2 8 5 2 5" xfId="20452" xr:uid="{2DB4973D-E67C-4611-BFC9-78165B170F5A}"/>
    <cellStyle name="Comma 2 8 5 3" xfId="2036" xr:uid="{00000000-0005-0000-0000-0000C6230000}"/>
    <cellStyle name="Comma 2 8 5 3 2" xfId="4440" xr:uid="{00000000-0005-0000-0000-0000C7230000}"/>
    <cellStyle name="Comma 2 8 5 3 2 2" xfId="9243" xr:uid="{00000000-0005-0000-0000-0000C8230000}"/>
    <cellStyle name="Comma 2 8 5 3 2 2 2" xfId="18850" xr:uid="{00000000-0005-0000-0000-0000C9230000}"/>
    <cellStyle name="Comma 2 8 5 3 2 2 2 2" xfId="38064" xr:uid="{933E318F-09AD-4716-9DCD-E852D0B74B31}"/>
    <cellStyle name="Comma 2 8 5 3 2 2 3" xfId="28457" xr:uid="{D8F835F6-8B7A-4E0D-A70E-39A0CA62F3F2}"/>
    <cellStyle name="Comma 2 8 5 3 2 3" xfId="14047" xr:uid="{00000000-0005-0000-0000-0000CA230000}"/>
    <cellStyle name="Comma 2 8 5 3 2 3 2" xfId="33261" xr:uid="{85884D20-F3DE-4B0A-A25A-36B2ABD4E8DC}"/>
    <cellStyle name="Comma 2 8 5 3 2 4" xfId="23654" xr:uid="{5E172474-8A44-4588-9284-97DA30D6A68D}"/>
    <cellStyle name="Comma 2 8 5 3 3" xfId="6842" xr:uid="{00000000-0005-0000-0000-0000CB230000}"/>
    <cellStyle name="Comma 2 8 5 3 3 2" xfId="16449" xr:uid="{00000000-0005-0000-0000-0000CC230000}"/>
    <cellStyle name="Comma 2 8 5 3 3 2 2" xfId="35663" xr:uid="{0FDB8B93-C34C-4DAD-981D-436A29A540E3}"/>
    <cellStyle name="Comma 2 8 5 3 3 3" xfId="26056" xr:uid="{C1F4FD7A-FABA-456B-A915-A6660774B6AD}"/>
    <cellStyle name="Comma 2 8 5 3 4" xfId="11645" xr:uid="{00000000-0005-0000-0000-0000CD230000}"/>
    <cellStyle name="Comma 2 8 5 3 4 2" xfId="30859" xr:uid="{B702EF97-2B47-484C-9C74-ACCAE51C0C5F}"/>
    <cellStyle name="Comma 2 8 5 3 5" xfId="21252" xr:uid="{1A991EBB-FBCD-416C-92FF-BF4D84A8419B}"/>
    <cellStyle name="Comma 2 8 5 4" xfId="2840" xr:uid="{00000000-0005-0000-0000-0000CE230000}"/>
    <cellStyle name="Comma 2 8 5 4 2" xfId="7643" xr:uid="{00000000-0005-0000-0000-0000CF230000}"/>
    <cellStyle name="Comma 2 8 5 4 2 2" xfId="17250" xr:uid="{00000000-0005-0000-0000-0000D0230000}"/>
    <cellStyle name="Comma 2 8 5 4 2 2 2" xfId="36464" xr:uid="{D50B58A5-F013-457F-A29A-268BA7F6C6A0}"/>
    <cellStyle name="Comma 2 8 5 4 2 3" xfId="26857" xr:uid="{413BD768-AC90-4147-A29D-228201E39AEF}"/>
    <cellStyle name="Comma 2 8 5 4 3" xfId="12447" xr:uid="{00000000-0005-0000-0000-0000D1230000}"/>
    <cellStyle name="Comma 2 8 5 4 3 2" xfId="31661" xr:uid="{8310B1F3-6238-440E-93D6-B7371C1B45CD}"/>
    <cellStyle name="Comma 2 8 5 4 4" xfId="22054" xr:uid="{32892EAD-38B2-4171-B621-93C228E420AE}"/>
    <cellStyle name="Comma 2 8 5 5" xfId="5242" xr:uid="{00000000-0005-0000-0000-0000D2230000}"/>
    <cellStyle name="Comma 2 8 5 5 2" xfId="14849" xr:uid="{00000000-0005-0000-0000-0000D3230000}"/>
    <cellStyle name="Comma 2 8 5 5 2 2" xfId="34063" xr:uid="{3AD2A6A2-1C61-4DDB-ACEF-6943D8688C94}"/>
    <cellStyle name="Comma 2 8 5 5 3" xfId="24456" xr:uid="{18CC9D8A-5CF5-4C73-9790-177635E89A1D}"/>
    <cellStyle name="Comma 2 8 5 6" xfId="10045" xr:uid="{00000000-0005-0000-0000-0000D4230000}"/>
    <cellStyle name="Comma 2 8 5 6 2" xfId="29259" xr:uid="{6AB6D296-39D0-4881-926B-5E76627207F1}"/>
    <cellStyle name="Comma 2 8 5 7" xfId="19652" xr:uid="{079DB313-F658-4858-A175-C164CA9A8C4D}"/>
    <cellStyle name="Comma 2 8 6" xfId="635" xr:uid="{00000000-0005-0000-0000-0000D5230000}"/>
    <cellStyle name="Comma 2 8 6 2" xfId="1436" xr:uid="{00000000-0005-0000-0000-0000D6230000}"/>
    <cellStyle name="Comma 2 8 6 2 2" xfId="3840" xr:uid="{00000000-0005-0000-0000-0000D7230000}"/>
    <cellStyle name="Comma 2 8 6 2 2 2" xfId="8643" xr:uid="{00000000-0005-0000-0000-0000D8230000}"/>
    <cellStyle name="Comma 2 8 6 2 2 2 2" xfId="18250" xr:uid="{00000000-0005-0000-0000-0000D9230000}"/>
    <cellStyle name="Comma 2 8 6 2 2 2 2 2" xfId="37464" xr:uid="{13EF29B8-1E9F-4132-B20B-CAEF2199008C}"/>
    <cellStyle name="Comma 2 8 6 2 2 2 3" xfId="27857" xr:uid="{DF832056-1B46-4632-AE0A-7E5EF6FEF33C}"/>
    <cellStyle name="Comma 2 8 6 2 2 3" xfId="13447" xr:uid="{00000000-0005-0000-0000-0000DA230000}"/>
    <cellStyle name="Comma 2 8 6 2 2 3 2" xfId="32661" xr:uid="{5AD19163-2A6A-4834-B297-71A4321C57BA}"/>
    <cellStyle name="Comma 2 8 6 2 2 4" xfId="23054" xr:uid="{F6B25532-CFA1-421F-8511-D67EDD024663}"/>
    <cellStyle name="Comma 2 8 6 2 3" xfId="6242" xr:uid="{00000000-0005-0000-0000-0000DB230000}"/>
    <cellStyle name="Comma 2 8 6 2 3 2" xfId="15849" xr:uid="{00000000-0005-0000-0000-0000DC230000}"/>
    <cellStyle name="Comma 2 8 6 2 3 2 2" xfId="35063" xr:uid="{1F49B1F7-6051-4649-851F-51E09B2B95BF}"/>
    <cellStyle name="Comma 2 8 6 2 3 3" xfId="25456" xr:uid="{AA1F9DFE-3010-46A6-8619-2C6AB3C51032}"/>
    <cellStyle name="Comma 2 8 6 2 4" xfId="11045" xr:uid="{00000000-0005-0000-0000-0000DD230000}"/>
    <cellStyle name="Comma 2 8 6 2 4 2" xfId="30259" xr:uid="{600F181E-0D65-4440-BBDE-AD5F22001F6E}"/>
    <cellStyle name="Comma 2 8 6 2 5" xfId="20652" xr:uid="{E02B5051-0EDB-4C4B-82F7-67FB5D23D095}"/>
    <cellStyle name="Comma 2 8 6 3" xfId="2236" xr:uid="{00000000-0005-0000-0000-0000DE230000}"/>
    <cellStyle name="Comma 2 8 6 3 2" xfId="4640" xr:uid="{00000000-0005-0000-0000-0000DF230000}"/>
    <cellStyle name="Comma 2 8 6 3 2 2" xfId="9443" xr:uid="{00000000-0005-0000-0000-0000E0230000}"/>
    <cellStyle name="Comma 2 8 6 3 2 2 2" xfId="19050" xr:uid="{00000000-0005-0000-0000-0000E1230000}"/>
    <cellStyle name="Comma 2 8 6 3 2 2 2 2" xfId="38264" xr:uid="{DFE1D037-98B9-413B-8053-C18F54BAC434}"/>
    <cellStyle name="Comma 2 8 6 3 2 2 3" xfId="28657" xr:uid="{0281064F-BD8C-4F5A-8A62-B854E467148F}"/>
    <cellStyle name="Comma 2 8 6 3 2 3" xfId="14247" xr:uid="{00000000-0005-0000-0000-0000E2230000}"/>
    <cellStyle name="Comma 2 8 6 3 2 3 2" xfId="33461" xr:uid="{6D649556-1451-4A62-B28E-23EDDF00FDB9}"/>
    <cellStyle name="Comma 2 8 6 3 2 4" xfId="23854" xr:uid="{07301F08-8941-40E1-81BF-1198006CA389}"/>
    <cellStyle name="Comma 2 8 6 3 3" xfId="7042" xr:uid="{00000000-0005-0000-0000-0000E3230000}"/>
    <cellStyle name="Comma 2 8 6 3 3 2" xfId="16649" xr:uid="{00000000-0005-0000-0000-0000E4230000}"/>
    <cellStyle name="Comma 2 8 6 3 3 2 2" xfId="35863" xr:uid="{917EF1AD-78BF-43B7-8EA9-26267C3A2007}"/>
    <cellStyle name="Comma 2 8 6 3 3 3" xfId="26256" xr:uid="{62051DAA-D6C3-48EF-A052-460952FEDB13}"/>
    <cellStyle name="Comma 2 8 6 3 4" xfId="11845" xr:uid="{00000000-0005-0000-0000-0000E5230000}"/>
    <cellStyle name="Comma 2 8 6 3 4 2" xfId="31059" xr:uid="{EFD100AE-05AD-4B7D-A000-F7FDE602576B}"/>
    <cellStyle name="Comma 2 8 6 3 5" xfId="21452" xr:uid="{0B3C6424-0949-463E-8D57-5BBA9CE82179}"/>
    <cellStyle name="Comma 2 8 6 4" xfId="3040" xr:uid="{00000000-0005-0000-0000-0000E6230000}"/>
    <cellStyle name="Comma 2 8 6 4 2" xfId="7843" xr:uid="{00000000-0005-0000-0000-0000E7230000}"/>
    <cellStyle name="Comma 2 8 6 4 2 2" xfId="17450" xr:uid="{00000000-0005-0000-0000-0000E8230000}"/>
    <cellStyle name="Comma 2 8 6 4 2 2 2" xfId="36664" xr:uid="{98878396-040B-4B5E-97D5-E22DC26FC482}"/>
    <cellStyle name="Comma 2 8 6 4 2 3" xfId="27057" xr:uid="{427194F4-06CA-40CA-9454-DEC91525D832}"/>
    <cellStyle name="Comma 2 8 6 4 3" xfId="12647" xr:uid="{00000000-0005-0000-0000-0000E9230000}"/>
    <cellStyle name="Comma 2 8 6 4 3 2" xfId="31861" xr:uid="{0270FB97-B17E-4E9F-A2E3-76927C711A55}"/>
    <cellStyle name="Comma 2 8 6 4 4" xfId="22254" xr:uid="{79E51239-7359-49DB-BA7F-1C7FA325C2C2}"/>
    <cellStyle name="Comma 2 8 6 5" xfId="5442" xr:uid="{00000000-0005-0000-0000-0000EA230000}"/>
    <cellStyle name="Comma 2 8 6 5 2" xfId="15049" xr:uid="{00000000-0005-0000-0000-0000EB230000}"/>
    <cellStyle name="Comma 2 8 6 5 2 2" xfId="34263" xr:uid="{F0B73396-4132-4B84-9F6C-DF5CCDC8268F}"/>
    <cellStyle name="Comma 2 8 6 5 3" xfId="24656" xr:uid="{C3BC46B2-8596-4DAC-9084-9434FDFC1FF7}"/>
    <cellStyle name="Comma 2 8 6 6" xfId="10245" xr:uid="{00000000-0005-0000-0000-0000EC230000}"/>
    <cellStyle name="Comma 2 8 6 6 2" xfId="29459" xr:uid="{A525D727-9A30-4CBA-A323-310B1C7DE43B}"/>
    <cellStyle name="Comma 2 8 6 7" xfId="19852" xr:uid="{CA49C61B-845C-4F92-9D26-1494D746AD2A}"/>
    <cellStyle name="Comma 2 8 7" xfId="836" xr:uid="{00000000-0005-0000-0000-0000ED230000}"/>
    <cellStyle name="Comma 2 8 7 2" xfId="3240" xr:uid="{00000000-0005-0000-0000-0000EE230000}"/>
    <cellStyle name="Comma 2 8 7 2 2" xfId="8043" xr:uid="{00000000-0005-0000-0000-0000EF230000}"/>
    <cellStyle name="Comma 2 8 7 2 2 2" xfId="17650" xr:uid="{00000000-0005-0000-0000-0000F0230000}"/>
    <cellStyle name="Comma 2 8 7 2 2 2 2" xfId="36864" xr:uid="{9F2B27A4-FB2C-41D0-8DD1-AA231C5A92B3}"/>
    <cellStyle name="Comma 2 8 7 2 2 3" xfId="27257" xr:uid="{E101800B-76BF-4804-9EC4-E3EB81AAA836}"/>
    <cellStyle name="Comma 2 8 7 2 3" xfId="12847" xr:uid="{00000000-0005-0000-0000-0000F1230000}"/>
    <cellStyle name="Comma 2 8 7 2 3 2" xfId="32061" xr:uid="{05588B91-52A0-4B46-9847-E84EA4E10B0F}"/>
    <cellStyle name="Comma 2 8 7 2 4" xfId="22454" xr:uid="{64BE97FA-B1F8-478F-AB13-7D393CB61807}"/>
    <cellStyle name="Comma 2 8 7 3" xfId="5642" xr:uid="{00000000-0005-0000-0000-0000F2230000}"/>
    <cellStyle name="Comma 2 8 7 3 2" xfId="15249" xr:uid="{00000000-0005-0000-0000-0000F3230000}"/>
    <cellStyle name="Comma 2 8 7 3 2 2" xfId="34463" xr:uid="{E2F01402-AD7A-4B2F-A5F3-095967C08DF0}"/>
    <cellStyle name="Comma 2 8 7 3 3" xfId="24856" xr:uid="{20B86295-7F54-4417-8205-322017C55EBC}"/>
    <cellStyle name="Comma 2 8 7 4" xfId="10445" xr:uid="{00000000-0005-0000-0000-0000F4230000}"/>
    <cellStyle name="Comma 2 8 7 4 2" xfId="29659" xr:uid="{A4E2EBE0-40AF-4ACB-93A6-6A01B8A32FD8}"/>
    <cellStyle name="Comma 2 8 7 5" xfId="20052" xr:uid="{4F15716D-496D-42AF-9761-092356D4798E}"/>
    <cellStyle name="Comma 2 8 8" xfId="1636" xr:uid="{00000000-0005-0000-0000-0000F5230000}"/>
    <cellStyle name="Comma 2 8 8 2" xfId="4040" xr:uid="{00000000-0005-0000-0000-0000F6230000}"/>
    <cellStyle name="Comma 2 8 8 2 2" xfId="8843" xr:uid="{00000000-0005-0000-0000-0000F7230000}"/>
    <cellStyle name="Comma 2 8 8 2 2 2" xfId="18450" xr:uid="{00000000-0005-0000-0000-0000F8230000}"/>
    <cellStyle name="Comma 2 8 8 2 2 2 2" xfId="37664" xr:uid="{82C5CFAC-5636-44DB-99E8-EF00E85CE1A3}"/>
    <cellStyle name="Comma 2 8 8 2 2 3" xfId="28057" xr:uid="{04904E52-7826-4B81-8C66-05BD12A0B748}"/>
    <cellStyle name="Comma 2 8 8 2 3" xfId="13647" xr:uid="{00000000-0005-0000-0000-0000F9230000}"/>
    <cellStyle name="Comma 2 8 8 2 3 2" xfId="32861" xr:uid="{6DAF6796-F710-42A0-9567-C8761CF310F2}"/>
    <cellStyle name="Comma 2 8 8 2 4" xfId="23254" xr:uid="{EF0DA84C-604C-421C-B805-B53DD5A15542}"/>
    <cellStyle name="Comma 2 8 8 3" xfId="6442" xr:uid="{00000000-0005-0000-0000-0000FA230000}"/>
    <cellStyle name="Comma 2 8 8 3 2" xfId="16049" xr:uid="{00000000-0005-0000-0000-0000FB230000}"/>
    <cellStyle name="Comma 2 8 8 3 2 2" xfId="35263" xr:uid="{E7D7CB81-E422-45CF-B8FE-E8F4CDECB16E}"/>
    <cellStyle name="Comma 2 8 8 3 3" xfId="25656" xr:uid="{C6C7AF68-CFB5-458E-9022-A8AB37FF455C}"/>
    <cellStyle name="Comma 2 8 8 4" xfId="11245" xr:uid="{00000000-0005-0000-0000-0000FC230000}"/>
    <cellStyle name="Comma 2 8 8 4 2" xfId="30459" xr:uid="{0BE8CD19-1549-4873-B132-2F7FA59F9FCB}"/>
    <cellStyle name="Comma 2 8 8 5" xfId="20852" xr:uid="{C9F74B11-E6D8-4C0B-8E27-1799A0A45A19}"/>
    <cellStyle name="Comma 2 8 9" xfId="2440" xr:uid="{00000000-0005-0000-0000-0000FD230000}"/>
    <cellStyle name="Comma 2 8 9 2" xfId="7243" xr:uid="{00000000-0005-0000-0000-0000FE230000}"/>
    <cellStyle name="Comma 2 8 9 2 2" xfId="16850" xr:uid="{00000000-0005-0000-0000-0000FF230000}"/>
    <cellStyle name="Comma 2 8 9 2 2 2" xfId="36064" xr:uid="{2B56B60B-2988-4480-879F-E7C5B502CC23}"/>
    <cellStyle name="Comma 2 8 9 2 3" xfId="26457" xr:uid="{43E89C47-F891-4C97-A0E3-16B08C43BF92}"/>
    <cellStyle name="Comma 2 8 9 3" xfId="12047" xr:uid="{00000000-0005-0000-0000-000000240000}"/>
    <cellStyle name="Comma 2 8 9 3 2" xfId="31261" xr:uid="{307DCF48-1EFF-4D82-BEF3-D1056F34533E}"/>
    <cellStyle name="Comma 2 8 9 4" xfId="21654" xr:uid="{55C5C94D-D81A-4C37-B59C-26581FDB8B1D}"/>
    <cellStyle name="Comma 2 9" xfId="45" xr:uid="{00000000-0005-0000-0000-000001240000}"/>
    <cellStyle name="Comma 2 9 10" xfId="4852" xr:uid="{00000000-0005-0000-0000-000002240000}"/>
    <cellStyle name="Comma 2 9 10 2" xfId="14459" xr:uid="{00000000-0005-0000-0000-000003240000}"/>
    <cellStyle name="Comma 2 9 10 2 2" xfId="33673" xr:uid="{B10709BA-7030-449B-B4C8-1DE299AF0C3F}"/>
    <cellStyle name="Comma 2 9 10 3" xfId="24066" xr:uid="{48959F0F-F24B-426B-A186-155C98D75174}"/>
    <cellStyle name="Comma 2 9 11" xfId="9655" xr:uid="{00000000-0005-0000-0000-000004240000}"/>
    <cellStyle name="Comma 2 9 11 2" xfId="28869" xr:uid="{A751335F-EAED-4EA3-B2D7-690489CFADAD}"/>
    <cellStyle name="Comma 2 9 12" xfId="19262" xr:uid="{22D28677-52FB-4744-BAE5-581B279FF5D6}"/>
    <cellStyle name="Comma 2 9 2" xfId="95" xr:uid="{00000000-0005-0000-0000-000005240000}"/>
    <cellStyle name="Comma 2 9 2 10" xfId="9705" xr:uid="{00000000-0005-0000-0000-000006240000}"/>
    <cellStyle name="Comma 2 9 2 10 2" xfId="28919" xr:uid="{34CF2CC3-BE1D-4B21-990A-002C32E63253}"/>
    <cellStyle name="Comma 2 9 2 11" xfId="19312" xr:uid="{06E929AC-AE7F-4583-B583-549B987C741D}"/>
    <cellStyle name="Comma 2 9 2 2" xfId="195" xr:uid="{00000000-0005-0000-0000-000007240000}"/>
    <cellStyle name="Comma 2 9 2 2 10" xfId="19412" xr:uid="{28BF13D3-7E2D-4240-B1AC-962551BAC8E7}"/>
    <cellStyle name="Comma 2 9 2 2 2" xfId="395" xr:uid="{00000000-0005-0000-0000-000008240000}"/>
    <cellStyle name="Comma 2 9 2 2 2 2" xfId="1196" xr:uid="{00000000-0005-0000-0000-000009240000}"/>
    <cellStyle name="Comma 2 9 2 2 2 2 2" xfId="3600" xr:uid="{00000000-0005-0000-0000-00000A240000}"/>
    <cellStyle name="Comma 2 9 2 2 2 2 2 2" xfId="8403" xr:uid="{00000000-0005-0000-0000-00000B240000}"/>
    <cellStyle name="Comma 2 9 2 2 2 2 2 2 2" xfId="18010" xr:uid="{00000000-0005-0000-0000-00000C240000}"/>
    <cellStyle name="Comma 2 9 2 2 2 2 2 2 2 2" xfId="37224" xr:uid="{1DCCB5D4-6AE6-4DD3-A276-62845D0B5F03}"/>
    <cellStyle name="Comma 2 9 2 2 2 2 2 2 3" xfId="27617" xr:uid="{2703DADE-D87C-49A9-BA10-759D5DB4ED05}"/>
    <cellStyle name="Comma 2 9 2 2 2 2 2 3" xfId="13207" xr:uid="{00000000-0005-0000-0000-00000D240000}"/>
    <cellStyle name="Comma 2 9 2 2 2 2 2 3 2" xfId="32421" xr:uid="{EF6A3978-D65B-418D-9C78-CD32122A06A7}"/>
    <cellStyle name="Comma 2 9 2 2 2 2 2 4" xfId="22814" xr:uid="{8A8D8128-9C8F-4A83-89B4-A3A104B8659E}"/>
    <cellStyle name="Comma 2 9 2 2 2 2 3" xfId="6002" xr:uid="{00000000-0005-0000-0000-00000E240000}"/>
    <cellStyle name="Comma 2 9 2 2 2 2 3 2" xfId="15609" xr:uid="{00000000-0005-0000-0000-00000F240000}"/>
    <cellStyle name="Comma 2 9 2 2 2 2 3 2 2" xfId="34823" xr:uid="{F0BE9949-3B6C-4918-94C2-9C424B70B295}"/>
    <cellStyle name="Comma 2 9 2 2 2 2 3 3" xfId="25216" xr:uid="{07D11BAD-EEDD-4BF2-A635-D1A2F17ED5FB}"/>
    <cellStyle name="Comma 2 9 2 2 2 2 4" xfId="10805" xr:uid="{00000000-0005-0000-0000-000010240000}"/>
    <cellStyle name="Comma 2 9 2 2 2 2 4 2" xfId="30019" xr:uid="{1477B4E7-DE34-4479-B90E-2465BF1C0BAF}"/>
    <cellStyle name="Comma 2 9 2 2 2 2 5" xfId="20412" xr:uid="{86F99A05-5BCD-484E-8793-4C1DDD64DE11}"/>
    <cellStyle name="Comma 2 9 2 2 2 3" xfId="1996" xr:uid="{00000000-0005-0000-0000-000011240000}"/>
    <cellStyle name="Comma 2 9 2 2 2 3 2" xfId="4400" xr:uid="{00000000-0005-0000-0000-000012240000}"/>
    <cellStyle name="Comma 2 9 2 2 2 3 2 2" xfId="9203" xr:uid="{00000000-0005-0000-0000-000013240000}"/>
    <cellStyle name="Comma 2 9 2 2 2 3 2 2 2" xfId="18810" xr:uid="{00000000-0005-0000-0000-000014240000}"/>
    <cellStyle name="Comma 2 9 2 2 2 3 2 2 2 2" xfId="38024" xr:uid="{6E08A1B8-32BF-412D-A858-6584DC2D5FBC}"/>
    <cellStyle name="Comma 2 9 2 2 2 3 2 2 3" xfId="28417" xr:uid="{07ED7391-6282-4016-A749-2BCB1E885C52}"/>
    <cellStyle name="Comma 2 9 2 2 2 3 2 3" xfId="14007" xr:uid="{00000000-0005-0000-0000-000015240000}"/>
    <cellStyle name="Comma 2 9 2 2 2 3 2 3 2" xfId="33221" xr:uid="{0C929D98-E780-4854-9709-B20C97F399B3}"/>
    <cellStyle name="Comma 2 9 2 2 2 3 2 4" xfId="23614" xr:uid="{E0025CE9-684D-49E6-B6BD-79FB1E441D1C}"/>
    <cellStyle name="Comma 2 9 2 2 2 3 3" xfId="6802" xr:uid="{00000000-0005-0000-0000-000016240000}"/>
    <cellStyle name="Comma 2 9 2 2 2 3 3 2" xfId="16409" xr:uid="{00000000-0005-0000-0000-000017240000}"/>
    <cellStyle name="Comma 2 9 2 2 2 3 3 2 2" xfId="35623" xr:uid="{2AD3203E-E682-43CE-87C0-BD08348D1584}"/>
    <cellStyle name="Comma 2 9 2 2 2 3 3 3" xfId="26016" xr:uid="{0DDC8CEF-A742-4270-9D52-96159B0EB141}"/>
    <cellStyle name="Comma 2 9 2 2 2 3 4" xfId="11605" xr:uid="{00000000-0005-0000-0000-000018240000}"/>
    <cellStyle name="Comma 2 9 2 2 2 3 4 2" xfId="30819" xr:uid="{34D8B872-A15D-4CC6-B78E-5D56ADE2FD77}"/>
    <cellStyle name="Comma 2 9 2 2 2 3 5" xfId="21212" xr:uid="{B032D0C6-5F48-4DA6-9825-5AC63C4E4BF8}"/>
    <cellStyle name="Comma 2 9 2 2 2 4" xfId="2800" xr:uid="{00000000-0005-0000-0000-000019240000}"/>
    <cellStyle name="Comma 2 9 2 2 2 4 2" xfId="7603" xr:uid="{00000000-0005-0000-0000-00001A240000}"/>
    <cellStyle name="Comma 2 9 2 2 2 4 2 2" xfId="17210" xr:uid="{00000000-0005-0000-0000-00001B240000}"/>
    <cellStyle name="Comma 2 9 2 2 2 4 2 2 2" xfId="36424" xr:uid="{CC143834-AFCC-4427-866B-2665959697C8}"/>
    <cellStyle name="Comma 2 9 2 2 2 4 2 3" xfId="26817" xr:uid="{D5BC28F8-4776-4B04-A6F7-8001C5681AAB}"/>
    <cellStyle name="Comma 2 9 2 2 2 4 3" xfId="12407" xr:uid="{00000000-0005-0000-0000-00001C240000}"/>
    <cellStyle name="Comma 2 9 2 2 2 4 3 2" xfId="31621" xr:uid="{743E9F9A-C219-4FD8-BB98-2DA18B9D463C}"/>
    <cellStyle name="Comma 2 9 2 2 2 4 4" xfId="22014" xr:uid="{DDB80D7D-A8D2-48B8-A9E1-216F03205F6F}"/>
    <cellStyle name="Comma 2 9 2 2 2 5" xfId="5202" xr:uid="{00000000-0005-0000-0000-00001D240000}"/>
    <cellStyle name="Comma 2 9 2 2 2 5 2" xfId="14809" xr:uid="{00000000-0005-0000-0000-00001E240000}"/>
    <cellStyle name="Comma 2 9 2 2 2 5 2 2" xfId="34023" xr:uid="{ED42B437-D3C5-4A35-AC30-A4DFA9FDABCB}"/>
    <cellStyle name="Comma 2 9 2 2 2 5 3" xfId="24416" xr:uid="{C2EA98AD-4A7C-46C3-B98A-A93BA05A362C}"/>
    <cellStyle name="Comma 2 9 2 2 2 6" xfId="10005" xr:uid="{00000000-0005-0000-0000-00001F240000}"/>
    <cellStyle name="Comma 2 9 2 2 2 6 2" xfId="29219" xr:uid="{B1610E99-88C0-4B52-BD4B-4B7D0AC391F6}"/>
    <cellStyle name="Comma 2 9 2 2 2 7" xfId="19612" xr:uid="{42EB05F2-AF5D-4C49-ACA3-ED022CFE6FAE}"/>
    <cellStyle name="Comma 2 9 2 2 3" xfId="595" xr:uid="{00000000-0005-0000-0000-000020240000}"/>
    <cellStyle name="Comma 2 9 2 2 3 2" xfId="1396" xr:uid="{00000000-0005-0000-0000-000021240000}"/>
    <cellStyle name="Comma 2 9 2 2 3 2 2" xfId="3800" xr:uid="{00000000-0005-0000-0000-000022240000}"/>
    <cellStyle name="Comma 2 9 2 2 3 2 2 2" xfId="8603" xr:uid="{00000000-0005-0000-0000-000023240000}"/>
    <cellStyle name="Comma 2 9 2 2 3 2 2 2 2" xfId="18210" xr:uid="{00000000-0005-0000-0000-000024240000}"/>
    <cellStyle name="Comma 2 9 2 2 3 2 2 2 2 2" xfId="37424" xr:uid="{3D3E0F31-2542-4B07-9A90-392056E70B03}"/>
    <cellStyle name="Comma 2 9 2 2 3 2 2 2 3" xfId="27817" xr:uid="{52E017A6-5C98-42CC-B652-103192C9C8D5}"/>
    <cellStyle name="Comma 2 9 2 2 3 2 2 3" xfId="13407" xr:uid="{00000000-0005-0000-0000-000025240000}"/>
    <cellStyle name="Comma 2 9 2 2 3 2 2 3 2" xfId="32621" xr:uid="{0FC359CB-BCC5-487C-83FD-6AD74169EFA2}"/>
    <cellStyle name="Comma 2 9 2 2 3 2 2 4" xfId="23014" xr:uid="{3E1465CF-4B29-45A9-9CF6-69282DB63FCD}"/>
    <cellStyle name="Comma 2 9 2 2 3 2 3" xfId="6202" xr:uid="{00000000-0005-0000-0000-000026240000}"/>
    <cellStyle name="Comma 2 9 2 2 3 2 3 2" xfId="15809" xr:uid="{00000000-0005-0000-0000-000027240000}"/>
    <cellStyle name="Comma 2 9 2 2 3 2 3 2 2" xfId="35023" xr:uid="{5305F204-D820-418E-A562-5572794063C1}"/>
    <cellStyle name="Comma 2 9 2 2 3 2 3 3" xfId="25416" xr:uid="{7093CEF3-CB06-443D-A0E9-CBAB2125E568}"/>
    <cellStyle name="Comma 2 9 2 2 3 2 4" xfId="11005" xr:uid="{00000000-0005-0000-0000-000028240000}"/>
    <cellStyle name="Comma 2 9 2 2 3 2 4 2" xfId="30219" xr:uid="{C36E4689-6D9C-40E4-864B-9FEA6B04FC10}"/>
    <cellStyle name="Comma 2 9 2 2 3 2 5" xfId="20612" xr:uid="{BB509021-E4F8-45CE-92A4-47281F469368}"/>
    <cellStyle name="Comma 2 9 2 2 3 3" xfId="2196" xr:uid="{00000000-0005-0000-0000-000029240000}"/>
    <cellStyle name="Comma 2 9 2 2 3 3 2" xfId="4600" xr:uid="{00000000-0005-0000-0000-00002A240000}"/>
    <cellStyle name="Comma 2 9 2 2 3 3 2 2" xfId="9403" xr:uid="{00000000-0005-0000-0000-00002B240000}"/>
    <cellStyle name="Comma 2 9 2 2 3 3 2 2 2" xfId="19010" xr:uid="{00000000-0005-0000-0000-00002C240000}"/>
    <cellStyle name="Comma 2 9 2 2 3 3 2 2 2 2" xfId="38224" xr:uid="{562F1996-D28B-434E-B865-D02E1C39D3B4}"/>
    <cellStyle name="Comma 2 9 2 2 3 3 2 2 3" xfId="28617" xr:uid="{CE508462-AE0B-4ADC-B6FC-7B3CF33627FA}"/>
    <cellStyle name="Comma 2 9 2 2 3 3 2 3" xfId="14207" xr:uid="{00000000-0005-0000-0000-00002D240000}"/>
    <cellStyle name="Comma 2 9 2 2 3 3 2 3 2" xfId="33421" xr:uid="{979A3F9C-0097-48E7-9748-A6DB0C4D8402}"/>
    <cellStyle name="Comma 2 9 2 2 3 3 2 4" xfId="23814" xr:uid="{463EDE5C-9215-4C93-B266-3557CEFA7C77}"/>
    <cellStyle name="Comma 2 9 2 2 3 3 3" xfId="7002" xr:uid="{00000000-0005-0000-0000-00002E240000}"/>
    <cellStyle name="Comma 2 9 2 2 3 3 3 2" xfId="16609" xr:uid="{00000000-0005-0000-0000-00002F240000}"/>
    <cellStyle name="Comma 2 9 2 2 3 3 3 2 2" xfId="35823" xr:uid="{F6A4F597-4A17-43C1-A05B-BE847478D78C}"/>
    <cellStyle name="Comma 2 9 2 2 3 3 3 3" xfId="26216" xr:uid="{307CE937-CB30-450E-805F-34309952BE94}"/>
    <cellStyle name="Comma 2 9 2 2 3 3 4" xfId="11805" xr:uid="{00000000-0005-0000-0000-000030240000}"/>
    <cellStyle name="Comma 2 9 2 2 3 3 4 2" xfId="31019" xr:uid="{67DB2AAF-9D70-409F-B2BD-6C78FEF3E88C}"/>
    <cellStyle name="Comma 2 9 2 2 3 3 5" xfId="21412" xr:uid="{6AC3ED16-35E0-495C-BC59-F8AE5219E23F}"/>
    <cellStyle name="Comma 2 9 2 2 3 4" xfId="3000" xr:uid="{00000000-0005-0000-0000-000031240000}"/>
    <cellStyle name="Comma 2 9 2 2 3 4 2" xfId="7803" xr:uid="{00000000-0005-0000-0000-000032240000}"/>
    <cellStyle name="Comma 2 9 2 2 3 4 2 2" xfId="17410" xr:uid="{00000000-0005-0000-0000-000033240000}"/>
    <cellStyle name="Comma 2 9 2 2 3 4 2 2 2" xfId="36624" xr:uid="{870291B2-4CB2-431A-A267-DD637FF56C94}"/>
    <cellStyle name="Comma 2 9 2 2 3 4 2 3" xfId="27017" xr:uid="{4718EA06-4903-470C-8EEA-6AB7661086EA}"/>
    <cellStyle name="Comma 2 9 2 2 3 4 3" xfId="12607" xr:uid="{00000000-0005-0000-0000-000034240000}"/>
    <cellStyle name="Comma 2 9 2 2 3 4 3 2" xfId="31821" xr:uid="{35E79A6B-9194-4C08-8601-22ED9BF8FB2F}"/>
    <cellStyle name="Comma 2 9 2 2 3 4 4" xfId="22214" xr:uid="{E639BF56-40C8-4B61-85F2-C8A59F9AF98C}"/>
    <cellStyle name="Comma 2 9 2 2 3 5" xfId="5402" xr:uid="{00000000-0005-0000-0000-000035240000}"/>
    <cellStyle name="Comma 2 9 2 2 3 5 2" xfId="15009" xr:uid="{00000000-0005-0000-0000-000036240000}"/>
    <cellStyle name="Comma 2 9 2 2 3 5 2 2" xfId="34223" xr:uid="{ECC1F532-45A8-411F-8AF5-09223F17DC38}"/>
    <cellStyle name="Comma 2 9 2 2 3 5 3" xfId="24616" xr:uid="{0526495C-10B4-41CB-9D52-333180E1DA37}"/>
    <cellStyle name="Comma 2 9 2 2 3 6" xfId="10205" xr:uid="{00000000-0005-0000-0000-000037240000}"/>
    <cellStyle name="Comma 2 9 2 2 3 6 2" xfId="29419" xr:uid="{27126FF7-3702-410B-80C6-B98141F64565}"/>
    <cellStyle name="Comma 2 9 2 2 3 7" xfId="19812" xr:uid="{D2823455-A73E-49D6-B11F-F5CA9178A2BE}"/>
    <cellStyle name="Comma 2 9 2 2 4" xfId="795" xr:uid="{00000000-0005-0000-0000-000038240000}"/>
    <cellStyle name="Comma 2 9 2 2 4 2" xfId="1596" xr:uid="{00000000-0005-0000-0000-000039240000}"/>
    <cellStyle name="Comma 2 9 2 2 4 2 2" xfId="4000" xr:uid="{00000000-0005-0000-0000-00003A240000}"/>
    <cellStyle name="Comma 2 9 2 2 4 2 2 2" xfId="8803" xr:uid="{00000000-0005-0000-0000-00003B240000}"/>
    <cellStyle name="Comma 2 9 2 2 4 2 2 2 2" xfId="18410" xr:uid="{00000000-0005-0000-0000-00003C240000}"/>
    <cellStyle name="Comma 2 9 2 2 4 2 2 2 2 2" xfId="37624" xr:uid="{64AEC4F7-95D0-4E3D-9AE7-E9E1C76C10C1}"/>
    <cellStyle name="Comma 2 9 2 2 4 2 2 2 3" xfId="28017" xr:uid="{9AB8A508-3E07-4264-869C-BE98CBA6FF7C}"/>
    <cellStyle name="Comma 2 9 2 2 4 2 2 3" xfId="13607" xr:uid="{00000000-0005-0000-0000-00003D240000}"/>
    <cellStyle name="Comma 2 9 2 2 4 2 2 3 2" xfId="32821" xr:uid="{51C255BC-BFDB-44D3-8DC9-7EACF8C6E17F}"/>
    <cellStyle name="Comma 2 9 2 2 4 2 2 4" xfId="23214" xr:uid="{A195A16F-8964-48F1-8C9F-DBDE6EC264DA}"/>
    <cellStyle name="Comma 2 9 2 2 4 2 3" xfId="6402" xr:uid="{00000000-0005-0000-0000-00003E240000}"/>
    <cellStyle name="Comma 2 9 2 2 4 2 3 2" xfId="16009" xr:uid="{00000000-0005-0000-0000-00003F240000}"/>
    <cellStyle name="Comma 2 9 2 2 4 2 3 2 2" xfId="35223" xr:uid="{5FB23038-7FDE-454A-BFBF-62CBBA5157B8}"/>
    <cellStyle name="Comma 2 9 2 2 4 2 3 3" xfId="25616" xr:uid="{9C4BD8DE-04F1-4A60-A804-F78469CA4C9C}"/>
    <cellStyle name="Comma 2 9 2 2 4 2 4" xfId="11205" xr:uid="{00000000-0005-0000-0000-000040240000}"/>
    <cellStyle name="Comma 2 9 2 2 4 2 4 2" xfId="30419" xr:uid="{0A7D0F27-A722-4336-9F2A-E57493312A7B}"/>
    <cellStyle name="Comma 2 9 2 2 4 2 5" xfId="20812" xr:uid="{4B953407-9948-4A50-A9D4-F21FF671F0AD}"/>
    <cellStyle name="Comma 2 9 2 2 4 3" xfId="2396" xr:uid="{00000000-0005-0000-0000-000041240000}"/>
    <cellStyle name="Comma 2 9 2 2 4 3 2" xfId="4800" xr:uid="{00000000-0005-0000-0000-000042240000}"/>
    <cellStyle name="Comma 2 9 2 2 4 3 2 2" xfId="9603" xr:uid="{00000000-0005-0000-0000-000043240000}"/>
    <cellStyle name="Comma 2 9 2 2 4 3 2 2 2" xfId="19210" xr:uid="{00000000-0005-0000-0000-000044240000}"/>
    <cellStyle name="Comma 2 9 2 2 4 3 2 2 2 2" xfId="38424" xr:uid="{0553C444-9CCB-4BC1-96D0-EF7BABF67B1F}"/>
    <cellStyle name="Comma 2 9 2 2 4 3 2 2 3" xfId="28817" xr:uid="{FDEEEB47-3501-444D-BB55-9C3C194CB8D3}"/>
    <cellStyle name="Comma 2 9 2 2 4 3 2 3" xfId="14407" xr:uid="{00000000-0005-0000-0000-000045240000}"/>
    <cellStyle name="Comma 2 9 2 2 4 3 2 3 2" xfId="33621" xr:uid="{2DFE9E9B-5DFE-4F19-912A-41C25DE9481E}"/>
    <cellStyle name="Comma 2 9 2 2 4 3 2 4" xfId="24014" xr:uid="{B7393ABC-7002-496F-8B90-542610922A8B}"/>
    <cellStyle name="Comma 2 9 2 2 4 3 3" xfId="7202" xr:uid="{00000000-0005-0000-0000-000046240000}"/>
    <cellStyle name="Comma 2 9 2 2 4 3 3 2" xfId="16809" xr:uid="{00000000-0005-0000-0000-000047240000}"/>
    <cellStyle name="Comma 2 9 2 2 4 3 3 2 2" xfId="36023" xr:uid="{B3E143FD-DA31-4422-B3E2-950D1EE82131}"/>
    <cellStyle name="Comma 2 9 2 2 4 3 3 3" xfId="26416" xr:uid="{F6A6B011-3DC6-46FC-A382-8070172BCB0C}"/>
    <cellStyle name="Comma 2 9 2 2 4 3 4" xfId="12005" xr:uid="{00000000-0005-0000-0000-000048240000}"/>
    <cellStyle name="Comma 2 9 2 2 4 3 4 2" xfId="31219" xr:uid="{8EAA681F-CE22-4546-B51E-93A37DB842F1}"/>
    <cellStyle name="Comma 2 9 2 2 4 3 5" xfId="21612" xr:uid="{508721AB-53E7-41CA-8550-5164FC59AAF6}"/>
    <cellStyle name="Comma 2 9 2 2 4 4" xfId="3200" xr:uid="{00000000-0005-0000-0000-000049240000}"/>
    <cellStyle name="Comma 2 9 2 2 4 4 2" xfId="8003" xr:uid="{00000000-0005-0000-0000-00004A240000}"/>
    <cellStyle name="Comma 2 9 2 2 4 4 2 2" xfId="17610" xr:uid="{00000000-0005-0000-0000-00004B240000}"/>
    <cellStyle name="Comma 2 9 2 2 4 4 2 2 2" xfId="36824" xr:uid="{3996A9A7-2E7E-4898-A529-903BF90C9334}"/>
    <cellStyle name="Comma 2 9 2 2 4 4 2 3" xfId="27217" xr:uid="{B94B0724-3680-4D55-99F6-A88AF381E900}"/>
    <cellStyle name="Comma 2 9 2 2 4 4 3" xfId="12807" xr:uid="{00000000-0005-0000-0000-00004C240000}"/>
    <cellStyle name="Comma 2 9 2 2 4 4 3 2" xfId="32021" xr:uid="{4F6A576B-8418-49FB-B8B2-D0D77FC928F8}"/>
    <cellStyle name="Comma 2 9 2 2 4 4 4" xfId="22414" xr:uid="{66438DA4-00FF-42AC-B5C0-94981E6D4066}"/>
    <cellStyle name="Comma 2 9 2 2 4 5" xfId="5602" xr:uid="{00000000-0005-0000-0000-00004D240000}"/>
    <cellStyle name="Comma 2 9 2 2 4 5 2" xfId="15209" xr:uid="{00000000-0005-0000-0000-00004E240000}"/>
    <cellStyle name="Comma 2 9 2 2 4 5 2 2" xfId="34423" xr:uid="{A5479C84-D0F8-4ED4-9D0A-4E7B37AA9174}"/>
    <cellStyle name="Comma 2 9 2 2 4 5 3" xfId="24816" xr:uid="{E57E926B-8355-4A0A-B971-AC6EFAD2823B}"/>
    <cellStyle name="Comma 2 9 2 2 4 6" xfId="10405" xr:uid="{00000000-0005-0000-0000-00004F240000}"/>
    <cellStyle name="Comma 2 9 2 2 4 6 2" xfId="29619" xr:uid="{9D0FF772-0965-447D-A3E9-C2FCC84FC494}"/>
    <cellStyle name="Comma 2 9 2 2 4 7" xfId="20012" xr:uid="{C865BEE3-CC23-460C-A6E7-BA6E315EADEB}"/>
    <cellStyle name="Comma 2 9 2 2 5" xfId="996" xr:uid="{00000000-0005-0000-0000-000050240000}"/>
    <cellStyle name="Comma 2 9 2 2 5 2" xfId="3400" xr:uid="{00000000-0005-0000-0000-000051240000}"/>
    <cellStyle name="Comma 2 9 2 2 5 2 2" xfId="8203" xr:uid="{00000000-0005-0000-0000-000052240000}"/>
    <cellStyle name="Comma 2 9 2 2 5 2 2 2" xfId="17810" xr:uid="{00000000-0005-0000-0000-000053240000}"/>
    <cellStyle name="Comma 2 9 2 2 5 2 2 2 2" xfId="37024" xr:uid="{0056BF5C-1A08-491C-9997-55A137C13777}"/>
    <cellStyle name="Comma 2 9 2 2 5 2 2 3" xfId="27417" xr:uid="{5DCB7010-D54E-4B19-A323-758D4A92F735}"/>
    <cellStyle name="Comma 2 9 2 2 5 2 3" xfId="13007" xr:uid="{00000000-0005-0000-0000-000054240000}"/>
    <cellStyle name="Comma 2 9 2 2 5 2 3 2" xfId="32221" xr:uid="{6A761D04-FBB1-4C09-8612-7DA116C06F6D}"/>
    <cellStyle name="Comma 2 9 2 2 5 2 4" xfId="22614" xr:uid="{C9B1079F-8419-48B8-A92D-29C4261C70C4}"/>
    <cellStyle name="Comma 2 9 2 2 5 3" xfId="5802" xr:uid="{00000000-0005-0000-0000-000055240000}"/>
    <cellStyle name="Comma 2 9 2 2 5 3 2" xfId="15409" xr:uid="{00000000-0005-0000-0000-000056240000}"/>
    <cellStyle name="Comma 2 9 2 2 5 3 2 2" xfId="34623" xr:uid="{D94F4440-2253-4E2D-A01C-04A69A0B7E10}"/>
    <cellStyle name="Comma 2 9 2 2 5 3 3" xfId="25016" xr:uid="{AD96312E-3360-4402-9768-D7E2CF4839BF}"/>
    <cellStyle name="Comma 2 9 2 2 5 4" xfId="10605" xr:uid="{00000000-0005-0000-0000-000057240000}"/>
    <cellStyle name="Comma 2 9 2 2 5 4 2" xfId="29819" xr:uid="{179D4B3B-741A-4363-82E6-B2695E01B3BD}"/>
    <cellStyle name="Comma 2 9 2 2 5 5" xfId="20212" xr:uid="{43FFCBD7-F352-4785-996B-3E7A7C227213}"/>
    <cellStyle name="Comma 2 9 2 2 6" xfId="1796" xr:uid="{00000000-0005-0000-0000-000058240000}"/>
    <cellStyle name="Comma 2 9 2 2 6 2" xfId="4200" xr:uid="{00000000-0005-0000-0000-000059240000}"/>
    <cellStyle name="Comma 2 9 2 2 6 2 2" xfId="9003" xr:uid="{00000000-0005-0000-0000-00005A240000}"/>
    <cellStyle name="Comma 2 9 2 2 6 2 2 2" xfId="18610" xr:uid="{00000000-0005-0000-0000-00005B240000}"/>
    <cellStyle name="Comma 2 9 2 2 6 2 2 2 2" xfId="37824" xr:uid="{59518339-651B-4961-B6D1-2663BC5A4735}"/>
    <cellStyle name="Comma 2 9 2 2 6 2 2 3" xfId="28217" xr:uid="{3AB08E0D-3A11-4353-893D-5FBFEE4462B6}"/>
    <cellStyle name="Comma 2 9 2 2 6 2 3" xfId="13807" xr:uid="{00000000-0005-0000-0000-00005C240000}"/>
    <cellStyle name="Comma 2 9 2 2 6 2 3 2" xfId="33021" xr:uid="{BE852A3A-AB6C-4FF0-AD80-F1395098958D}"/>
    <cellStyle name="Comma 2 9 2 2 6 2 4" xfId="23414" xr:uid="{B2236C78-54C4-47BD-843A-EABD929A9257}"/>
    <cellStyle name="Comma 2 9 2 2 6 3" xfId="6602" xr:uid="{00000000-0005-0000-0000-00005D240000}"/>
    <cellStyle name="Comma 2 9 2 2 6 3 2" xfId="16209" xr:uid="{00000000-0005-0000-0000-00005E240000}"/>
    <cellStyle name="Comma 2 9 2 2 6 3 2 2" xfId="35423" xr:uid="{0E319D42-DC03-4677-997D-A49BD37917CB}"/>
    <cellStyle name="Comma 2 9 2 2 6 3 3" xfId="25816" xr:uid="{8E0343C5-817B-4057-87EE-86FE170926EF}"/>
    <cellStyle name="Comma 2 9 2 2 6 4" xfId="11405" xr:uid="{00000000-0005-0000-0000-00005F240000}"/>
    <cellStyle name="Comma 2 9 2 2 6 4 2" xfId="30619" xr:uid="{2DDFC8D0-7AA6-417B-B064-E6193882DD04}"/>
    <cellStyle name="Comma 2 9 2 2 6 5" xfId="21012" xr:uid="{2F20C739-6A3C-40A7-8B05-C4220CCB26B0}"/>
    <cellStyle name="Comma 2 9 2 2 7" xfId="2600" xr:uid="{00000000-0005-0000-0000-000060240000}"/>
    <cellStyle name="Comma 2 9 2 2 7 2" xfId="7403" xr:uid="{00000000-0005-0000-0000-000061240000}"/>
    <cellStyle name="Comma 2 9 2 2 7 2 2" xfId="17010" xr:uid="{00000000-0005-0000-0000-000062240000}"/>
    <cellStyle name="Comma 2 9 2 2 7 2 2 2" xfId="36224" xr:uid="{7407B8C4-D614-4F19-920F-AF2875E05AB9}"/>
    <cellStyle name="Comma 2 9 2 2 7 2 3" xfId="26617" xr:uid="{A09A4F60-C700-4270-A643-51E01D633E0F}"/>
    <cellStyle name="Comma 2 9 2 2 7 3" xfId="12207" xr:uid="{00000000-0005-0000-0000-000063240000}"/>
    <cellStyle name="Comma 2 9 2 2 7 3 2" xfId="31421" xr:uid="{2B8E8161-2837-4707-B784-EAE537CAE20E}"/>
    <cellStyle name="Comma 2 9 2 2 7 4" xfId="21814" xr:uid="{161BFFD6-592B-4A93-B0DD-855E483CCB42}"/>
    <cellStyle name="Comma 2 9 2 2 8" xfId="5002" xr:uid="{00000000-0005-0000-0000-000064240000}"/>
    <cellStyle name="Comma 2 9 2 2 8 2" xfId="14609" xr:uid="{00000000-0005-0000-0000-000065240000}"/>
    <cellStyle name="Comma 2 9 2 2 8 2 2" xfId="33823" xr:uid="{3AAD778A-1421-426D-9FF2-5BC2F66BC57F}"/>
    <cellStyle name="Comma 2 9 2 2 8 3" xfId="24216" xr:uid="{EE2D9433-A3F2-4758-B617-E840F6790C40}"/>
    <cellStyle name="Comma 2 9 2 2 9" xfId="9805" xr:uid="{00000000-0005-0000-0000-000066240000}"/>
    <cellStyle name="Comma 2 9 2 2 9 2" xfId="29019" xr:uid="{2D27F603-C5BA-422E-9C7F-8624A08815D2}"/>
    <cellStyle name="Comma 2 9 2 3" xfId="295" xr:uid="{00000000-0005-0000-0000-000067240000}"/>
    <cellStyle name="Comma 2 9 2 3 2" xfId="1096" xr:uid="{00000000-0005-0000-0000-000068240000}"/>
    <cellStyle name="Comma 2 9 2 3 2 2" xfId="3500" xr:uid="{00000000-0005-0000-0000-000069240000}"/>
    <cellStyle name="Comma 2 9 2 3 2 2 2" xfId="8303" xr:uid="{00000000-0005-0000-0000-00006A240000}"/>
    <cellStyle name="Comma 2 9 2 3 2 2 2 2" xfId="17910" xr:uid="{00000000-0005-0000-0000-00006B240000}"/>
    <cellStyle name="Comma 2 9 2 3 2 2 2 2 2" xfId="37124" xr:uid="{28A8580E-02D9-444F-AA97-282A3AE118C1}"/>
    <cellStyle name="Comma 2 9 2 3 2 2 2 3" xfId="27517" xr:uid="{48E7E270-B80C-4CD8-91D6-B28A3F994729}"/>
    <cellStyle name="Comma 2 9 2 3 2 2 3" xfId="13107" xr:uid="{00000000-0005-0000-0000-00006C240000}"/>
    <cellStyle name="Comma 2 9 2 3 2 2 3 2" xfId="32321" xr:uid="{E06F56D1-D8C5-4DE3-AD3C-8DEC2AD889AA}"/>
    <cellStyle name="Comma 2 9 2 3 2 2 4" xfId="22714" xr:uid="{D61282BA-3693-4B51-997C-D6CFF8A25477}"/>
    <cellStyle name="Comma 2 9 2 3 2 3" xfId="5902" xr:uid="{00000000-0005-0000-0000-00006D240000}"/>
    <cellStyle name="Comma 2 9 2 3 2 3 2" xfId="15509" xr:uid="{00000000-0005-0000-0000-00006E240000}"/>
    <cellStyle name="Comma 2 9 2 3 2 3 2 2" xfId="34723" xr:uid="{A3B590FE-6A90-4A42-8806-1052E82BD56E}"/>
    <cellStyle name="Comma 2 9 2 3 2 3 3" xfId="25116" xr:uid="{067AF074-A8D0-41EE-8D23-7E2C45ABF370}"/>
    <cellStyle name="Comma 2 9 2 3 2 4" xfId="10705" xr:uid="{00000000-0005-0000-0000-00006F240000}"/>
    <cellStyle name="Comma 2 9 2 3 2 4 2" xfId="29919" xr:uid="{78B4F450-937B-4708-9DA9-6568F72F04F4}"/>
    <cellStyle name="Comma 2 9 2 3 2 5" xfId="20312" xr:uid="{28F278E4-D662-4BBD-8580-34BBF9416A6F}"/>
    <cellStyle name="Comma 2 9 2 3 3" xfId="1896" xr:uid="{00000000-0005-0000-0000-000070240000}"/>
    <cellStyle name="Comma 2 9 2 3 3 2" xfId="4300" xr:uid="{00000000-0005-0000-0000-000071240000}"/>
    <cellStyle name="Comma 2 9 2 3 3 2 2" xfId="9103" xr:uid="{00000000-0005-0000-0000-000072240000}"/>
    <cellStyle name="Comma 2 9 2 3 3 2 2 2" xfId="18710" xr:uid="{00000000-0005-0000-0000-000073240000}"/>
    <cellStyle name="Comma 2 9 2 3 3 2 2 2 2" xfId="37924" xr:uid="{23AD312C-FFB6-400D-B16B-2FD1D7905C27}"/>
    <cellStyle name="Comma 2 9 2 3 3 2 2 3" xfId="28317" xr:uid="{F35BF216-3DF5-4DAA-BE6A-DC2DFB03CDD1}"/>
    <cellStyle name="Comma 2 9 2 3 3 2 3" xfId="13907" xr:uid="{00000000-0005-0000-0000-000074240000}"/>
    <cellStyle name="Comma 2 9 2 3 3 2 3 2" xfId="33121" xr:uid="{784182D1-96EB-4D57-A2DB-0EED736B62D3}"/>
    <cellStyle name="Comma 2 9 2 3 3 2 4" xfId="23514" xr:uid="{871DA24A-F035-4FE6-88C4-2C4BE9BD3316}"/>
    <cellStyle name="Comma 2 9 2 3 3 3" xfId="6702" xr:uid="{00000000-0005-0000-0000-000075240000}"/>
    <cellStyle name="Comma 2 9 2 3 3 3 2" xfId="16309" xr:uid="{00000000-0005-0000-0000-000076240000}"/>
    <cellStyle name="Comma 2 9 2 3 3 3 2 2" xfId="35523" xr:uid="{BF231482-478A-4A38-BEF1-ABE3A367EE77}"/>
    <cellStyle name="Comma 2 9 2 3 3 3 3" xfId="25916" xr:uid="{2F2EB99A-1BB0-4A40-93FE-2342E6A93619}"/>
    <cellStyle name="Comma 2 9 2 3 3 4" xfId="11505" xr:uid="{00000000-0005-0000-0000-000077240000}"/>
    <cellStyle name="Comma 2 9 2 3 3 4 2" xfId="30719" xr:uid="{0BDBCBDC-8BFF-405A-B0CE-21881A281B72}"/>
    <cellStyle name="Comma 2 9 2 3 3 5" xfId="21112" xr:uid="{52DE816D-8B68-420F-BD53-5BA1BFDB432E}"/>
    <cellStyle name="Comma 2 9 2 3 4" xfId="2700" xr:uid="{00000000-0005-0000-0000-000078240000}"/>
    <cellStyle name="Comma 2 9 2 3 4 2" xfId="7503" xr:uid="{00000000-0005-0000-0000-000079240000}"/>
    <cellStyle name="Comma 2 9 2 3 4 2 2" xfId="17110" xr:uid="{00000000-0005-0000-0000-00007A240000}"/>
    <cellStyle name="Comma 2 9 2 3 4 2 2 2" xfId="36324" xr:uid="{C7A7B028-6C74-4551-9E7D-BE3A09796285}"/>
    <cellStyle name="Comma 2 9 2 3 4 2 3" xfId="26717" xr:uid="{594EBB1B-1A04-4F5B-82DD-D434190E032D}"/>
    <cellStyle name="Comma 2 9 2 3 4 3" xfId="12307" xr:uid="{00000000-0005-0000-0000-00007B240000}"/>
    <cellStyle name="Comma 2 9 2 3 4 3 2" xfId="31521" xr:uid="{E99220B3-251F-42D7-948E-CFD244DCD90B}"/>
    <cellStyle name="Comma 2 9 2 3 4 4" xfId="21914" xr:uid="{2B04CE93-0F0E-4BB0-9900-00C44A48B651}"/>
    <cellStyle name="Comma 2 9 2 3 5" xfId="5102" xr:uid="{00000000-0005-0000-0000-00007C240000}"/>
    <cellStyle name="Comma 2 9 2 3 5 2" xfId="14709" xr:uid="{00000000-0005-0000-0000-00007D240000}"/>
    <cellStyle name="Comma 2 9 2 3 5 2 2" xfId="33923" xr:uid="{48C7A6A5-D69E-4655-A730-0D59DA9BA44F}"/>
    <cellStyle name="Comma 2 9 2 3 5 3" xfId="24316" xr:uid="{8B4F115C-E215-4818-8EC9-76D694C99B47}"/>
    <cellStyle name="Comma 2 9 2 3 6" xfId="9905" xr:uid="{00000000-0005-0000-0000-00007E240000}"/>
    <cellStyle name="Comma 2 9 2 3 6 2" xfId="29119" xr:uid="{95634BF0-D285-459E-BE2C-BE4A55E1E38C}"/>
    <cellStyle name="Comma 2 9 2 3 7" xfId="19512" xr:uid="{601D3EAE-6CE7-4C46-8C80-9CE7064A4E08}"/>
    <cellStyle name="Comma 2 9 2 4" xfId="495" xr:uid="{00000000-0005-0000-0000-00007F240000}"/>
    <cellStyle name="Comma 2 9 2 4 2" xfId="1296" xr:uid="{00000000-0005-0000-0000-000080240000}"/>
    <cellStyle name="Comma 2 9 2 4 2 2" xfId="3700" xr:uid="{00000000-0005-0000-0000-000081240000}"/>
    <cellStyle name="Comma 2 9 2 4 2 2 2" xfId="8503" xr:uid="{00000000-0005-0000-0000-000082240000}"/>
    <cellStyle name="Comma 2 9 2 4 2 2 2 2" xfId="18110" xr:uid="{00000000-0005-0000-0000-000083240000}"/>
    <cellStyle name="Comma 2 9 2 4 2 2 2 2 2" xfId="37324" xr:uid="{73EC97B5-3DD0-4B9B-BDBF-33B98C6B0765}"/>
    <cellStyle name="Comma 2 9 2 4 2 2 2 3" xfId="27717" xr:uid="{A66379F1-94CA-4C8D-8AEB-C671D242747E}"/>
    <cellStyle name="Comma 2 9 2 4 2 2 3" xfId="13307" xr:uid="{00000000-0005-0000-0000-000084240000}"/>
    <cellStyle name="Comma 2 9 2 4 2 2 3 2" xfId="32521" xr:uid="{F066B47D-0A02-4A2E-8A5E-54A35BD8F4BE}"/>
    <cellStyle name="Comma 2 9 2 4 2 2 4" xfId="22914" xr:uid="{8B6FBC1F-1CAE-4CE6-A110-E7316FA03A7D}"/>
    <cellStyle name="Comma 2 9 2 4 2 3" xfId="6102" xr:uid="{00000000-0005-0000-0000-000085240000}"/>
    <cellStyle name="Comma 2 9 2 4 2 3 2" xfId="15709" xr:uid="{00000000-0005-0000-0000-000086240000}"/>
    <cellStyle name="Comma 2 9 2 4 2 3 2 2" xfId="34923" xr:uid="{E65232D8-0119-4722-9D62-C34B2EC365BE}"/>
    <cellStyle name="Comma 2 9 2 4 2 3 3" xfId="25316" xr:uid="{C76C45EC-5736-4FAB-A6F6-83233635C70F}"/>
    <cellStyle name="Comma 2 9 2 4 2 4" xfId="10905" xr:uid="{00000000-0005-0000-0000-000087240000}"/>
    <cellStyle name="Comma 2 9 2 4 2 4 2" xfId="30119" xr:uid="{AB546F1C-557A-4412-AAFF-CA4D0D8053D8}"/>
    <cellStyle name="Comma 2 9 2 4 2 5" xfId="20512" xr:uid="{3312F690-1502-428C-8914-9E6734BFF52D}"/>
    <cellStyle name="Comma 2 9 2 4 3" xfId="2096" xr:uid="{00000000-0005-0000-0000-000088240000}"/>
    <cellStyle name="Comma 2 9 2 4 3 2" xfId="4500" xr:uid="{00000000-0005-0000-0000-000089240000}"/>
    <cellStyle name="Comma 2 9 2 4 3 2 2" xfId="9303" xr:uid="{00000000-0005-0000-0000-00008A240000}"/>
    <cellStyle name="Comma 2 9 2 4 3 2 2 2" xfId="18910" xr:uid="{00000000-0005-0000-0000-00008B240000}"/>
    <cellStyle name="Comma 2 9 2 4 3 2 2 2 2" xfId="38124" xr:uid="{9F601CF3-A186-4240-878A-EE37EC4E6A25}"/>
    <cellStyle name="Comma 2 9 2 4 3 2 2 3" xfId="28517" xr:uid="{6FB1F9A9-FF24-412C-A0F9-C7F32CE4FB0C}"/>
    <cellStyle name="Comma 2 9 2 4 3 2 3" xfId="14107" xr:uid="{00000000-0005-0000-0000-00008C240000}"/>
    <cellStyle name="Comma 2 9 2 4 3 2 3 2" xfId="33321" xr:uid="{D997DA87-2A94-4B87-8E35-87BB4F622229}"/>
    <cellStyle name="Comma 2 9 2 4 3 2 4" xfId="23714" xr:uid="{A6DC01D7-8D89-4E12-A2B8-D9ACEDEC4835}"/>
    <cellStyle name="Comma 2 9 2 4 3 3" xfId="6902" xr:uid="{00000000-0005-0000-0000-00008D240000}"/>
    <cellStyle name="Comma 2 9 2 4 3 3 2" xfId="16509" xr:uid="{00000000-0005-0000-0000-00008E240000}"/>
    <cellStyle name="Comma 2 9 2 4 3 3 2 2" xfId="35723" xr:uid="{10B15A0A-964A-46DA-8867-17CD40FF72F7}"/>
    <cellStyle name="Comma 2 9 2 4 3 3 3" xfId="26116" xr:uid="{4246C321-8E81-4BDF-A7CE-8B60E4ED0721}"/>
    <cellStyle name="Comma 2 9 2 4 3 4" xfId="11705" xr:uid="{00000000-0005-0000-0000-00008F240000}"/>
    <cellStyle name="Comma 2 9 2 4 3 4 2" xfId="30919" xr:uid="{31320FEB-C43C-4922-84FD-0D9CD8EA1486}"/>
    <cellStyle name="Comma 2 9 2 4 3 5" xfId="21312" xr:uid="{8BDCE7F3-82F7-4E7C-B9F0-B3CF6F7AB240}"/>
    <cellStyle name="Comma 2 9 2 4 4" xfId="2900" xr:uid="{00000000-0005-0000-0000-000090240000}"/>
    <cellStyle name="Comma 2 9 2 4 4 2" xfId="7703" xr:uid="{00000000-0005-0000-0000-000091240000}"/>
    <cellStyle name="Comma 2 9 2 4 4 2 2" xfId="17310" xr:uid="{00000000-0005-0000-0000-000092240000}"/>
    <cellStyle name="Comma 2 9 2 4 4 2 2 2" xfId="36524" xr:uid="{9E497E90-B185-40A9-B6BB-C033605934B4}"/>
    <cellStyle name="Comma 2 9 2 4 4 2 3" xfId="26917" xr:uid="{67F844AE-1B0F-4618-8246-0AAB688064FA}"/>
    <cellStyle name="Comma 2 9 2 4 4 3" xfId="12507" xr:uid="{00000000-0005-0000-0000-000093240000}"/>
    <cellStyle name="Comma 2 9 2 4 4 3 2" xfId="31721" xr:uid="{2B9A98C6-D4AD-4A72-9DD8-39D0EAD186F6}"/>
    <cellStyle name="Comma 2 9 2 4 4 4" xfId="22114" xr:uid="{7073FE56-DF83-4C2B-9751-1850D52E523D}"/>
    <cellStyle name="Comma 2 9 2 4 5" xfId="5302" xr:uid="{00000000-0005-0000-0000-000094240000}"/>
    <cellStyle name="Comma 2 9 2 4 5 2" xfId="14909" xr:uid="{00000000-0005-0000-0000-000095240000}"/>
    <cellStyle name="Comma 2 9 2 4 5 2 2" xfId="34123" xr:uid="{2660F266-86A6-4BD1-826C-73B0A506C6F0}"/>
    <cellStyle name="Comma 2 9 2 4 5 3" xfId="24516" xr:uid="{FE423CCB-F547-4857-A71C-2199254FD01B}"/>
    <cellStyle name="Comma 2 9 2 4 6" xfId="10105" xr:uid="{00000000-0005-0000-0000-000096240000}"/>
    <cellStyle name="Comma 2 9 2 4 6 2" xfId="29319" xr:uid="{E44C505F-E883-48C7-AEE4-E1DD780F8676}"/>
    <cellStyle name="Comma 2 9 2 4 7" xfId="19712" xr:uid="{84D4A0EC-DFBD-4588-95CB-880601246E39}"/>
    <cellStyle name="Comma 2 9 2 5" xfId="695" xr:uid="{00000000-0005-0000-0000-000097240000}"/>
    <cellStyle name="Comma 2 9 2 5 2" xfId="1496" xr:uid="{00000000-0005-0000-0000-000098240000}"/>
    <cellStyle name="Comma 2 9 2 5 2 2" xfId="3900" xr:uid="{00000000-0005-0000-0000-000099240000}"/>
    <cellStyle name="Comma 2 9 2 5 2 2 2" xfId="8703" xr:uid="{00000000-0005-0000-0000-00009A240000}"/>
    <cellStyle name="Comma 2 9 2 5 2 2 2 2" xfId="18310" xr:uid="{00000000-0005-0000-0000-00009B240000}"/>
    <cellStyle name="Comma 2 9 2 5 2 2 2 2 2" xfId="37524" xr:uid="{09A4AF6C-904B-4946-BE53-AEF479D2AFFB}"/>
    <cellStyle name="Comma 2 9 2 5 2 2 2 3" xfId="27917" xr:uid="{0166D635-D99E-4CC1-8653-1F75DB53EF37}"/>
    <cellStyle name="Comma 2 9 2 5 2 2 3" xfId="13507" xr:uid="{00000000-0005-0000-0000-00009C240000}"/>
    <cellStyle name="Comma 2 9 2 5 2 2 3 2" xfId="32721" xr:uid="{2A4555F2-101F-4EBF-B373-59225F771B1E}"/>
    <cellStyle name="Comma 2 9 2 5 2 2 4" xfId="23114" xr:uid="{99C914B0-D106-44F6-B84B-C405740E9856}"/>
    <cellStyle name="Comma 2 9 2 5 2 3" xfId="6302" xr:uid="{00000000-0005-0000-0000-00009D240000}"/>
    <cellStyle name="Comma 2 9 2 5 2 3 2" xfId="15909" xr:uid="{00000000-0005-0000-0000-00009E240000}"/>
    <cellStyle name="Comma 2 9 2 5 2 3 2 2" xfId="35123" xr:uid="{BFAA6EAC-3AA3-47A4-89F3-6418D3A43E19}"/>
    <cellStyle name="Comma 2 9 2 5 2 3 3" xfId="25516" xr:uid="{AB1B1CD4-4E21-469A-95B2-CCD114BF7F0F}"/>
    <cellStyle name="Comma 2 9 2 5 2 4" xfId="11105" xr:uid="{00000000-0005-0000-0000-00009F240000}"/>
    <cellStyle name="Comma 2 9 2 5 2 4 2" xfId="30319" xr:uid="{E6539E89-A5B2-4C4D-A4E8-D385E6CD078C}"/>
    <cellStyle name="Comma 2 9 2 5 2 5" xfId="20712" xr:uid="{20FBD0C1-0076-46F5-887A-170AFF49AEEE}"/>
    <cellStyle name="Comma 2 9 2 5 3" xfId="2296" xr:uid="{00000000-0005-0000-0000-0000A0240000}"/>
    <cellStyle name="Comma 2 9 2 5 3 2" xfId="4700" xr:uid="{00000000-0005-0000-0000-0000A1240000}"/>
    <cellStyle name="Comma 2 9 2 5 3 2 2" xfId="9503" xr:uid="{00000000-0005-0000-0000-0000A2240000}"/>
    <cellStyle name="Comma 2 9 2 5 3 2 2 2" xfId="19110" xr:uid="{00000000-0005-0000-0000-0000A3240000}"/>
    <cellStyle name="Comma 2 9 2 5 3 2 2 2 2" xfId="38324" xr:uid="{6262A59C-6F62-489D-B29E-CD91A557789B}"/>
    <cellStyle name="Comma 2 9 2 5 3 2 2 3" xfId="28717" xr:uid="{CDE313E7-CA8E-438D-A002-780E1D946870}"/>
    <cellStyle name="Comma 2 9 2 5 3 2 3" xfId="14307" xr:uid="{00000000-0005-0000-0000-0000A4240000}"/>
    <cellStyle name="Comma 2 9 2 5 3 2 3 2" xfId="33521" xr:uid="{DC8F7129-E9C7-45B4-ACC7-6EB03C485F83}"/>
    <cellStyle name="Comma 2 9 2 5 3 2 4" xfId="23914" xr:uid="{F2EE752F-5781-4BD6-AB5F-309291C156F8}"/>
    <cellStyle name="Comma 2 9 2 5 3 3" xfId="7102" xr:uid="{00000000-0005-0000-0000-0000A5240000}"/>
    <cellStyle name="Comma 2 9 2 5 3 3 2" xfId="16709" xr:uid="{00000000-0005-0000-0000-0000A6240000}"/>
    <cellStyle name="Comma 2 9 2 5 3 3 2 2" xfId="35923" xr:uid="{875A8E63-1DBE-4BF3-A50E-EE0AB1097B9C}"/>
    <cellStyle name="Comma 2 9 2 5 3 3 3" xfId="26316" xr:uid="{9FBC2DF5-36A8-47E4-8F1C-B8EE714DCB1E}"/>
    <cellStyle name="Comma 2 9 2 5 3 4" xfId="11905" xr:uid="{00000000-0005-0000-0000-0000A7240000}"/>
    <cellStyle name="Comma 2 9 2 5 3 4 2" xfId="31119" xr:uid="{78B538E2-A6C1-40A4-BE1D-0A2480EC6698}"/>
    <cellStyle name="Comma 2 9 2 5 3 5" xfId="21512" xr:uid="{EAF2F374-DA1D-475C-A826-51A4589AFBDC}"/>
    <cellStyle name="Comma 2 9 2 5 4" xfId="3100" xr:uid="{00000000-0005-0000-0000-0000A8240000}"/>
    <cellStyle name="Comma 2 9 2 5 4 2" xfId="7903" xr:uid="{00000000-0005-0000-0000-0000A9240000}"/>
    <cellStyle name="Comma 2 9 2 5 4 2 2" xfId="17510" xr:uid="{00000000-0005-0000-0000-0000AA240000}"/>
    <cellStyle name="Comma 2 9 2 5 4 2 2 2" xfId="36724" xr:uid="{96466199-9771-466A-916C-35CE3441556B}"/>
    <cellStyle name="Comma 2 9 2 5 4 2 3" xfId="27117" xr:uid="{5E1A6F25-FBA5-4982-81A1-60C9F79C9C1E}"/>
    <cellStyle name="Comma 2 9 2 5 4 3" xfId="12707" xr:uid="{00000000-0005-0000-0000-0000AB240000}"/>
    <cellStyle name="Comma 2 9 2 5 4 3 2" xfId="31921" xr:uid="{4191B417-38A8-4941-98D5-73E21BA2AB5D}"/>
    <cellStyle name="Comma 2 9 2 5 4 4" xfId="22314" xr:uid="{F156A984-C44F-4144-A16A-CCE53EFD47EB}"/>
    <cellStyle name="Comma 2 9 2 5 5" xfId="5502" xr:uid="{00000000-0005-0000-0000-0000AC240000}"/>
    <cellStyle name="Comma 2 9 2 5 5 2" xfId="15109" xr:uid="{00000000-0005-0000-0000-0000AD240000}"/>
    <cellStyle name="Comma 2 9 2 5 5 2 2" xfId="34323" xr:uid="{75686942-5C58-47B4-80AD-020CC17B6037}"/>
    <cellStyle name="Comma 2 9 2 5 5 3" xfId="24716" xr:uid="{12EC7ABE-3BB5-473A-B6C4-BDF52F8EB1DB}"/>
    <cellStyle name="Comma 2 9 2 5 6" xfId="10305" xr:uid="{00000000-0005-0000-0000-0000AE240000}"/>
    <cellStyle name="Comma 2 9 2 5 6 2" xfId="29519" xr:uid="{8FBB1EAB-F51E-4488-A1F7-F38F3552393C}"/>
    <cellStyle name="Comma 2 9 2 5 7" xfId="19912" xr:uid="{65C3CE98-1829-4154-B671-C1E24FC29BD0}"/>
    <cellStyle name="Comma 2 9 2 6" xfId="896" xr:uid="{00000000-0005-0000-0000-0000AF240000}"/>
    <cellStyle name="Comma 2 9 2 6 2" xfId="3300" xr:uid="{00000000-0005-0000-0000-0000B0240000}"/>
    <cellStyle name="Comma 2 9 2 6 2 2" xfId="8103" xr:uid="{00000000-0005-0000-0000-0000B1240000}"/>
    <cellStyle name="Comma 2 9 2 6 2 2 2" xfId="17710" xr:uid="{00000000-0005-0000-0000-0000B2240000}"/>
    <cellStyle name="Comma 2 9 2 6 2 2 2 2" xfId="36924" xr:uid="{9D308037-20FE-4AB5-882F-85A8C8818B21}"/>
    <cellStyle name="Comma 2 9 2 6 2 2 3" xfId="27317" xr:uid="{20A5F3BF-469A-4F94-9756-933148483F7B}"/>
    <cellStyle name="Comma 2 9 2 6 2 3" xfId="12907" xr:uid="{00000000-0005-0000-0000-0000B3240000}"/>
    <cellStyle name="Comma 2 9 2 6 2 3 2" xfId="32121" xr:uid="{C056A587-B119-4BB8-B91F-94E0BBA5E3E4}"/>
    <cellStyle name="Comma 2 9 2 6 2 4" xfId="22514" xr:uid="{FEF2D627-7C4B-4470-B3AC-3B59E2ECCE1F}"/>
    <cellStyle name="Comma 2 9 2 6 3" xfId="5702" xr:uid="{00000000-0005-0000-0000-0000B4240000}"/>
    <cellStyle name="Comma 2 9 2 6 3 2" xfId="15309" xr:uid="{00000000-0005-0000-0000-0000B5240000}"/>
    <cellStyle name="Comma 2 9 2 6 3 2 2" xfId="34523" xr:uid="{F5B0E060-A116-404B-8F30-CB710D607A0D}"/>
    <cellStyle name="Comma 2 9 2 6 3 3" xfId="24916" xr:uid="{97834056-6CA6-4279-8EFA-CEB8FD6CD060}"/>
    <cellStyle name="Comma 2 9 2 6 4" xfId="10505" xr:uid="{00000000-0005-0000-0000-0000B6240000}"/>
    <cellStyle name="Comma 2 9 2 6 4 2" xfId="29719" xr:uid="{6D28B7AC-5344-4EA1-89BA-14E4ECD9F999}"/>
    <cellStyle name="Comma 2 9 2 6 5" xfId="20112" xr:uid="{39CCCB21-A40C-4F3F-B4DB-2E49CE48E100}"/>
    <cellStyle name="Comma 2 9 2 7" xfId="1696" xr:uid="{00000000-0005-0000-0000-0000B7240000}"/>
    <cellStyle name="Comma 2 9 2 7 2" xfId="4100" xr:uid="{00000000-0005-0000-0000-0000B8240000}"/>
    <cellStyle name="Comma 2 9 2 7 2 2" xfId="8903" xr:uid="{00000000-0005-0000-0000-0000B9240000}"/>
    <cellStyle name="Comma 2 9 2 7 2 2 2" xfId="18510" xr:uid="{00000000-0005-0000-0000-0000BA240000}"/>
    <cellStyle name="Comma 2 9 2 7 2 2 2 2" xfId="37724" xr:uid="{4798783E-F99A-4ED1-98B6-D9E4C6E42693}"/>
    <cellStyle name="Comma 2 9 2 7 2 2 3" xfId="28117" xr:uid="{EA85BBDB-974E-4D0E-B3FB-F0DC26691D20}"/>
    <cellStyle name="Comma 2 9 2 7 2 3" xfId="13707" xr:uid="{00000000-0005-0000-0000-0000BB240000}"/>
    <cellStyle name="Comma 2 9 2 7 2 3 2" xfId="32921" xr:uid="{B7DE0BB6-4E30-4DD3-8838-DB2037CA79FC}"/>
    <cellStyle name="Comma 2 9 2 7 2 4" xfId="23314" xr:uid="{A9F241F3-30D2-4915-A499-CCEAF95A4434}"/>
    <cellStyle name="Comma 2 9 2 7 3" xfId="6502" xr:uid="{00000000-0005-0000-0000-0000BC240000}"/>
    <cellStyle name="Comma 2 9 2 7 3 2" xfId="16109" xr:uid="{00000000-0005-0000-0000-0000BD240000}"/>
    <cellStyle name="Comma 2 9 2 7 3 2 2" xfId="35323" xr:uid="{CCD7550F-D4AF-43CC-90DE-9C6FA0E48423}"/>
    <cellStyle name="Comma 2 9 2 7 3 3" xfId="25716" xr:uid="{EE15B0BD-B8F4-40E9-B8AC-5138E55C4EAA}"/>
    <cellStyle name="Comma 2 9 2 7 4" xfId="11305" xr:uid="{00000000-0005-0000-0000-0000BE240000}"/>
    <cellStyle name="Comma 2 9 2 7 4 2" xfId="30519" xr:uid="{1B4B0F23-968A-412C-B8EE-258E4B1BF7C6}"/>
    <cellStyle name="Comma 2 9 2 7 5" xfId="20912" xr:uid="{D98F0FEB-2019-4F50-8328-4FC0EEE9BECB}"/>
    <cellStyle name="Comma 2 9 2 8" xfId="2500" xr:uid="{00000000-0005-0000-0000-0000BF240000}"/>
    <cellStyle name="Comma 2 9 2 8 2" xfId="7303" xr:uid="{00000000-0005-0000-0000-0000C0240000}"/>
    <cellStyle name="Comma 2 9 2 8 2 2" xfId="16910" xr:uid="{00000000-0005-0000-0000-0000C1240000}"/>
    <cellStyle name="Comma 2 9 2 8 2 2 2" xfId="36124" xr:uid="{9893CE03-E5A8-4437-906D-1B1C05D4F752}"/>
    <cellStyle name="Comma 2 9 2 8 2 3" xfId="26517" xr:uid="{102F2504-3372-470C-BE3D-FD4C4A4FE333}"/>
    <cellStyle name="Comma 2 9 2 8 3" xfId="12107" xr:uid="{00000000-0005-0000-0000-0000C2240000}"/>
    <cellStyle name="Comma 2 9 2 8 3 2" xfId="31321" xr:uid="{DB2F96A6-578B-41F6-A25C-B511D9E2B13B}"/>
    <cellStyle name="Comma 2 9 2 8 4" xfId="21714" xr:uid="{5DC83543-FE9A-4293-B1A8-E33E747A5103}"/>
    <cellStyle name="Comma 2 9 2 9" xfId="4902" xr:uid="{00000000-0005-0000-0000-0000C3240000}"/>
    <cellStyle name="Comma 2 9 2 9 2" xfId="14509" xr:uid="{00000000-0005-0000-0000-0000C4240000}"/>
    <cellStyle name="Comma 2 9 2 9 2 2" xfId="33723" xr:uid="{6433F352-5224-4CA1-9AD5-469342CEA8B1}"/>
    <cellStyle name="Comma 2 9 2 9 3" xfId="24116" xr:uid="{079827E4-5FB9-435C-A27B-1F0C78C211DF}"/>
    <cellStyle name="Comma 2 9 3" xfId="145" xr:uid="{00000000-0005-0000-0000-0000C5240000}"/>
    <cellStyle name="Comma 2 9 3 10" xfId="19362" xr:uid="{02B782AA-E215-4A2A-BEDD-B82C3A721F64}"/>
    <cellStyle name="Comma 2 9 3 2" xfId="345" xr:uid="{00000000-0005-0000-0000-0000C6240000}"/>
    <cellStyle name="Comma 2 9 3 2 2" xfId="1146" xr:uid="{00000000-0005-0000-0000-0000C7240000}"/>
    <cellStyle name="Comma 2 9 3 2 2 2" xfId="3550" xr:uid="{00000000-0005-0000-0000-0000C8240000}"/>
    <cellStyle name="Comma 2 9 3 2 2 2 2" xfId="8353" xr:uid="{00000000-0005-0000-0000-0000C9240000}"/>
    <cellStyle name="Comma 2 9 3 2 2 2 2 2" xfId="17960" xr:uid="{00000000-0005-0000-0000-0000CA240000}"/>
    <cellStyle name="Comma 2 9 3 2 2 2 2 2 2" xfId="37174" xr:uid="{DACC4344-F168-4A06-99E0-898F9D1F46B5}"/>
    <cellStyle name="Comma 2 9 3 2 2 2 2 3" xfId="27567" xr:uid="{1AF16CD5-BDC6-4342-AF90-C9D6B15A447A}"/>
    <cellStyle name="Comma 2 9 3 2 2 2 3" xfId="13157" xr:uid="{00000000-0005-0000-0000-0000CB240000}"/>
    <cellStyle name="Comma 2 9 3 2 2 2 3 2" xfId="32371" xr:uid="{1FDBA977-106A-4B9B-B9BE-52D319D6177B}"/>
    <cellStyle name="Comma 2 9 3 2 2 2 4" xfId="22764" xr:uid="{410D9AA9-B3B5-42AC-8E69-0ABA87654BA6}"/>
    <cellStyle name="Comma 2 9 3 2 2 3" xfId="5952" xr:uid="{00000000-0005-0000-0000-0000CC240000}"/>
    <cellStyle name="Comma 2 9 3 2 2 3 2" xfId="15559" xr:uid="{00000000-0005-0000-0000-0000CD240000}"/>
    <cellStyle name="Comma 2 9 3 2 2 3 2 2" xfId="34773" xr:uid="{75AEAD2B-03CC-4F22-B8F8-1209A77B085C}"/>
    <cellStyle name="Comma 2 9 3 2 2 3 3" xfId="25166" xr:uid="{4F25289F-EEB8-41BB-A1B8-19C2AF22817A}"/>
    <cellStyle name="Comma 2 9 3 2 2 4" xfId="10755" xr:uid="{00000000-0005-0000-0000-0000CE240000}"/>
    <cellStyle name="Comma 2 9 3 2 2 4 2" xfId="29969" xr:uid="{193B4D60-1E78-4BED-98B1-5FB1E829CA73}"/>
    <cellStyle name="Comma 2 9 3 2 2 5" xfId="20362" xr:uid="{FA0D7CF2-EF59-4CD8-876E-D9A5DD008570}"/>
    <cellStyle name="Comma 2 9 3 2 3" xfId="1946" xr:uid="{00000000-0005-0000-0000-0000CF240000}"/>
    <cellStyle name="Comma 2 9 3 2 3 2" xfId="4350" xr:uid="{00000000-0005-0000-0000-0000D0240000}"/>
    <cellStyle name="Comma 2 9 3 2 3 2 2" xfId="9153" xr:uid="{00000000-0005-0000-0000-0000D1240000}"/>
    <cellStyle name="Comma 2 9 3 2 3 2 2 2" xfId="18760" xr:uid="{00000000-0005-0000-0000-0000D2240000}"/>
    <cellStyle name="Comma 2 9 3 2 3 2 2 2 2" xfId="37974" xr:uid="{1758F69D-43A8-4D1E-B825-6926BE7ABE45}"/>
    <cellStyle name="Comma 2 9 3 2 3 2 2 3" xfId="28367" xr:uid="{4FBE93E9-338A-4708-AF1A-FDC3E8D564D8}"/>
    <cellStyle name="Comma 2 9 3 2 3 2 3" xfId="13957" xr:uid="{00000000-0005-0000-0000-0000D3240000}"/>
    <cellStyle name="Comma 2 9 3 2 3 2 3 2" xfId="33171" xr:uid="{40F18DB8-6AFB-4905-A5F1-D63A88CD64F6}"/>
    <cellStyle name="Comma 2 9 3 2 3 2 4" xfId="23564" xr:uid="{A9602D4A-19CF-42D8-BEDB-976A7E591193}"/>
    <cellStyle name="Comma 2 9 3 2 3 3" xfId="6752" xr:uid="{00000000-0005-0000-0000-0000D4240000}"/>
    <cellStyle name="Comma 2 9 3 2 3 3 2" xfId="16359" xr:uid="{00000000-0005-0000-0000-0000D5240000}"/>
    <cellStyle name="Comma 2 9 3 2 3 3 2 2" xfId="35573" xr:uid="{9D1E8A7A-1523-441D-A8AE-C5C1E60E0E44}"/>
    <cellStyle name="Comma 2 9 3 2 3 3 3" xfId="25966" xr:uid="{F9E3600C-C148-4C74-A6E4-C4F66FD02FC3}"/>
    <cellStyle name="Comma 2 9 3 2 3 4" xfId="11555" xr:uid="{00000000-0005-0000-0000-0000D6240000}"/>
    <cellStyle name="Comma 2 9 3 2 3 4 2" xfId="30769" xr:uid="{08158561-8A64-464A-9FF1-22A78607D065}"/>
    <cellStyle name="Comma 2 9 3 2 3 5" xfId="21162" xr:uid="{4116CDE1-0BB0-4577-AD06-2B9B991C43B2}"/>
    <cellStyle name="Comma 2 9 3 2 4" xfId="2750" xr:uid="{00000000-0005-0000-0000-0000D7240000}"/>
    <cellStyle name="Comma 2 9 3 2 4 2" xfId="7553" xr:uid="{00000000-0005-0000-0000-0000D8240000}"/>
    <cellStyle name="Comma 2 9 3 2 4 2 2" xfId="17160" xr:uid="{00000000-0005-0000-0000-0000D9240000}"/>
    <cellStyle name="Comma 2 9 3 2 4 2 2 2" xfId="36374" xr:uid="{F5476EBB-71B6-4BE9-9F56-CD07B5A92560}"/>
    <cellStyle name="Comma 2 9 3 2 4 2 3" xfId="26767" xr:uid="{4152D0F4-D987-4297-9381-6572805468E4}"/>
    <cellStyle name="Comma 2 9 3 2 4 3" xfId="12357" xr:uid="{00000000-0005-0000-0000-0000DA240000}"/>
    <cellStyle name="Comma 2 9 3 2 4 3 2" xfId="31571" xr:uid="{012E87F3-BF44-4FCE-AA38-5ECC49A0735C}"/>
    <cellStyle name="Comma 2 9 3 2 4 4" xfId="21964" xr:uid="{2F6F841D-8B5F-44F6-B965-52F3CD00B9F8}"/>
    <cellStyle name="Comma 2 9 3 2 5" xfId="5152" xr:uid="{00000000-0005-0000-0000-0000DB240000}"/>
    <cellStyle name="Comma 2 9 3 2 5 2" xfId="14759" xr:uid="{00000000-0005-0000-0000-0000DC240000}"/>
    <cellStyle name="Comma 2 9 3 2 5 2 2" xfId="33973" xr:uid="{71A9C19C-9650-440F-8387-FBB90986BFC2}"/>
    <cellStyle name="Comma 2 9 3 2 5 3" xfId="24366" xr:uid="{4335D51A-001A-49B6-8039-EA59C6888D70}"/>
    <cellStyle name="Comma 2 9 3 2 6" xfId="9955" xr:uid="{00000000-0005-0000-0000-0000DD240000}"/>
    <cellStyle name="Comma 2 9 3 2 6 2" xfId="29169" xr:uid="{3E80A241-0E6A-4514-A975-B0F755220E22}"/>
    <cellStyle name="Comma 2 9 3 2 7" xfId="19562" xr:uid="{6D534C15-2FDE-4FDB-A2F5-5274ED1DC571}"/>
    <cellStyle name="Comma 2 9 3 3" xfId="545" xr:uid="{00000000-0005-0000-0000-0000DE240000}"/>
    <cellStyle name="Comma 2 9 3 3 2" xfId="1346" xr:uid="{00000000-0005-0000-0000-0000DF240000}"/>
    <cellStyle name="Comma 2 9 3 3 2 2" xfId="3750" xr:uid="{00000000-0005-0000-0000-0000E0240000}"/>
    <cellStyle name="Comma 2 9 3 3 2 2 2" xfId="8553" xr:uid="{00000000-0005-0000-0000-0000E1240000}"/>
    <cellStyle name="Comma 2 9 3 3 2 2 2 2" xfId="18160" xr:uid="{00000000-0005-0000-0000-0000E2240000}"/>
    <cellStyle name="Comma 2 9 3 3 2 2 2 2 2" xfId="37374" xr:uid="{2D2362D3-E41E-4AEF-8BFF-7E1E8C6A2171}"/>
    <cellStyle name="Comma 2 9 3 3 2 2 2 3" xfId="27767" xr:uid="{B0A6F3CD-F442-4A31-8F8A-954CCFD33A77}"/>
    <cellStyle name="Comma 2 9 3 3 2 2 3" xfId="13357" xr:uid="{00000000-0005-0000-0000-0000E3240000}"/>
    <cellStyle name="Comma 2 9 3 3 2 2 3 2" xfId="32571" xr:uid="{FC95646F-7F5B-4C60-8BB9-126EF9A6B27D}"/>
    <cellStyle name="Comma 2 9 3 3 2 2 4" xfId="22964" xr:uid="{B29F5F7A-5D7C-416F-82F1-C7CF62245421}"/>
    <cellStyle name="Comma 2 9 3 3 2 3" xfId="6152" xr:uid="{00000000-0005-0000-0000-0000E4240000}"/>
    <cellStyle name="Comma 2 9 3 3 2 3 2" xfId="15759" xr:uid="{00000000-0005-0000-0000-0000E5240000}"/>
    <cellStyle name="Comma 2 9 3 3 2 3 2 2" xfId="34973" xr:uid="{5C677B3C-0795-496C-8B11-2971780BAA08}"/>
    <cellStyle name="Comma 2 9 3 3 2 3 3" xfId="25366" xr:uid="{7161E2E3-363D-4382-B1F6-7EA05230C04B}"/>
    <cellStyle name="Comma 2 9 3 3 2 4" xfId="10955" xr:uid="{00000000-0005-0000-0000-0000E6240000}"/>
    <cellStyle name="Comma 2 9 3 3 2 4 2" xfId="30169" xr:uid="{271F5A9B-7EC1-48D2-98F4-4887393D3093}"/>
    <cellStyle name="Comma 2 9 3 3 2 5" xfId="20562" xr:uid="{E0C862A2-4E94-4626-A3E8-680D8B7B313A}"/>
    <cellStyle name="Comma 2 9 3 3 3" xfId="2146" xr:uid="{00000000-0005-0000-0000-0000E7240000}"/>
    <cellStyle name="Comma 2 9 3 3 3 2" xfId="4550" xr:uid="{00000000-0005-0000-0000-0000E8240000}"/>
    <cellStyle name="Comma 2 9 3 3 3 2 2" xfId="9353" xr:uid="{00000000-0005-0000-0000-0000E9240000}"/>
    <cellStyle name="Comma 2 9 3 3 3 2 2 2" xfId="18960" xr:uid="{00000000-0005-0000-0000-0000EA240000}"/>
    <cellStyle name="Comma 2 9 3 3 3 2 2 2 2" xfId="38174" xr:uid="{4ECD80A3-940C-43C5-AF84-ED2FC79BF1DA}"/>
    <cellStyle name="Comma 2 9 3 3 3 2 2 3" xfId="28567" xr:uid="{80AD3227-6A95-4FFE-B907-91D11E00E920}"/>
    <cellStyle name="Comma 2 9 3 3 3 2 3" xfId="14157" xr:uid="{00000000-0005-0000-0000-0000EB240000}"/>
    <cellStyle name="Comma 2 9 3 3 3 2 3 2" xfId="33371" xr:uid="{AADF17F1-0C5A-43D5-8574-47F85A24097B}"/>
    <cellStyle name="Comma 2 9 3 3 3 2 4" xfId="23764" xr:uid="{CF2A1B72-5EDA-44E5-ADA9-95CC7EAF3118}"/>
    <cellStyle name="Comma 2 9 3 3 3 3" xfId="6952" xr:uid="{00000000-0005-0000-0000-0000EC240000}"/>
    <cellStyle name="Comma 2 9 3 3 3 3 2" xfId="16559" xr:uid="{00000000-0005-0000-0000-0000ED240000}"/>
    <cellStyle name="Comma 2 9 3 3 3 3 2 2" xfId="35773" xr:uid="{D3E3FB63-469B-4FD2-ABA7-1F06719C386A}"/>
    <cellStyle name="Comma 2 9 3 3 3 3 3" xfId="26166" xr:uid="{37A9CBAB-1D9D-4B94-992E-3B09C456655A}"/>
    <cellStyle name="Comma 2 9 3 3 3 4" xfId="11755" xr:uid="{00000000-0005-0000-0000-0000EE240000}"/>
    <cellStyle name="Comma 2 9 3 3 3 4 2" xfId="30969" xr:uid="{152BEFE3-CDA5-4F03-9BFA-67FFEEE9CA6E}"/>
    <cellStyle name="Comma 2 9 3 3 3 5" xfId="21362" xr:uid="{CB43F268-84A8-4707-8C7A-511558263299}"/>
    <cellStyle name="Comma 2 9 3 3 4" xfId="2950" xr:uid="{00000000-0005-0000-0000-0000EF240000}"/>
    <cellStyle name="Comma 2 9 3 3 4 2" xfId="7753" xr:uid="{00000000-0005-0000-0000-0000F0240000}"/>
    <cellStyle name="Comma 2 9 3 3 4 2 2" xfId="17360" xr:uid="{00000000-0005-0000-0000-0000F1240000}"/>
    <cellStyle name="Comma 2 9 3 3 4 2 2 2" xfId="36574" xr:uid="{9256DEBE-F592-46D7-A60D-703C5642CD18}"/>
    <cellStyle name="Comma 2 9 3 3 4 2 3" xfId="26967" xr:uid="{B7E25175-93F6-4F0C-81DC-48C414AACBFB}"/>
    <cellStyle name="Comma 2 9 3 3 4 3" xfId="12557" xr:uid="{00000000-0005-0000-0000-0000F2240000}"/>
    <cellStyle name="Comma 2 9 3 3 4 3 2" xfId="31771" xr:uid="{B6DF4554-320B-49BF-A117-331DB7FA675D}"/>
    <cellStyle name="Comma 2 9 3 3 4 4" xfId="22164" xr:uid="{65164501-6CD5-48B9-8A23-E20121443988}"/>
    <cellStyle name="Comma 2 9 3 3 5" xfId="5352" xr:uid="{00000000-0005-0000-0000-0000F3240000}"/>
    <cellStyle name="Comma 2 9 3 3 5 2" xfId="14959" xr:uid="{00000000-0005-0000-0000-0000F4240000}"/>
    <cellStyle name="Comma 2 9 3 3 5 2 2" xfId="34173" xr:uid="{2D386423-E01D-482A-96E0-7A1EA23BEEB5}"/>
    <cellStyle name="Comma 2 9 3 3 5 3" xfId="24566" xr:uid="{758F7056-86C9-4DBB-8103-A9A2B59E62CB}"/>
    <cellStyle name="Comma 2 9 3 3 6" xfId="10155" xr:uid="{00000000-0005-0000-0000-0000F5240000}"/>
    <cellStyle name="Comma 2 9 3 3 6 2" xfId="29369" xr:uid="{D25373D5-E32E-4241-B61D-A0D4D39CCC1D}"/>
    <cellStyle name="Comma 2 9 3 3 7" xfId="19762" xr:uid="{3B4BCB15-ECAE-43FB-AED6-F047980B5033}"/>
    <cellStyle name="Comma 2 9 3 4" xfId="745" xr:uid="{00000000-0005-0000-0000-0000F6240000}"/>
    <cellStyle name="Comma 2 9 3 4 2" xfId="1546" xr:uid="{00000000-0005-0000-0000-0000F7240000}"/>
    <cellStyle name="Comma 2 9 3 4 2 2" xfId="3950" xr:uid="{00000000-0005-0000-0000-0000F8240000}"/>
    <cellStyle name="Comma 2 9 3 4 2 2 2" xfId="8753" xr:uid="{00000000-0005-0000-0000-0000F9240000}"/>
    <cellStyle name="Comma 2 9 3 4 2 2 2 2" xfId="18360" xr:uid="{00000000-0005-0000-0000-0000FA240000}"/>
    <cellStyle name="Comma 2 9 3 4 2 2 2 2 2" xfId="37574" xr:uid="{F87BFD62-C75E-4504-AD3E-DC1575094DCB}"/>
    <cellStyle name="Comma 2 9 3 4 2 2 2 3" xfId="27967" xr:uid="{AB0A8F1A-B16B-4EE3-98B1-EBB111331ABE}"/>
    <cellStyle name="Comma 2 9 3 4 2 2 3" xfId="13557" xr:uid="{00000000-0005-0000-0000-0000FB240000}"/>
    <cellStyle name="Comma 2 9 3 4 2 2 3 2" xfId="32771" xr:uid="{BDACB4AF-C77F-4192-BABC-F99F5432CE3E}"/>
    <cellStyle name="Comma 2 9 3 4 2 2 4" xfId="23164" xr:uid="{FC19026C-0CAD-43B3-B6CF-A3BEB33901AD}"/>
    <cellStyle name="Comma 2 9 3 4 2 3" xfId="6352" xr:uid="{00000000-0005-0000-0000-0000FC240000}"/>
    <cellStyle name="Comma 2 9 3 4 2 3 2" xfId="15959" xr:uid="{00000000-0005-0000-0000-0000FD240000}"/>
    <cellStyle name="Comma 2 9 3 4 2 3 2 2" xfId="35173" xr:uid="{E2DECDD6-E6D0-4979-A535-B7537CDCD98F}"/>
    <cellStyle name="Comma 2 9 3 4 2 3 3" xfId="25566" xr:uid="{C0CD4BDA-B1BE-4B4E-9E3A-5C0C8D8E5F3D}"/>
    <cellStyle name="Comma 2 9 3 4 2 4" xfId="11155" xr:uid="{00000000-0005-0000-0000-0000FE240000}"/>
    <cellStyle name="Comma 2 9 3 4 2 4 2" xfId="30369" xr:uid="{8F75FB31-70BF-4CC0-AC0E-C4902E9006D1}"/>
    <cellStyle name="Comma 2 9 3 4 2 5" xfId="20762" xr:uid="{74C2284C-E361-41E7-AE8C-7797CB9ED27E}"/>
    <cellStyle name="Comma 2 9 3 4 3" xfId="2346" xr:uid="{00000000-0005-0000-0000-0000FF240000}"/>
    <cellStyle name="Comma 2 9 3 4 3 2" xfId="4750" xr:uid="{00000000-0005-0000-0000-000000250000}"/>
    <cellStyle name="Comma 2 9 3 4 3 2 2" xfId="9553" xr:uid="{00000000-0005-0000-0000-000001250000}"/>
    <cellStyle name="Comma 2 9 3 4 3 2 2 2" xfId="19160" xr:uid="{00000000-0005-0000-0000-000002250000}"/>
    <cellStyle name="Comma 2 9 3 4 3 2 2 2 2" xfId="38374" xr:uid="{CC6C7B07-D05D-4AB2-A136-FA9C3449C703}"/>
    <cellStyle name="Comma 2 9 3 4 3 2 2 3" xfId="28767" xr:uid="{3F68027D-A010-4767-86AE-C2735E8ECC75}"/>
    <cellStyle name="Comma 2 9 3 4 3 2 3" xfId="14357" xr:uid="{00000000-0005-0000-0000-000003250000}"/>
    <cellStyle name="Comma 2 9 3 4 3 2 3 2" xfId="33571" xr:uid="{3DE6A5F2-8CCF-4CFA-AF98-6C3273FEAD7D}"/>
    <cellStyle name="Comma 2 9 3 4 3 2 4" xfId="23964" xr:uid="{7A699034-A342-402D-B7CC-1BB51A44E75B}"/>
    <cellStyle name="Comma 2 9 3 4 3 3" xfId="7152" xr:uid="{00000000-0005-0000-0000-000004250000}"/>
    <cellStyle name="Comma 2 9 3 4 3 3 2" xfId="16759" xr:uid="{00000000-0005-0000-0000-000005250000}"/>
    <cellStyle name="Comma 2 9 3 4 3 3 2 2" xfId="35973" xr:uid="{E15C65AE-D9B4-4EC9-AD9F-DCE770002CF3}"/>
    <cellStyle name="Comma 2 9 3 4 3 3 3" xfId="26366" xr:uid="{E5E1E6A9-1F08-4C44-A00D-993D3E285783}"/>
    <cellStyle name="Comma 2 9 3 4 3 4" xfId="11955" xr:uid="{00000000-0005-0000-0000-000006250000}"/>
    <cellStyle name="Comma 2 9 3 4 3 4 2" xfId="31169" xr:uid="{A834DAD2-A999-4878-952E-E30696CF7E5A}"/>
    <cellStyle name="Comma 2 9 3 4 3 5" xfId="21562" xr:uid="{2475663D-D3F0-4E0B-8D3D-7964337F5B09}"/>
    <cellStyle name="Comma 2 9 3 4 4" xfId="3150" xr:uid="{00000000-0005-0000-0000-000007250000}"/>
    <cellStyle name="Comma 2 9 3 4 4 2" xfId="7953" xr:uid="{00000000-0005-0000-0000-000008250000}"/>
    <cellStyle name="Comma 2 9 3 4 4 2 2" xfId="17560" xr:uid="{00000000-0005-0000-0000-000009250000}"/>
    <cellStyle name="Comma 2 9 3 4 4 2 2 2" xfId="36774" xr:uid="{160D5284-5365-49A5-B08F-AFC15C597455}"/>
    <cellStyle name="Comma 2 9 3 4 4 2 3" xfId="27167" xr:uid="{5E49C1B3-B214-47BA-959B-1FCA596DC8A0}"/>
    <cellStyle name="Comma 2 9 3 4 4 3" xfId="12757" xr:uid="{00000000-0005-0000-0000-00000A250000}"/>
    <cellStyle name="Comma 2 9 3 4 4 3 2" xfId="31971" xr:uid="{16E60F3E-90DE-4806-BD09-54F6301A14A7}"/>
    <cellStyle name="Comma 2 9 3 4 4 4" xfId="22364" xr:uid="{3186C076-B62A-4B49-B03B-FD6F48377F49}"/>
    <cellStyle name="Comma 2 9 3 4 5" xfId="5552" xr:uid="{00000000-0005-0000-0000-00000B250000}"/>
    <cellStyle name="Comma 2 9 3 4 5 2" xfId="15159" xr:uid="{00000000-0005-0000-0000-00000C250000}"/>
    <cellStyle name="Comma 2 9 3 4 5 2 2" xfId="34373" xr:uid="{FDCE7359-C9DA-4887-B6B6-AC88D55AF067}"/>
    <cellStyle name="Comma 2 9 3 4 5 3" xfId="24766" xr:uid="{CBB23787-270B-4012-A923-1347F21D0BD5}"/>
    <cellStyle name="Comma 2 9 3 4 6" xfId="10355" xr:uid="{00000000-0005-0000-0000-00000D250000}"/>
    <cellStyle name="Comma 2 9 3 4 6 2" xfId="29569" xr:uid="{76BD41CF-6805-43C0-BFD3-D97817F3800C}"/>
    <cellStyle name="Comma 2 9 3 4 7" xfId="19962" xr:uid="{03A68969-4C2F-4949-83A9-6C533ADBC46D}"/>
    <cellStyle name="Comma 2 9 3 5" xfId="946" xr:uid="{00000000-0005-0000-0000-00000E250000}"/>
    <cellStyle name="Comma 2 9 3 5 2" xfId="3350" xr:uid="{00000000-0005-0000-0000-00000F250000}"/>
    <cellStyle name="Comma 2 9 3 5 2 2" xfId="8153" xr:uid="{00000000-0005-0000-0000-000010250000}"/>
    <cellStyle name="Comma 2 9 3 5 2 2 2" xfId="17760" xr:uid="{00000000-0005-0000-0000-000011250000}"/>
    <cellStyle name="Comma 2 9 3 5 2 2 2 2" xfId="36974" xr:uid="{EF03F6CB-1C37-4491-9875-36BAB8FAF29D}"/>
    <cellStyle name="Comma 2 9 3 5 2 2 3" xfId="27367" xr:uid="{3E9EC247-8C1B-47D4-A638-425C240C7BEB}"/>
    <cellStyle name="Comma 2 9 3 5 2 3" xfId="12957" xr:uid="{00000000-0005-0000-0000-000012250000}"/>
    <cellStyle name="Comma 2 9 3 5 2 3 2" xfId="32171" xr:uid="{1723523D-1295-48D6-BB3B-0CE6518C078F}"/>
    <cellStyle name="Comma 2 9 3 5 2 4" xfId="22564" xr:uid="{243ECB6F-962C-41B4-8B59-13C3A899D344}"/>
    <cellStyle name="Comma 2 9 3 5 3" xfId="5752" xr:uid="{00000000-0005-0000-0000-000013250000}"/>
    <cellStyle name="Comma 2 9 3 5 3 2" xfId="15359" xr:uid="{00000000-0005-0000-0000-000014250000}"/>
    <cellStyle name="Comma 2 9 3 5 3 2 2" xfId="34573" xr:uid="{D3CDC273-39D4-488F-9D72-257C76AA7D88}"/>
    <cellStyle name="Comma 2 9 3 5 3 3" xfId="24966" xr:uid="{2D65151F-5995-4C5D-80E0-885BA46AD91F}"/>
    <cellStyle name="Comma 2 9 3 5 4" xfId="10555" xr:uid="{00000000-0005-0000-0000-000015250000}"/>
    <cellStyle name="Comma 2 9 3 5 4 2" xfId="29769" xr:uid="{C8C89C7F-ED63-4980-BD88-108C6EE8870D}"/>
    <cellStyle name="Comma 2 9 3 5 5" xfId="20162" xr:uid="{A1FC553C-2F93-4EE4-84BE-06EAA029C3A3}"/>
    <cellStyle name="Comma 2 9 3 6" xfId="1746" xr:uid="{00000000-0005-0000-0000-000016250000}"/>
    <cellStyle name="Comma 2 9 3 6 2" xfId="4150" xr:uid="{00000000-0005-0000-0000-000017250000}"/>
    <cellStyle name="Comma 2 9 3 6 2 2" xfId="8953" xr:uid="{00000000-0005-0000-0000-000018250000}"/>
    <cellStyle name="Comma 2 9 3 6 2 2 2" xfId="18560" xr:uid="{00000000-0005-0000-0000-000019250000}"/>
    <cellStyle name="Comma 2 9 3 6 2 2 2 2" xfId="37774" xr:uid="{84F944CB-494E-4256-B283-9BB59A07F389}"/>
    <cellStyle name="Comma 2 9 3 6 2 2 3" xfId="28167" xr:uid="{E4BC3447-E829-4502-AD76-C56D2982D1E1}"/>
    <cellStyle name="Comma 2 9 3 6 2 3" xfId="13757" xr:uid="{00000000-0005-0000-0000-00001A250000}"/>
    <cellStyle name="Comma 2 9 3 6 2 3 2" xfId="32971" xr:uid="{DA0CD5C1-72F5-4FCE-A263-EA39FA58CCD6}"/>
    <cellStyle name="Comma 2 9 3 6 2 4" xfId="23364" xr:uid="{1F54F8BE-6FB1-4A20-AC7D-724D5B7A6AE5}"/>
    <cellStyle name="Comma 2 9 3 6 3" xfId="6552" xr:uid="{00000000-0005-0000-0000-00001B250000}"/>
    <cellStyle name="Comma 2 9 3 6 3 2" xfId="16159" xr:uid="{00000000-0005-0000-0000-00001C250000}"/>
    <cellStyle name="Comma 2 9 3 6 3 2 2" xfId="35373" xr:uid="{A8C5CAD5-1ED9-4DAD-812B-187388112B9F}"/>
    <cellStyle name="Comma 2 9 3 6 3 3" xfId="25766" xr:uid="{C7659691-0B6B-46FD-B75E-3F3EC0659E28}"/>
    <cellStyle name="Comma 2 9 3 6 4" xfId="11355" xr:uid="{00000000-0005-0000-0000-00001D250000}"/>
    <cellStyle name="Comma 2 9 3 6 4 2" xfId="30569" xr:uid="{1B77462C-1A4D-4442-AE36-69BC9F092F43}"/>
    <cellStyle name="Comma 2 9 3 6 5" xfId="20962" xr:uid="{C31A57FA-2EF6-43CC-8CA7-5912137FE9E1}"/>
    <cellStyle name="Comma 2 9 3 7" xfId="2550" xr:uid="{00000000-0005-0000-0000-00001E250000}"/>
    <cellStyle name="Comma 2 9 3 7 2" xfId="7353" xr:uid="{00000000-0005-0000-0000-00001F250000}"/>
    <cellStyle name="Comma 2 9 3 7 2 2" xfId="16960" xr:uid="{00000000-0005-0000-0000-000020250000}"/>
    <cellStyle name="Comma 2 9 3 7 2 2 2" xfId="36174" xr:uid="{77B08BD9-D5CA-4887-B14C-D05A8F6CF3D5}"/>
    <cellStyle name="Comma 2 9 3 7 2 3" xfId="26567" xr:uid="{ADD82DB5-1675-4CD8-9C25-32CDCFA800D8}"/>
    <cellStyle name="Comma 2 9 3 7 3" xfId="12157" xr:uid="{00000000-0005-0000-0000-000021250000}"/>
    <cellStyle name="Comma 2 9 3 7 3 2" xfId="31371" xr:uid="{FBE07607-B0B2-4B91-8BBD-ED9C0D566199}"/>
    <cellStyle name="Comma 2 9 3 7 4" xfId="21764" xr:uid="{77BB379D-44F9-480D-984F-F9A1E01BB3C5}"/>
    <cellStyle name="Comma 2 9 3 8" xfId="4952" xr:uid="{00000000-0005-0000-0000-000022250000}"/>
    <cellStyle name="Comma 2 9 3 8 2" xfId="14559" xr:uid="{00000000-0005-0000-0000-000023250000}"/>
    <cellStyle name="Comma 2 9 3 8 2 2" xfId="33773" xr:uid="{5F351D35-6E3E-411A-86ED-96C096EF9B30}"/>
    <cellStyle name="Comma 2 9 3 8 3" xfId="24166" xr:uid="{584EBF24-45B2-47D4-8F84-66F22297A471}"/>
    <cellStyle name="Comma 2 9 3 9" xfId="9755" xr:uid="{00000000-0005-0000-0000-000024250000}"/>
    <cellStyle name="Comma 2 9 3 9 2" xfId="28969" xr:uid="{A0A62D81-B504-43FA-BE74-3AFF775F7F4B}"/>
    <cellStyle name="Comma 2 9 4" xfId="245" xr:uid="{00000000-0005-0000-0000-000025250000}"/>
    <cellStyle name="Comma 2 9 4 2" xfId="1046" xr:uid="{00000000-0005-0000-0000-000026250000}"/>
    <cellStyle name="Comma 2 9 4 2 2" xfId="3450" xr:uid="{00000000-0005-0000-0000-000027250000}"/>
    <cellStyle name="Comma 2 9 4 2 2 2" xfId="8253" xr:uid="{00000000-0005-0000-0000-000028250000}"/>
    <cellStyle name="Comma 2 9 4 2 2 2 2" xfId="17860" xr:uid="{00000000-0005-0000-0000-000029250000}"/>
    <cellStyle name="Comma 2 9 4 2 2 2 2 2" xfId="37074" xr:uid="{5FEA5BC8-805E-4FE5-8560-E517D448A5F2}"/>
    <cellStyle name="Comma 2 9 4 2 2 2 3" xfId="27467" xr:uid="{EE206D91-C3D3-45D5-926E-DB4E73068040}"/>
    <cellStyle name="Comma 2 9 4 2 2 3" xfId="13057" xr:uid="{00000000-0005-0000-0000-00002A250000}"/>
    <cellStyle name="Comma 2 9 4 2 2 3 2" xfId="32271" xr:uid="{F86732C7-953A-4E00-B5DF-2C8946FAA0AC}"/>
    <cellStyle name="Comma 2 9 4 2 2 4" xfId="22664" xr:uid="{5B53DF85-4425-4A3E-A97D-1B05C6CD9100}"/>
    <cellStyle name="Comma 2 9 4 2 3" xfId="5852" xr:uid="{00000000-0005-0000-0000-00002B250000}"/>
    <cellStyle name="Comma 2 9 4 2 3 2" xfId="15459" xr:uid="{00000000-0005-0000-0000-00002C250000}"/>
    <cellStyle name="Comma 2 9 4 2 3 2 2" xfId="34673" xr:uid="{F8DD3F15-6665-49ED-BF21-C63611EBF484}"/>
    <cellStyle name="Comma 2 9 4 2 3 3" xfId="25066" xr:uid="{E2D6077A-4BC4-42CE-BEA7-DA2E2749A6EE}"/>
    <cellStyle name="Comma 2 9 4 2 4" xfId="10655" xr:uid="{00000000-0005-0000-0000-00002D250000}"/>
    <cellStyle name="Comma 2 9 4 2 4 2" xfId="29869" xr:uid="{86B881CC-1694-438B-98D3-4124F7A72EAD}"/>
    <cellStyle name="Comma 2 9 4 2 5" xfId="20262" xr:uid="{70EE13E4-B3CA-4B5B-95E0-273F5004370B}"/>
    <cellStyle name="Comma 2 9 4 3" xfId="1846" xr:uid="{00000000-0005-0000-0000-00002E250000}"/>
    <cellStyle name="Comma 2 9 4 3 2" xfId="4250" xr:uid="{00000000-0005-0000-0000-00002F250000}"/>
    <cellStyle name="Comma 2 9 4 3 2 2" xfId="9053" xr:uid="{00000000-0005-0000-0000-000030250000}"/>
    <cellStyle name="Comma 2 9 4 3 2 2 2" xfId="18660" xr:uid="{00000000-0005-0000-0000-000031250000}"/>
    <cellStyle name="Comma 2 9 4 3 2 2 2 2" xfId="37874" xr:uid="{94FDC419-6553-4FA3-95DD-CBDBFC48F48B}"/>
    <cellStyle name="Comma 2 9 4 3 2 2 3" xfId="28267" xr:uid="{90D9CD4A-CDD4-412E-97A9-5CCC8528BA85}"/>
    <cellStyle name="Comma 2 9 4 3 2 3" xfId="13857" xr:uid="{00000000-0005-0000-0000-000032250000}"/>
    <cellStyle name="Comma 2 9 4 3 2 3 2" xfId="33071" xr:uid="{F2DB1288-1BC5-417C-A02D-CB8F441D7918}"/>
    <cellStyle name="Comma 2 9 4 3 2 4" xfId="23464" xr:uid="{0C747CC1-3221-4E21-B711-2B3EEA4B32C7}"/>
    <cellStyle name="Comma 2 9 4 3 3" xfId="6652" xr:uid="{00000000-0005-0000-0000-000033250000}"/>
    <cellStyle name="Comma 2 9 4 3 3 2" xfId="16259" xr:uid="{00000000-0005-0000-0000-000034250000}"/>
    <cellStyle name="Comma 2 9 4 3 3 2 2" xfId="35473" xr:uid="{801CA214-3F8E-4A9F-B57A-B9834AF2CAB5}"/>
    <cellStyle name="Comma 2 9 4 3 3 3" xfId="25866" xr:uid="{0E381D0D-004A-4007-9FE0-C7906AC105EA}"/>
    <cellStyle name="Comma 2 9 4 3 4" xfId="11455" xr:uid="{00000000-0005-0000-0000-000035250000}"/>
    <cellStyle name="Comma 2 9 4 3 4 2" xfId="30669" xr:uid="{86D477F4-76CD-41FC-8778-2710329AA541}"/>
    <cellStyle name="Comma 2 9 4 3 5" xfId="21062" xr:uid="{A04CBD33-A32B-4136-A212-F420CFCC66E4}"/>
    <cellStyle name="Comma 2 9 4 4" xfId="2650" xr:uid="{00000000-0005-0000-0000-000036250000}"/>
    <cellStyle name="Comma 2 9 4 4 2" xfId="7453" xr:uid="{00000000-0005-0000-0000-000037250000}"/>
    <cellStyle name="Comma 2 9 4 4 2 2" xfId="17060" xr:uid="{00000000-0005-0000-0000-000038250000}"/>
    <cellStyle name="Comma 2 9 4 4 2 2 2" xfId="36274" xr:uid="{99D70AFB-21DA-4D58-B94C-4C91841A8986}"/>
    <cellStyle name="Comma 2 9 4 4 2 3" xfId="26667" xr:uid="{A3770D1B-EF56-4649-91CD-CAABDF0D64BE}"/>
    <cellStyle name="Comma 2 9 4 4 3" xfId="12257" xr:uid="{00000000-0005-0000-0000-000039250000}"/>
    <cellStyle name="Comma 2 9 4 4 3 2" xfId="31471" xr:uid="{85AD0946-A073-4B74-97F5-17112FFB698B}"/>
    <cellStyle name="Comma 2 9 4 4 4" xfId="21864" xr:uid="{99C66288-7531-4047-8CED-D9A3D1E753AA}"/>
    <cellStyle name="Comma 2 9 4 5" xfId="5052" xr:uid="{00000000-0005-0000-0000-00003A250000}"/>
    <cellStyle name="Comma 2 9 4 5 2" xfId="14659" xr:uid="{00000000-0005-0000-0000-00003B250000}"/>
    <cellStyle name="Comma 2 9 4 5 2 2" xfId="33873" xr:uid="{9BCE67A4-8788-4979-8D1D-A2879D013B82}"/>
    <cellStyle name="Comma 2 9 4 5 3" xfId="24266" xr:uid="{C65CC410-CD11-4841-9ACD-4C8B976AB3DB}"/>
    <cellStyle name="Comma 2 9 4 6" xfId="9855" xr:uid="{00000000-0005-0000-0000-00003C250000}"/>
    <cellStyle name="Comma 2 9 4 6 2" xfId="29069" xr:uid="{E8A5A790-376D-4532-AD62-53F4D89C6438}"/>
    <cellStyle name="Comma 2 9 4 7" xfId="19462" xr:uid="{AF0449BB-1F35-4D34-A373-9A113033090B}"/>
    <cellStyle name="Comma 2 9 5" xfId="445" xr:uid="{00000000-0005-0000-0000-00003D250000}"/>
    <cellStyle name="Comma 2 9 5 2" xfId="1246" xr:uid="{00000000-0005-0000-0000-00003E250000}"/>
    <cellStyle name="Comma 2 9 5 2 2" xfId="3650" xr:uid="{00000000-0005-0000-0000-00003F250000}"/>
    <cellStyle name="Comma 2 9 5 2 2 2" xfId="8453" xr:uid="{00000000-0005-0000-0000-000040250000}"/>
    <cellStyle name="Comma 2 9 5 2 2 2 2" xfId="18060" xr:uid="{00000000-0005-0000-0000-000041250000}"/>
    <cellStyle name="Comma 2 9 5 2 2 2 2 2" xfId="37274" xr:uid="{72D5147A-6443-4E87-916B-BAADE3636DBF}"/>
    <cellStyle name="Comma 2 9 5 2 2 2 3" xfId="27667" xr:uid="{AE6B2F42-9CAD-491A-886D-30E2136114A8}"/>
    <cellStyle name="Comma 2 9 5 2 2 3" xfId="13257" xr:uid="{00000000-0005-0000-0000-000042250000}"/>
    <cellStyle name="Comma 2 9 5 2 2 3 2" xfId="32471" xr:uid="{DA21D66E-4DD2-4EE4-8872-338C6D8E8008}"/>
    <cellStyle name="Comma 2 9 5 2 2 4" xfId="22864" xr:uid="{A00495DE-72DB-4A21-BC1B-81890DAFBD19}"/>
    <cellStyle name="Comma 2 9 5 2 3" xfId="6052" xr:uid="{00000000-0005-0000-0000-000043250000}"/>
    <cellStyle name="Comma 2 9 5 2 3 2" xfId="15659" xr:uid="{00000000-0005-0000-0000-000044250000}"/>
    <cellStyle name="Comma 2 9 5 2 3 2 2" xfId="34873" xr:uid="{4E4349CA-4681-4A81-B99F-02FC6E752AFB}"/>
    <cellStyle name="Comma 2 9 5 2 3 3" xfId="25266" xr:uid="{9E5F4CA1-8F7D-4CF1-839C-FA0B7468A870}"/>
    <cellStyle name="Comma 2 9 5 2 4" xfId="10855" xr:uid="{00000000-0005-0000-0000-000045250000}"/>
    <cellStyle name="Comma 2 9 5 2 4 2" xfId="30069" xr:uid="{3D10559D-58AD-40E5-929E-8C8912E34520}"/>
    <cellStyle name="Comma 2 9 5 2 5" xfId="20462" xr:uid="{1C88C5E8-14CE-497A-842C-C9DC75A3A23F}"/>
    <cellStyle name="Comma 2 9 5 3" xfId="2046" xr:uid="{00000000-0005-0000-0000-000046250000}"/>
    <cellStyle name="Comma 2 9 5 3 2" xfId="4450" xr:uid="{00000000-0005-0000-0000-000047250000}"/>
    <cellStyle name="Comma 2 9 5 3 2 2" xfId="9253" xr:uid="{00000000-0005-0000-0000-000048250000}"/>
    <cellStyle name="Comma 2 9 5 3 2 2 2" xfId="18860" xr:uid="{00000000-0005-0000-0000-000049250000}"/>
    <cellStyle name="Comma 2 9 5 3 2 2 2 2" xfId="38074" xr:uid="{B430D99B-B158-41BB-A3F7-C38A72CC590B}"/>
    <cellStyle name="Comma 2 9 5 3 2 2 3" xfId="28467" xr:uid="{EE4BC062-8C73-4E44-833D-07F4C378D952}"/>
    <cellStyle name="Comma 2 9 5 3 2 3" xfId="14057" xr:uid="{00000000-0005-0000-0000-00004A250000}"/>
    <cellStyle name="Comma 2 9 5 3 2 3 2" xfId="33271" xr:uid="{A36A9917-A97C-4609-85E1-8AD70329ABCE}"/>
    <cellStyle name="Comma 2 9 5 3 2 4" xfId="23664" xr:uid="{2ACA5D05-3944-4709-8714-42331FDEB942}"/>
    <cellStyle name="Comma 2 9 5 3 3" xfId="6852" xr:uid="{00000000-0005-0000-0000-00004B250000}"/>
    <cellStyle name="Comma 2 9 5 3 3 2" xfId="16459" xr:uid="{00000000-0005-0000-0000-00004C250000}"/>
    <cellStyle name="Comma 2 9 5 3 3 2 2" xfId="35673" xr:uid="{F3F73F0A-4890-4055-83E3-B0FB58717DC3}"/>
    <cellStyle name="Comma 2 9 5 3 3 3" xfId="26066" xr:uid="{6717E497-53CE-42B1-BC43-CC1530A82564}"/>
    <cellStyle name="Comma 2 9 5 3 4" xfId="11655" xr:uid="{00000000-0005-0000-0000-00004D250000}"/>
    <cellStyle name="Comma 2 9 5 3 4 2" xfId="30869" xr:uid="{91B47F13-F3D6-4736-B7D9-C6C29B193198}"/>
    <cellStyle name="Comma 2 9 5 3 5" xfId="21262" xr:uid="{0C98BEDE-30A0-4343-83E5-992CDB1FE534}"/>
    <cellStyle name="Comma 2 9 5 4" xfId="2850" xr:uid="{00000000-0005-0000-0000-00004E250000}"/>
    <cellStyle name="Comma 2 9 5 4 2" xfId="7653" xr:uid="{00000000-0005-0000-0000-00004F250000}"/>
    <cellStyle name="Comma 2 9 5 4 2 2" xfId="17260" xr:uid="{00000000-0005-0000-0000-000050250000}"/>
    <cellStyle name="Comma 2 9 5 4 2 2 2" xfId="36474" xr:uid="{53D5C080-D856-47FC-9EB1-BA84A90273FE}"/>
    <cellStyle name="Comma 2 9 5 4 2 3" xfId="26867" xr:uid="{7ADC7403-94E8-47F2-82FD-FDDD2BE453D6}"/>
    <cellStyle name="Comma 2 9 5 4 3" xfId="12457" xr:uid="{00000000-0005-0000-0000-000051250000}"/>
    <cellStyle name="Comma 2 9 5 4 3 2" xfId="31671" xr:uid="{9AD252FF-BF08-42D0-9D7E-8CD429CF0BC1}"/>
    <cellStyle name="Comma 2 9 5 4 4" xfId="22064" xr:uid="{B1039066-18D5-40B4-B289-4765A3408891}"/>
    <cellStyle name="Comma 2 9 5 5" xfId="5252" xr:uid="{00000000-0005-0000-0000-000052250000}"/>
    <cellStyle name="Comma 2 9 5 5 2" xfId="14859" xr:uid="{00000000-0005-0000-0000-000053250000}"/>
    <cellStyle name="Comma 2 9 5 5 2 2" xfId="34073" xr:uid="{37B9D949-41F9-4D00-B8D6-D018D0582039}"/>
    <cellStyle name="Comma 2 9 5 5 3" xfId="24466" xr:uid="{4830DB53-B7DD-46F5-A881-3191AEC9718C}"/>
    <cellStyle name="Comma 2 9 5 6" xfId="10055" xr:uid="{00000000-0005-0000-0000-000054250000}"/>
    <cellStyle name="Comma 2 9 5 6 2" xfId="29269" xr:uid="{2544018E-3AC7-4041-A5FD-6539242F10DB}"/>
    <cellStyle name="Comma 2 9 5 7" xfId="19662" xr:uid="{67486B27-70D9-4242-B1DD-6EDC46DBFD0C}"/>
    <cellStyle name="Comma 2 9 6" xfId="645" xr:uid="{00000000-0005-0000-0000-000055250000}"/>
    <cellStyle name="Comma 2 9 6 2" xfId="1446" xr:uid="{00000000-0005-0000-0000-000056250000}"/>
    <cellStyle name="Comma 2 9 6 2 2" xfId="3850" xr:uid="{00000000-0005-0000-0000-000057250000}"/>
    <cellStyle name="Comma 2 9 6 2 2 2" xfId="8653" xr:uid="{00000000-0005-0000-0000-000058250000}"/>
    <cellStyle name="Comma 2 9 6 2 2 2 2" xfId="18260" xr:uid="{00000000-0005-0000-0000-000059250000}"/>
    <cellStyle name="Comma 2 9 6 2 2 2 2 2" xfId="37474" xr:uid="{867ED448-4B8E-4755-BC4B-247396B6352E}"/>
    <cellStyle name="Comma 2 9 6 2 2 2 3" xfId="27867" xr:uid="{AB31E753-CB5F-492C-AB78-ABAE7347268C}"/>
    <cellStyle name="Comma 2 9 6 2 2 3" xfId="13457" xr:uid="{00000000-0005-0000-0000-00005A250000}"/>
    <cellStyle name="Comma 2 9 6 2 2 3 2" xfId="32671" xr:uid="{A6F962F7-6CF4-46F8-9D19-6E4B828DF5F0}"/>
    <cellStyle name="Comma 2 9 6 2 2 4" xfId="23064" xr:uid="{AAE5317F-F6A8-4CF4-BAE2-13A0EC561C37}"/>
    <cellStyle name="Comma 2 9 6 2 3" xfId="6252" xr:uid="{00000000-0005-0000-0000-00005B250000}"/>
    <cellStyle name="Comma 2 9 6 2 3 2" xfId="15859" xr:uid="{00000000-0005-0000-0000-00005C250000}"/>
    <cellStyle name="Comma 2 9 6 2 3 2 2" xfId="35073" xr:uid="{FD0513DA-B994-41F5-A708-FC292F3CF718}"/>
    <cellStyle name="Comma 2 9 6 2 3 3" xfId="25466" xr:uid="{07F96A7C-80D1-4EDD-AD25-99374389BDD9}"/>
    <cellStyle name="Comma 2 9 6 2 4" xfId="11055" xr:uid="{00000000-0005-0000-0000-00005D250000}"/>
    <cellStyle name="Comma 2 9 6 2 4 2" xfId="30269" xr:uid="{6E0B3B2C-95E3-4A77-95F3-6C107E974FC3}"/>
    <cellStyle name="Comma 2 9 6 2 5" xfId="20662" xr:uid="{3847E365-0603-41D6-8C1C-737CD08C0426}"/>
    <cellStyle name="Comma 2 9 6 3" xfId="2246" xr:uid="{00000000-0005-0000-0000-00005E250000}"/>
    <cellStyle name="Comma 2 9 6 3 2" xfId="4650" xr:uid="{00000000-0005-0000-0000-00005F250000}"/>
    <cellStyle name="Comma 2 9 6 3 2 2" xfId="9453" xr:uid="{00000000-0005-0000-0000-000060250000}"/>
    <cellStyle name="Comma 2 9 6 3 2 2 2" xfId="19060" xr:uid="{00000000-0005-0000-0000-000061250000}"/>
    <cellStyle name="Comma 2 9 6 3 2 2 2 2" xfId="38274" xr:uid="{41CDF9E3-6C04-4DDC-AA0E-0E0739D7FEAB}"/>
    <cellStyle name="Comma 2 9 6 3 2 2 3" xfId="28667" xr:uid="{13E33816-2FDB-4152-8BBE-EF677C76232A}"/>
    <cellStyle name="Comma 2 9 6 3 2 3" xfId="14257" xr:uid="{00000000-0005-0000-0000-000062250000}"/>
    <cellStyle name="Comma 2 9 6 3 2 3 2" xfId="33471" xr:uid="{76399390-C945-405E-9165-13F7D74E8BCD}"/>
    <cellStyle name="Comma 2 9 6 3 2 4" xfId="23864" xr:uid="{3D6540A8-E7EB-4CFA-85ED-B7B7460A58D2}"/>
    <cellStyle name="Comma 2 9 6 3 3" xfId="7052" xr:uid="{00000000-0005-0000-0000-000063250000}"/>
    <cellStyle name="Comma 2 9 6 3 3 2" xfId="16659" xr:uid="{00000000-0005-0000-0000-000064250000}"/>
    <cellStyle name="Comma 2 9 6 3 3 2 2" xfId="35873" xr:uid="{BFFE1F0C-E07C-449A-868F-D6281EC9D634}"/>
    <cellStyle name="Comma 2 9 6 3 3 3" xfId="26266" xr:uid="{55211A4D-1A80-40FF-96F5-BA757AA1BC8A}"/>
    <cellStyle name="Comma 2 9 6 3 4" xfId="11855" xr:uid="{00000000-0005-0000-0000-000065250000}"/>
    <cellStyle name="Comma 2 9 6 3 4 2" xfId="31069" xr:uid="{302C38EF-E2D2-4A1E-A4A8-59ECB829DC7B}"/>
    <cellStyle name="Comma 2 9 6 3 5" xfId="21462" xr:uid="{5D0FE887-2C8F-493E-B5D6-4D9249AACE8F}"/>
    <cellStyle name="Comma 2 9 6 4" xfId="3050" xr:uid="{00000000-0005-0000-0000-000066250000}"/>
    <cellStyle name="Comma 2 9 6 4 2" xfId="7853" xr:uid="{00000000-0005-0000-0000-000067250000}"/>
    <cellStyle name="Comma 2 9 6 4 2 2" xfId="17460" xr:uid="{00000000-0005-0000-0000-000068250000}"/>
    <cellStyle name="Comma 2 9 6 4 2 2 2" xfId="36674" xr:uid="{E440E347-60D9-48E9-B842-98272FFC6F6C}"/>
    <cellStyle name="Comma 2 9 6 4 2 3" xfId="27067" xr:uid="{31782997-084B-41FD-8713-6BEAD29AA764}"/>
    <cellStyle name="Comma 2 9 6 4 3" xfId="12657" xr:uid="{00000000-0005-0000-0000-000069250000}"/>
    <cellStyle name="Comma 2 9 6 4 3 2" xfId="31871" xr:uid="{EECB3CBA-B9B1-4506-B9F7-B12683FA57C6}"/>
    <cellStyle name="Comma 2 9 6 4 4" xfId="22264" xr:uid="{621D2893-8724-45A3-936A-352BD1644D53}"/>
    <cellStyle name="Comma 2 9 6 5" xfId="5452" xr:uid="{00000000-0005-0000-0000-00006A250000}"/>
    <cellStyle name="Comma 2 9 6 5 2" xfId="15059" xr:uid="{00000000-0005-0000-0000-00006B250000}"/>
    <cellStyle name="Comma 2 9 6 5 2 2" xfId="34273" xr:uid="{3CD82B65-5DDB-48E1-AB18-058023D0D56E}"/>
    <cellStyle name="Comma 2 9 6 5 3" xfId="24666" xr:uid="{74C0B64B-BED5-4670-B7C7-DEB97BA6DAAE}"/>
    <cellStyle name="Comma 2 9 6 6" xfId="10255" xr:uid="{00000000-0005-0000-0000-00006C250000}"/>
    <cellStyle name="Comma 2 9 6 6 2" xfId="29469" xr:uid="{B3418E19-F75D-44FE-A1BD-5157AECC515E}"/>
    <cellStyle name="Comma 2 9 6 7" xfId="19862" xr:uid="{1BA280A0-AA84-4C5C-B333-61BDE6330548}"/>
    <cellStyle name="Comma 2 9 7" xfId="846" xr:uid="{00000000-0005-0000-0000-00006D250000}"/>
    <cellStyle name="Comma 2 9 7 2" xfId="3250" xr:uid="{00000000-0005-0000-0000-00006E250000}"/>
    <cellStyle name="Comma 2 9 7 2 2" xfId="8053" xr:uid="{00000000-0005-0000-0000-00006F250000}"/>
    <cellStyle name="Comma 2 9 7 2 2 2" xfId="17660" xr:uid="{00000000-0005-0000-0000-000070250000}"/>
    <cellStyle name="Comma 2 9 7 2 2 2 2" xfId="36874" xr:uid="{3F505CB0-B981-4A0C-8F00-1294ADD07C6D}"/>
    <cellStyle name="Comma 2 9 7 2 2 3" xfId="27267" xr:uid="{51245126-3B46-45DC-9F33-618BC23FD945}"/>
    <cellStyle name="Comma 2 9 7 2 3" xfId="12857" xr:uid="{00000000-0005-0000-0000-000071250000}"/>
    <cellStyle name="Comma 2 9 7 2 3 2" xfId="32071" xr:uid="{B1C8F3FA-9861-4C05-BA62-2A4F7DB12799}"/>
    <cellStyle name="Comma 2 9 7 2 4" xfId="22464" xr:uid="{7B4FD3A5-514A-489A-A532-1AA9D8455B38}"/>
    <cellStyle name="Comma 2 9 7 3" xfId="5652" xr:uid="{00000000-0005-0000-0000-000072250000}"/>
    <cellStyle name="Comma 2 9 7 3 2" xfId="15259" xr:uid="{00000000-0005-0000-0000-000073250000}"/>
    <cellStyle name="Comma 2 9 7 3 2 2" xfId="34473" xr:uid="{6AEE8EBC-88CA-4CF0-ABE0-90296D7A07BF}"/>
    <cellStyle name="Comma 2 9 7 3 3" xfId="24866" xr:uid="{DDAF99AF-0967-4383-B53E-DA340D1FE86D}"/>
    <cellStyle name="Comma 2 9 7 4" xfId="10455" xr:uid="{00000000-0005-0000-0000-000074250000}"/>
    <cellStyle name="Comma 2 9 7 4 2" xfId="29669" xr:uid="{0CF6D032-515B-481E-ADA5-D9BE05E0CBB0}"/>
    <cellStyle name="Comma 2 9 7 5" xfId="20062" xr:uid="{867F67BE-01E5-4B57-B9BB-CD047333502D}"/>
    <cellStyle name="Comma 2 9 8" xfId="1646" xr:uid="{00000000-0005-0000-0000-000075250000}"/>
    <cellStyle name="Comma 2 9 8 2" xfId="4050" xr:uid="{00000000-0005-0000-0000-000076250000}"/>
    <cellStyle name="Comma 2 9 8 2 2" xfId="8853" xr:uid="{00000000-0005-0000-0000-000077250000}"/>
    <cellStyle name="Comma 2 9 8 2 2 2" xfId="18460" xr:uid="{00000000-0005-0000-0000-000078250000}"/>
    <cellStyle name="Comma 2 9 8 2 2 2 2" xfId="37674" xr:uid="{FCF6D9E9-C6BD-4DCE-871A-0FAEB6CE9494}"/>
    <cellStyle name="Comma 2 9 8 2 2 3" xfId="28067" xr:uid="{D00C1F78-A49F-4178-89B8-4D4484D0621D}"/>
    <cellStyle name="Comma 2 9 8 2 3" xfId="13657" xr:uid="{00000000-0005-0000-0000-000079250000}"/>
    <cellStyle name="Comma 2 9 8 2 3 2" xfId="32871" xr:uid="{18999627-1C74-4096-9494-BBFCFEF844F7}"/>
    <cellStyle name="Comma 2 9 8 2 4" xfId="23264" xr:uid="{E1A0E1DF-87D1-4504-862D-F6687D4A7C3E}"/>
    <cellStyle name="Comma 2 9 8 3" xfId="6452" xr:uid="{00000000-0005-0000-0000-00007A250000}"/>
    <cellStyle name="Comma 2 9 8 3 2" xfId="16059" xr:uid="{00000000-0005-0000-0000-00007B250000}"/>
    <cellStyle name="Comma 2 9 8 3 2 2" xfId="35273" xr:uid="{D7F551A2-6595-44A8-BBAA-3A4E16C4B5F5}"/>
    <cellStyle name="Comma 2 9 8 3 3" xfId="25666" xr:uid="{C12B47A3-2885-4F38-96B5-B88B8096DD42}"/>
    <cellStyle name="Comma 2 9 8 4" xfId="11255" xr:uid="{00000000-0005-0000-0000-00007C250000}"/>
    <cellStyle name="Comma 2 9 8 4 2" xfId="30469" xr:uid="{13903359-4124-466B-BC55-A18F206D1D23}"/>
    <cellStyle name="Comma 2 9 8 5" xfId="20862" xr:uid="{E881F95D-BE32-4C20-9069-1D05FB9A0F54}"/>
    <cellStyle name="Comma 2 9 9" xfId="2450" xr:uid="{00000000-0005-0000-0000-00007D250000}"/>
    <cellStyle name="Comma 2 9 9 2" xfId="7253" xr:uid="{00000000-0005-0000-0000-00007E250000}"/>
    <cellStyle name="Comma 2 9 9 2 2" xfId="16860" xr:uid="{00000000-0005-0000-0000-00007F250000}"/>
    <cellStyle name="Comma 2 9 9 2 2 2" xfId="36074" xr:uid="{86B5A56D-F0E3-4401-AF29-474A1E9B8801}"/>
    <cellStyle name="Comma 2 9 9 2 3" xfId="26467" xr:uid="{75595396-95CC-4730-A7C0-DCFF6A309890}"/>
    <cellStyle name="Comma 2 9 9 3" xfId="12057" xr:uid="{00000000-0005-0000-0000-000080250000}"/>
    <cellStyle name="Comma 2 9 9 3 2" xfId="31271" xr:uid="{674A1E3D-A1C7-4126-9901-EB983F628AA2}"/>
    <cellStyle name="Comma 2 9 9 4" xfId="21664" xr:uid="{5C74083F-599C-4E5F-A2FD-BBD3AAEFEC54}"/>
    <cellStyle name="Comma 3" xfId="2" xr:uid="{00000000-0005-0000-0000-000081250000}"/>
    <cellStyle name="Comma 3 10" xfId="56" xr:uid="{00000000-0005-0000-0000-000082250000}"/>
    <cellStyle name="Comma 3 10 10" xfId="9666" xr:uid="{00000000-0005-0000-0000-000083250000}"/>
    <cellStyle name="Comma 3 10 10 2" xfId="28880" xr:uid="{4F0C60F2-87E4-45C2-9F69-CF0EBFC351C7}"/>
    <cellStyle name="Comma 3 10 11" xfId="19273" xr:uid="{D2E32D4E-1329-401A-90DD-295906B65AE2}"/>
    <cellStyle name="Comma 3 10 2" xfId="156" xr:uid="{00000000-0005-0000-0000-000084250000}"/>
    <cellStyle name="Comma 3 10 2 10" xfId="19373" xr:uid="{58585432-06C4-4DC6-8A09-2F0E173E4240}"/>
    <cellStyle name="Comma 3 10 2 2" xfId="356" xr:uid="{00000000-0005-0000-0000-000085250000}"/>
    <cellStyle name="Comma 3 10 2 2 2" xfId="1157" xr:uid="{00000000-0005-0000-0000-000086250000}"/>
    <cellStyle name="Comma 3 10 2 2 2 2" xfId="3561" xr:uid="{00000000-0005-0000-0000-000087250000}"/>
    <cellStyle name="Comma 3 10 2 2 2 2 2" xfId="8364" xr:uid="{00000000-0005-0000-0000-000088250000}"/>
    <cellStyle name="Comma 3 10 2 2 2 2 2 2" xfId="17971" xr:uid="{00000000-0005-0000-0000-000089250000}"/>
    <cellStyle name="Comma 3 10 2 2 2 2 2 2 2" xfId="37185" xr:uid="{D202A4C7-DCD9-46F3-9E9C-23E9E19A09E1}"/>
    <cellStyle name="Comma 3 10 2 2 2 2 2 3" xfId="27578" xr:uid="{8BF2CF4E-F0C4-4925-8424-334C0F88D139}"/>
    <cellStyle name="Comma 3 10 2 2 2 2 3" xfId="13168" xr:uid="{00000000-0005-0000-0000-00008A250000}"/>
    <cellStyle name="Comma 3 10 2 2 2 2 3 2" xfId="32382" xr:uid="{4E43E980-832C-498F-80CA-83BBA7C33A21}"/>
    <cellStyle name="Comma 3 10 2 2 2 2 4" xfId="22775" xr:uid="{57719E2F-35E5-45D0-A383-D5ABF2221F8C}"/>
    <cellStyle name="Comma 3 10 2 2 2 3" xfId="5963" xr:uid="{00000000-0005-0000-0000-00008B250000}"/>
    <cellStyle name="Comma 3 10 2 2 2 3 2" xfId="15570" xr:uid="{00000000-0005-0000-0000-00008C250000}"/>
    <cellStyle name="Comma 3 10 2 2 2 3 2 2" xfId="34784" xr:uid="{D887448B-4810-4BE5-8360-3A4C62F3182A}"/>
    <cellStyle name="Comma 3 10 2 2 2 3 3" xfId="25177" xr:uid="{66E56BC0-2F51-4D7C-978D-29DD099C0A74}"/>
    <cellStyle name="Comma 3 10 2 2 2 4" xfId="10766" xr:uid="{00000000-0005-0000-0000-00008D250000}"/>
    <cellStyle name="Comma 3 10 2 2 2 4 2" xfId="29980" xr:uid="{204E82E9-75B0-4083-A896-70DF948C8CC9}"/>
    <cellStyle name="Comma 3 10 2 2 2 5" xfId="20373" xr:uid="{B909C7A2-D0E2-41CD-9A58-A2E2C5E5A97E}"/>
    <cellStyle name="Comma 3 10 2 2 3" xfId="1957" xr:uid="{00000000-0005-0000-0000-00008E250000}"/>
    <cellStyle name="Comma 3 10 2 2 3 2" xfId="4361" xr:uid="{00000000-0005-0000-0000-00008F250000}"/>
    <cellStyle name="Comma 3 10 2 2 3 2 2" xfId="9164" xr:uid="{00000000-0005-0000-0000-000090250000}"/>
    <cellStyle name="Comma 3 10 2 2 3 2 2 2" xfId="18771" xr:uid="{00000000-0005-0000-0000-000091250000}"/>
    <cellStyle name="Comma 3 10 2 2 3 2 2 2 2" xfId="37985" xr:uid="{11E5D5B2-1452-4288-AAFE-ABAD23166F00}"/>
    <cellStyle name="Comma 3 10 2 2 3 2 2 3" xfId="28378" xr:uid="{9DD46B1D-57AB-49FE-A873-7337FE8BBF7F}"/>
    <cellStyle name="Comma 3 10 2 2 3 2 3" xfId="13968" xr:uid="{00000000-0005-0000-0000-000092250000}"/>
    <cellStyle name="Comma 3 10 2 2 3 2 3 2" xfId="33182" xr:uid="{1DF85AF5-7B73-4F85-93D4-D8D58273E49A}"/>
    <cellStyle name="Comma 3 10 2 2 3 2 4" xfId="23575" xr:uid="{C63F12F0-23BB-4C9F-B59D-7D084991C04E}"/>
    <cellStyle name="Comma 3 10 2 2 3 3" xfId="6763" xr:uid="{00000000-0005-0000-0000-000093250000}"/>
    <cellStyle name="Comma 3 10 2 2 3 3 2" xfId="16370" xr:uid="{00000000-0005-0000-0000-000094250000}"/>
    <cellStyle name="Comma 3 10 2 2 3 3 2 2" xfId="35584" xr:uid="{D0C0A60E-627F-4AB3-B578-342FB63B8497}"/>
    <cellStyle name="Comma 3 10 2 2 3 3 3" xfId="25977" xr:uid="{BD5AD06C-F088-481E-BB74-097DC560E300}"/>
    <cellStyle name="Comma 3 10 2 2 3 4" xfId="11566" xr:uid="{00000000-0005-0000-0000-000095250000}"/>
    <cellStyle name="Comma 3 10 2 2 3 4 2" xfId="30780" xr:uid="{3CB664CA-150A-46CC-9626-5D8B5C35E45F}"/>
    <cellStyle name="Comma 3 10 2 2 3 5" xfId="21173" xr:uid="{7C16FD4D-6766-4BA4-9DEE-EA7556D5C031}"/>
    <cellStyle name="Comma 3 10 2 2 4" xfId="2761" xr:uid="{00000000-0005-0000-0000-000096250000}"/>
    <cellStyle name="Comma 3 10 2 2 4 2" xfId="7564" xr:uid="{00000000-0005-0000-0000-000097250000}"/>
    <cellStyle name="Comma 3 10 2 2 4 2 2" xfId="17171" xr:uid="{00000000-0005-0000-0000-000098250000}"/>
    <cellStyle name="Comma 3 10 2 2 4 2 2 2" xfId="36385" xr:uid="{4D66D421-7251-4B29-B314-F2733EC5A466}"/>
    <cellStyle name="Comma 3 10 2 2 4 2 3" xfId="26778" xr:uid="{A144A0BE-4EB1-432F-8BD7-BA4663292128}"/>
    <cellStyle name="Comma 3 10 2 2 4 3" xfId="12368" xr:uid="{00000000-0005-0000-0000-000099250000}"/>
    <cellStyle name="Comma 3 10 2 2 4 3 2" xfId="31582" xr:uid="{D503C039-A91F-46E4-A69E-E1D91C2FA092}"/>
    <cellStyle name="Comma 3 10 2 2 4 4" xfId="21975" xr:uid="{24A486F5-35C9-4E99-B7FB-B526DACA452D}"/>
    <cellStyle name="Comma 3 10 2 2 5" xfId="5163" xr:uid="{00000000-0005-0000-0000-00009A250000}"/>
    <cellStyle name="Comma 3 10 2 2 5 2" xfId="14770" xr:uid="{00000000-0005-0000-0000-00009B250000}"/>
    <cellStyle name="Comma 3 10 2 2 5 2 2" xfId="33984" xr:uid="{2A09DEE1-8289-4E41-8E33-5B6BBD0DA6BB}"/>
    <cellStyle name="Comma 3 10 2 2 5 3" xfId="24377" xr:uid="{6C37A108-69D9-4B8A-B247-418C134F005D}"/>
    <cellStyle name="Comma 3 10 2 2 6" xfId="9966" xr:uid="{00000000-0005-0000-0000-00009C250000}"/>
    <cellStyle name="Comma 3 10 2 2 6 2" xfId="29180" xr:uid="{501AA079-857B-414A-BA93-8D688BA5BEAE}"/>
    <cellStyle name="Comma 3 10 2 2 7" xfId="19573" xr:uid="{B7F3929A-2ED0-4804-8B21-8F1196645A27}"/>
    <cellStyle name="Comma 3 10 2 3" xfId="556" xr:uid="{00000000-0005-0000-0000-00009D250000}"/>
    <cellStyle name="Comma 3 10 2 3 2" xfId="1357" xr:uid="{00000000-0005-0000-0000-00009E250000}"/>
    <cellStyle name="Comma 3 10 2 3 2 2" xfId="3761" xr:uid="{00000000-0005-0000-0000-00009F250000}"/>
    <cellStyle name="Comma 3 10 2 3 2 2 2" xfId="8564" xr:uid="{00000000-0005-0000-0000-0000A0250000}"/>
    <cellStyle name="Comma 3 10 2 3 2 2 2 2" xfId="18171" xr:uid="{00000000-0005-0000-0000-0000A1250000}"/>
    <cellStyle name="Comma 3 10 2 3 2 2 2 2 2" xfId="37385" xr:uid="{4E140DE9-C969-4D96-AC99-2EF60E8A6BBE}"/>
    <cellStyle name="Comma 3 10 2 3 2 2 2 3" xfId="27778" xr:uid="{29ABC0F4-0C25-4AAF-96E4-5966358E1B4D}"/>
    <cellStyle name="Comma 3 10 2 3 2 2 3" xfId="13368" xr:uid="{00000000-0005-0000-0000-0000A2250000}"/>
    <cellStyle name="Comma 3 10 2 3 2 2 3 2" xfId="32582" xr:uid="{87C55430-5C89-4668-80EC-141EF117B2AF}"/>
    <cellStyle name="Comma 3 10 2 3 2 2 4" xfId="22975" xr:uid="{6EA356A4-810D-485B-A27D-EAE9A7F1F29D}"/>
    <cellStyle name="Comma 3 10 2 3 2 3" xfId="6163" xr:uid="{00000000-0005-0000-0000-0000A3250000}"/>
    <cellStyle name="Comma 3 10 2 3 2 3 2" xfId="15770" xr:uid="{00000000-0005-0000-0000-0000A4250000}"/>
    <cellStyle name="Comma 3 10 2 3 2 3 2 2" xfId="34984" xr:uid="{7C43F70D-5313-427B-A19B-C571703A77E1}"/>
    <cellStyle name="Comma 3 10 2 3 2 3 3" xfId="25377" xr:uid="{8D9C78D3-4061-4314-A734-AE201310CF25}"/>
    <cellStyle name="Comma 3 10 2 3 2 4" xfId="10966" xr:uid="{00000000-0005-0000-0000-0000A5250000}"/>
    <cellStyle name="Comma 3 10 2 3 2 4 2" xfId="30180" xr:uid="{1D2D8479-98AF-4DF9-95AC-B9C574A63551}"/>
    <cellStyle name="Comma 3 10 2 3 2 5" xfId="20573" xr:uid="{08F08A3F-A85B-4126-AB57-ED4253523CD2}"/>
    <cellStyle name="Comma 3 10 2 3 3" xfId="2157" xr:uid="{00000000-0005-0000-0000-0000A6250000}"/>
    <cellStyle name="Comma 3 10 2 3 3 2" xfId="4561" xr:uid="{00000000-0005-0000-0000-0000A7250000}"/>
    <cellStyle name="Comma 3 10 2 3 3 2 2" xfId="9364" xr:uid="{00000000-0005-0000-0000-0000A8250000}"/>
    <cellStyle name="Comma 3 10 2 3 3 2 2 2" xfId="18971" xr:uid="{00000000-0005-0000-0000-0000A9250000}"/>
    <cellStyle name="Comma 3 10 2 3 3 2 2 2 2" xfId="38185" xr:uid="{8979D861-B3A9-459F-9240-39AAE8C18616}"/>
    <cellStyle name="Comma 3 10 2 3 3 2 2 3" xfId="28578" xr:uid="{DF0F7878-9DA7-4B61-B7F3-1B3496F3C2EA}"/>
    <cellStyle name="Comma 3 10 2 3 3 2 3" xfId="14168" xr:uid="{00000000-0005-0000-0000-0000AA250000}"/>
    <cellStyle name="Comma 3 10 2 3 3 2 3 2" xfId="33382" xr:uid="{2E0AD66C-06B7-4429-B439-5F1CA27D9FA4}"/>
    <cellStyle name="Comma 3 10 2 3 3 2 4" xfId="23775" xr:uid="{8DFC19FE-9F14-4C42-8DB9-B72AF2059414}"/>
    <cellStyle name="Comma 3 10 2 3 3 3" xfId="6963" xr:uid="{00000000-0005-0000-0000-0000AB250000}"/>
    <cellStyle name="Comma 3 10 2 3 3 3 2" xfId="16570" xr:uid="{00000000-0005-0000-0000-0000AC250000}"/>
    <cellStyle name="Comma 3 10 2 3 3 3 2 2" xfId="35784" xr:uid="{3304290D-8F0E-49D6-8921-BB043755DE60}"/>
    <cellStyle name="Comma 3 10 2 3 3 3 3" xfId="26177" xr:uid="{A3039EE9-A3C8-412C-8ED1-7CF165A13F9E}"/>
    <cellStyle name="Comma 3 10 2 3 3 4" xfId="11766" xr:uid="{00000000-0005-0000-0000-0000AD250000}"/>
    <cellStyle name="Comma 3 10 2 3 3 4 2" xfId="30980" xr:uid="{7DB00D74-331E-4678-9DB8-9EDE0D08FF4A}"/>
    <cellStyle name="Comma 3 10 2 3 3 5" xfId="21373" xr:uid="{232E6FED-BEC7-4C3C-B3E6-6507DE840BD8}"/>
    <cellStyle name="Comma 3 10 2 3 4" xfId="2961" xr:uid="{00000000-0005-0000-0000-0000AE250000}"/>
    <cellStyle name="Comma 3 10 2 3 4 2" xfId="7764" xr:uid="{00000000-0005-0000-0000-0000AF250000}"/>
    <cellStyle name="Comma 3 10 2 3 4 2 2" xfId="17371" xr:uid="{00000000-0005-0000-0000-0000B0250000}"/>
    <cellStyle name="Comma 3 10 2 3 4 2 2 2" xfId="36585" xr:uid="{7CBB2924-2527-4EB6-AF8D-AAC0DC78B7B0}"/>
    <cellStyle name="Comma 3 10 2 3 4 2 3" xfId="26978" xr:uid="{B57A6F08-D333-4E89-8CEE-AD75E6A5BD60}"/>
    <cellStyle name="Comma 3 10 2 3 4 3" xfId="12568" xr:uid="{00000000-0005-0000-0000-0000B1250000}"/>
    <cellStyle name="Comma 3 10 2 3 4 3 2" xfId="31782" xr:uid="{D404803F-3A34-4131-BECF-37E37B3F4C25}"/>
    <cellStyle name="Comma 3 10 2 3 4 4" xfId="22175" xr:uid="{4F8B0DCA-4F42-48B7-85F4-BCFEB4469772}"/>
    <cellStyle name="Comma 3 10 2 3 5" xfId="5363" xr:uid="{00000000-0005-0000-0000-0000B2250000}"/>
    <cellStyle name="Comma 3 10 2 3 5 2" xfId="14970" xr:uid="{00000000-0005-0000-0000-0000B3250000}"/>
    <cellStyle name="Comma 3 10 2 3 5 2 2" xfId="34184" xr:uid="{15B4377F-78F4-4700-A5BC-725FAFFD6363}"/>
    <cellStyle name="Comma 3 10 2 3 5 3" xfId="24577" xr:uid="{5FA969CF-8CE9-42E1-9DCC-7CBEE76929E0}"/>
    <cellStyle name="Comma 3 10 2 3 6" xfId="10166" xr:uid="{00000000-0005-0000-0000-0000B4250000}"/>
    <cellStyle name="Comma 3 10 2 3 6 2" xfId="29380" xr:uid="{7C7CD561-370A-4FE7-9268-9EC3CEE0F74E}"/>
    <cellStyle name="Comma 3 10 2 3 7" xfId="19773" xr:uid="{C8622037-29A6-437F-85FA-40D98818735C}"/>
    <cellStyle name="Comma 3 10 2 4" xfId="756" xr:uid="{00000000-0005-0000-0000-0000B5250000}"/>
    <cellStyle name="Comma 3 10 2 4 2" xfId="1557" xr:uid="{00000000-0005-0000-0000-0000B6250000}"/>
    <cellStyle name="Comma 3 10 2 4 2 2" xfId="3961" xr:uid="{00000000-0005-0000-0000-0000B7250000}"/>
    <cellStyle name="Comma 3 10 2 4 2 2 2" xfId="8764" xr:uid="{00000000-0005-0000-0000-0000B8250000}"/>
    <cellStyle name="Comma 3 10 2 4 2 2 2 2" xfId="18371" xr:uid="{00000000-0005-0000-0000-0000B9250000}"/>
    <cellStyle name="Comma 3 10 2 4 2 2 2 2 2" xfId="37585" xr:uid="{7840424E-9C69-4F69-89AD-A513E027ACE0}"/>
    <cellStyle name="Comma 3 10 2 4 2 2 2 3" xfId="27978" xr:uid="{8F9C80B7-6994-4506-B994-4565C95B6A59}"/>
    <cellStyle name="Comma 3 10 2 4 2 2 3" xfId="13568" xr:uid="{00000000-0005-0000-0000-0000BA250000}"/>
    <cellStyle name="Comma 3 10 2 4 2 2 3 2" xfId="32782" xr:uid="{66AF97EF-F115-42BC-8A9E-89BEC6AA4E5E}"/>
    <cellStyle name="Comma 3 10 2 4 2 2 4" xfId="23175" xr:uid="{A5984982-D257-4D09-A43E-FAAD11DA135C}"/>
    <cellStyle name="Comma 3 10 2 4 2 3" xfId="6363" xr:uid="{00000000-0005-0000-0000-0000BB250000}"/>
    <cellStyle name="Comma 3 10 2 4 2 3 2" xfId="15970" xr:uid="{00000000-0005-0000-0000-0000BC250000}"/>
    <cellStyle name="Comma 3 10 2 4 2 3 2 2" xfId="35184" xr:uid="{756BAF07-0B96-4511-B18C-E79F2FD0D557}"/>
    <cellStyle name="Comma 3 10 2 4 2 3 3" xfId="25577" xr:uid="{07C6F25D-BEBF-44D1-9216-37543F1463B4}"/>
    <cellStyle name="Comma 3 10 2 4 2 4" xfId="11166" xr:uid="{00000000-0005-0000-0000-0000BD250000}"/>
    <cellStyle name="Comma 3 10 2 4 2 4 2" xfId="30380" xr:uid="{861839B0-E740-4C50-8C0C-0C4E01C51B84}"/>
    <cellStyle name="Comma 3 10 2 4 2 5" xfId="20773" xr:uid="{38C7393A-CABE-4608-998B-C0B3C9970009}"/>
    <cellStyle name="Comma 3 10 2 4 3" xfId="2357" xr:uid="{00000000-0005-0000-0000-0000BE250000}"/>
    <cellStyle name="Comma 3 10 2 4 3 2" xfId="4761" xr:uid="{00000000-0005-0000-0000-0000BF250000}"/>
    <cellStyle name="Comma 3 10 2 4 3 2 2" xfId="9564" xr:uid="{00000000-0005-0000-0000-0000C0250000}"/>
    <cellStyle name="Comma 3 10 2 4 3 2 2 2" xfId="19171" xr:uid="{00000000-0005-0000-0000-0000C1250000}"/>
    <cellStyle name="Comma 3 10 2 4 3 2 2 2 2" xfId="38385" xr:uid="{3DFDFC3D-DA27-45EF-ADA0-9CFB06525A80}"/>
    <cellStyle name="Comma 3 10 2 4 3 2 2 3" xfId="28778" xr:uid="{17D579BF-11B6-4989-9362-08D718846FD2}"/>
    <cellStyle name="Comma 3 10 2 4 3 2 3" xfId="14368" xr:uid="{00000000-0005-0000-0000-0000C2250000}"/>
    <cellStyle name="Comma 3 10 2 4 3 2 3 2" xfId="33582" xr:uid="{5630CD58-48F2-4D6E-BFDF-037F2D9AF7F6}"/>
    <cellStyle name="Comma 3 10 2 4 3 2 4" xfId="23975" xr:uid="{41434BC6-7364-4E15-B5B5-929BABAFE9F1}"/>
    <cellStyle name="Comma 3 10 2 4 3 3" xfId="7163" xr:uid="{00000000-0005-0000-0000-0000C3250000}"/>
    <cellStyle name="Comma 3 10 2 4 3 3 2" xfId="16770" xr:uid="{00000000-0005-0000-0000-0000C4250000}"/>
    <cellStyle name="Comma 3 10 2 4 3 3 2 2" xfId="35984" xr:uid="{DD018CE4-154B-4543-8B7C-88945BA30C70}"/>
    <cellStyle name="Comma 3 10 2 4 3 3 3" xfId="26377" xr:uid="{EDD63FD5-22D9-4647-B8B7-863D97EEEB05}"/>
    <cellStyle name="Comma 3 10 2 4 3 4" xfId="11966" xr:uid="{00000000-0005-0000-0000-0000C5250000}"/>
    <cellStyle name="Comma 3 10 2 4 3 4 2" xfId="31180" xr:uid="{A3486DCE-18AD-4FDC-8C08-92F95C179FF0}"/>
    <cellStyle name="Comma 3 10 2 4 3 5" xfId="21573" xr:uid="{5673F8B1-FB86-4C65-8288-51D52C239389}"/>
    <cellStyle name="Comma 3 10 2 4 4" xfId="3161" xr:uid="{00000000-0005-0000-0000-0000C6250000}"/>
    <cellStyle name="Comma 3 10 2 4 4 2" xfId="7964" xr:uid="{00000000-0005-0000-0000-0000C7250000}"/>
    <cellStyle name="Comma 3 10 2 4 4 2 2" xfId="17571" xr:uid="{00000000-0005-0000-0000-0000C8250000}"/>
    <cellStyle name="Comma 3 10 2 4 4 2 2 2" xfId="36785" xr:uid="{D66DBB62-B8E3-42EB-92FF-41520A42A41C}"/>
    <cellStyle name="Comma 3 10 2 4 4 2 3" xfId="27178" xr:uid="{88965E49-9D8E-41E9-9E8F-2845AA48133E}"/>
    <cellStyle name="Comma 3 10 2 4 4 3" xfId="12768" xr:uid="{00000000-0005-0000-0000-0000C9250000}"/>
    <cellStyle name="Comma 3 10 2 4 4 3 2" xfId="31982" xr:uid="{992A9B7F-A72C-4B32-9DD2-F39188050D22}"/>
    <cellStyle name="Comma 3 10 2 4 4 4" xfId="22375" xr:uid="{55577B70-C4FC-4425-AB81-A8E026D36C52}"/>
    <cellStyle name="Comma 3 10 2 4 5" xfId="5563" xr:uid="{00000000-0005-0000-0000-0000CA250000}"/>
    <cellStyle name="Comma 3 10 2 4 5 2" xfId="15170" xr:uid="{00000000-0005-0000-0000-0000CB250000}"/>
    <cellStyle name="Comma 3 10 2 4 5 2 2" xfId="34384" xr:uid="{FA04155D-45E9-4946-ADD8-AF831A10F10B}"/>
    <cellStyle name="Comma 3 10 2 4 5 3" xfId="24777" xr:uid="{99F51CD6-4CF0-4C38-8ED8-9B72907C0117}"/>
    <cellStyle name="Comma 3 10 2 4 6" xfId="10366" xr:uid="{00000000-0005-0000-0000-0000CC250000}"/>
    <cellStyle name="Comma 3 10 2 4 6 2" xfId="29580" xr:uid="{5D5B6782-DFF9-4068-B3C8-218A620746BA}"/>
    <cellStyle name="Comma 3 10 2 4 7" xfId="19973" xr:uid="{30BA3F30-1CB1-4464-A641-AE244F604A80}"/>
    <cellStyle name="Comma 3 10 2 5" xfId="957" xr:uid="{00000000-0005-0000-0000-0000CD250000}"/>
    <cellStyle name="Comma 3 10 2 5 2" xfId="3361" xr:uid="{00000000-0005-0000-0000-0000CE250000}"/>
    <cellStyle name="Comma 3 10 2 5 2 2" xfId="8164" xr:uid="{00000000-0005-0000-0000-0000CF250000}"/>
    <cellStyle name="Comma 3 10 2 5 2 2 2" xfId="17771" xr:uid="{00000000-0005-0000-0000-0000D0250000}"/>
    <cellStyle name="Comma 3 10 2 5 2 2 2 2" xfId="36985" xr:uid="{BD07FBBF-D9CA-4E80-A86F-C642C8854748}"/>
    <cellStyle name="Comma 3 10 2 5 2 2 3" xfId="27378" xr:uid="{971B35B1-2412-49CF-9C53-8E4FA5F693D7}"/>
    <cellStyle name="Comma 3 10 2 5 2 3" xfId="12968" xr:uid="{00000000-0005-0000-0000-0000D1250000}"/>
    <cellStyle name="Comma 3 10 2 5 2 3 2" xfId="32182" xr:uid="{6395D851-94F0-425B-81AD-36F0807E8D14}"/>
    <cellStyle name="Comma 3 10 2 5 2 4" xfId="22575" xr:uid="{3FB30A16-2688-4DFE-97A2-495A9E1307AE}"/>
    <cellStyle name="Comma 3 10 2 5 3" xfId="5763" xr:uid="{00000000-0005-0000-0000-0000D2250000}"/>
    <cellStyle name="Comma 3 10 2 5 3 2" xfId="15370" xr:uid="{00000000-0005-0000-0000-0000D3250000}"/>
    <cellStyle name="Comma 3 10 2 5 3 2 2" xfId="34584" xr:uid="{70E89731-5E7C-4570-AAB5-E48D0CC8B3EB}"/>
    <cellStyle name="Comma 3 10 2 5 3 3" xfId="24977" xr:uid="{686547E6-A98D-46CD-A12A-CFFD33D7905A}"/>
    <cellStyle name="Comma 3 10 2 5 4" xfId="10566" xr:uid="{00000000-0005-0000-0000-0000D4250000}"/>
    <cellStyle name="Comma 3 10 2 5 4 2" xfId="29780" xr:uid="{9F9CAD24-EBBF-4999-9802-C7CFC353F695}"/>
    <cellStyle name="Comma 3 10 2 5 5" xfId="20173" xr:uid="{C5C68C22-8306-4405-8C09-87EA85B94472}"/>
    <cellStyle name="Comma 3 10 2 6" xfId="1757" xr:uid="{00000000-0005-0000-0000-0000D5250000}"/>
    <cellStyle name="Comma 3 10 2 6 2" xfId="4161" xr:uid="{00000000-0005-0000-0000-0000D6250000}"/>
    <cellStyle name="Comma 3 10 2 6 2 2" xfId="8964" xr:uid="{00000000-0005-0000-0000-0000D7250000}"/>
    <cellStyle name="Comma 3 10 2 6 2 2 2" xfId="18571" xr:uid="{00000000-0005-0000-0000-0000D8250000}"/>
    <cellStyle name="Comma 3 10 2 6 2 2 2 2" xfId="37785" xr:uid="{7CCC5FC7-BA4C-4729-889D-E15D00DC9A14}"/>
    <cellStyle name="Comma 3 10 2 6 2 2 3" xfId="28178" xr:uid="{D0CB5A9B-F711-4CE8-90C5-3E5A8C6C6A2F}"/>
    <cellStyle name="Comma 3 10 2 6 2 3" xfId="13768" xr:uid="{00000000-0005-0000-0000-0000D9250000}"/>
    <cellStyle name="Comma 3 10 2 6 2 3 2" xfId="32982" xr:uid="{F2E9CD10-EA6B-462D-8ABC-3CB756459D8B}"/>
    <cellStyle name="Comma 3 10 2 6 2 4" xfId="23375" xr:uid="{71F801EF-5861-481E-BA1D-8DD463E8692F}"/>
    <cellStyle name="Comma 3 10 2 6 3" xfId="6563" xr:uid="{00000000-0005-0000-0000-0000DA250000}"/>
    <cellStyle name="Comma 3 10 2 6 3 2" xfId="16170" xr:uid="{00000000-0005-0000-0000-0000DB250000}"/>
    <cellStyle name="Comma 3 10 2 6 3 2 2" xfId="35384" xr:uid="{2FCA0DEB-3DCD-4543-86E3-5E956F6F26FA}"/>
    <cellStyle name="Comma 3 10 2 6 3 3" xfId="25777" xr:uid="{080E7232-A225-42BF-A1CD-7DE0E563A6F9}"/>
    <cellStyle name="Comma 3 10 2 6 4" xfId="11366" xr:uid="{00000000-0005-0000-0000-0000DC250000}"/>
    <cellStyle name="Comma 3 10 2 6 4 2" xfId="30580" xr:uid="{13448EAD-2969-41B4-BFD3-7D70A30997DB}"/>
    <cellStyle name="Comma 3 10 2 6 5" xfId="20973" xr:uid="{4B026F5B-CA1A-4D64-9E9A-7EB992F0F48B}"/>
    <cellStyle name="Comma 3 10 2 7" xfId="2561" xr:uid="{00000000-0005-0000-0000-0000DD250000}"/>
    <cellStyle name="Comma 3 10 2 7 2" xfId="7364" xr:uid="{00000000-0005-0000-0000-0000DE250000}"/>
    <cellStyle name="Comma 3 10 2 7 2 2" xfId="16971" xr:uid="{00000000-0005-0000-0000-0000DF250000}"/>
    <cellStyle name="Comma 3 10 2 7 2 2 2" xfId="36185" xr:uid="{0FEEDCD7-6541-499D-ADB4-7BCEFE106F11}"/>
    <cellStyle name="Comma 3 10 2 7 2 3" xfId="26578" xr:uid="{8FC1BAE3-CF9C-4D1D-90B6-C0B6C51B583C}"/>
    <cellStyle name="Comma 3 10 2 7 3" xfId="12168" xr:uid="{00000000-0005-0000-0000-0000E0250000}"/>
    <cellStyle name="Comma 3 10 2 7 3 2" xfId="31382" xr:uid="{6B62DF08-DDB5-4402-8225-7B7F71A72749}"/>
    <cellStyle name="Comma 3 10 2 7 4" xfId="21775" xr:uid="{58E9E23B-65F4-4F9B-9718-B78B9739E4BF}"/>
    <cellStyle name="Comma 3 10 2 8" xfId="4963" xr:uid="{00000000-0005-0000-0000-0000E1250000}"/>
    <cellStyle name="Comma 3 10 2 8 2" xfId="14570" xr:uid="{00000000-0005-0000-0000-0000E2250000}"/>
    <cellStyle name="Comma 3 10 2 8 2 2" xfId="33784" xr:uid="{F8E9FC7C-85A9-4E5A-B3BB-F96140D6C7A3}"/>
    <cellStyle name="Comma 3 10 2 8 3" xfId="24177" xr:uid="{4F958926-6282-47DB-940E-0D9781004AEE}"/>
    <cellStyle name="Comma 3 10 2 9" xfId="9766" xr:uid="{00000000-0005-0000-0000-0000E3250000}"/>
    <cellStyle name="Comma 3 10 2 9 2" xfId="28980" xr:uid="{3373FEA1-E923-4041-92B6-19D7199D8FFA}"/>
    <cellStyle name="Comma 3 10 3" xfId="256" xr:uid="{00000000-0005-0000-0000-0000E4250000}"/>
    <cellStyle name="Comma 3 10 3 2" xfId="1057" xr:uid="{00000000-0005-0000-0000-0000E5250000}"/>
    <cellStyle name="Comma 3 10 3 2 2" xfId="3461" xr:uid="{00000000-0005-0000-0000-0000E6250000}"/>
    <cellStyle name="Comma 3 10 3 2 2 2" xfId="8264" xr:uid="{00000000-0005-0000-0000-0000E7250000}"/>
    <cellStyle name="Comma 3 10 3 2 2 2 2" xfId="17871" xr:uid="{00000000-0005-0000-0000-0000E8250000}"/>
    <cellStyle name="Comma 3 10 3 2 2 2 2 2" xfId="37085" xr:uid="{E4D76693-382E-44F6-8618-C448FC3516C6}"/>
    <cellStyle name="Comma 3 10 3 2 2 2 3" xfId="27478" xr:uid="{5B558CE6-E187-419E-AD68-86BA9DDDEA79}"/>
    <cellStyle name="Comma 3 10 3 2 2 3" xfId="13068" xr:uid="{00000000-0005-0000-0000-0000E9250000}"/>
    <cellStyle name="Comma 3 10 3 2 2 3 2" xfId="32282" xr:uid="{5EB0E334-A6EA-4E88-AE67-BFFF5D061DCD}"/>
    <cellStyle name="Comma 3 10 3 2 2 4" xfId="22675" xr:uid="{251B7267-3039-422E-B214-015F8E4C9D0B}"/>
    <cellStyle name="Comma 3 10 3 2 3" xfId="5863" xr:uid="{00000000-0005-0000-0000-0000EA250000}"/>
    <cellStyle name="Comma 3 10 3 2 3 2" xfId="15470" xr:uid="{00000000-0005-0000-0000-0000EB250000}"/>
    <cellStyle name="Comma 3 10 3 2 3 2 2" xfId="34684" xr:uid="{B2892FE6-6561-455B-87DE-0683F51D5D4F}"/>
    <cellStyle name="Comma 3 10 3 2 3 3" xfId="25077" xr:uid="{A1C5A9D4-F533-4CB4-892D-C9B468E0CE1F}"/>
    <cellStyle name="Comma 3 10 3 2 4" xfId="10666" xr:uid="{00000000-0005-0000-0000-0000EC250000}"/>
    <cellStyle name="Comma 3 10 3 2 4 2" xfId="29880" xr:uid="{831440D3-D9C2-4479-BA17-5154009855F9}"/>
    <cellStyle name="Comma 3 10 3 2 5" xfId="20273" xr:uid="{5D301DE8-5413-4528-8382-47C17493C0E4}"/>
    <cellStyle name="Comma 3 10 3 3" xfId="1857" xr:uid="{00000000-0005-0000-0000-0000ED250000}"/>
    <cellStyle name="Comma 3 10 3 3 2" xfId="4261" xr:uid="{00000000-0005-0000-0000-0000EE250000}"/>
    <cellStyle name="Comma 3 10 3 3 2 2" xfId="9064" xr:uid="{00000000-0005-0000-0000-0000EF250000}"/>
    <cellStyle name="Comma 3 10 3 3 2 2 2" xfId="18671" xr:uid="{00000000-0005-0000-0000-0000F0250000}"/>
    <cellStyle name="Comma 3 10 3 3 2 2 2 2" xfId="37885" xr:uid="{9D730514-6918-4645-A050-D8994A66A33E}"/>
    <cellStyle name="Comma 3 10 3 3 2 2 3" xfId="28278" xr:uid="{1B09CAB2-89C7-4261-BF52-F3181A28771F}"/>
    <cellStyle name="Comma 3 10 3 3 2 3" xfId="13868" xr:uid="{00000000-0005-0000-0000-0000F1250000}"/>
    <cellStyle name="Comma 3 10 3 3 2 3 2" xfId="33082" xr:uid="{F85174DB-8F92-4AB9-BC9B-EB1ACF60A891}"/>
    <cellStyle name="Comma 3 10 3 3 2 4" xfId="23475" xr:uid="{A58BD4C0-E1B7-4B01-9A21-7FEBD8C31DAF}"/>
    <cellStyle name="Comma 3 10 3 3 3" xfId="6663" xr:uid="{00000000-0005-0000-0000-0000F2250000}"/>
    <cellStyle name="Comma 3 10 3 3 3 2" xfId="16270" xr:uid="{00000000-0005-0000-0000-0000F3250000}"/>
    <cellStyle name="Comma 3 10 3 3 3 2 2" xfId="35484" xr:uid="{922FB41F-DBBE-4790-8697-6FE108CC69F5}"/>
    <cellStyle name="Comma 3 10 3 3 3 3" xfId="25877" xr:uid="{A5863DC7-0E35-4B82-A4B9-EE80701D5245}"/>
    <cellStyle name="Comma 3 10 3 3 4" xfId="11466" xr:uid="{00000000-0005-0000-0000-0000F4250000}"/>
    <cellStyle name="Comma 3 10 3 3 4 2" xfId="30680" xr:uid="{4FAD6988-091D-4341-A85A-42EDC82AFBF0}"/>
    <cellStyle name="Comma 3 10 3 3 5" xfId="21073" xr:uid="{3A99A22F-B0F2-4BD8-A49F-38EEC7249E15}"/>
    <cellStyle name="Comma 3 10 3 4" xfId="2661" xr:uid="{00000000-0005-0000-0000-0000F5250000}"/>
    <cellStyle name="Comma 3 10 3 4 2" xfId="7464" xr:uid="{00000000-0005-0000-0000-0000F6250000}"/>
    <cellStyle name="Comma 3 10 3 4 2 2" xfId="17071" xr:uid="{00000000-0005-0000-0000-0000F7250000}"/>
    <cellStyle name="Comma 3 10 3 4 2 2 2" xfId="36285" xr:uid="{D4EEF642-6CD5-44E7-A4A9-31857A643B3F}"/>
    <cellStyle name="Comma 3 10 3 4 2 3" xfId="26678" xr:uid="{115AB770-0746-460F-978B-B05FB7850405}"/>
    <cellStyle name="Comma 3 10 3 4 3" xfId="12268" xr:uid="{00000000-0005-0000-0000-0000F8250000}"/>
    <cellStyle name="Comma 3 10 3 4 3 2" xfId="31482" xr:uid="{F0511265-7EE4-4B92-9D8F-942174B1A563}"/>
    <cellStyle name="Comma 3 10 3 4 4" xfId="21875" xr:uid="{43FE49D2-F46A-42EB-BCE5-DF7283A3C804}"/>
    <cellStyle name="Comma 3 10 3 5" xfId="5063" xr:uid="{00000000-0005-0000-0000-0000F9250000}"/>
    <cellStyle name="Comma 3 10 3 5 2" xfId="14670" xr:uid="{00000000-0005-0000-0000-0000FA250000}"/>
    <cellStyle name="Comma 3 10 3 5 2 2" xfId="33884" xr:uid="{3FEDC38C-19F3-45A0-B5C7-04BCBD7D7BC3}"/>
    <cellStyle name="Comma 3 10 3 5 3" xfId="24277" xr:uid="{070420B1-1B25-4A04-997C-7CADEA738ADB}"/>
    <cellStyle name="Comma 3 10 3 6" xfId="9866" xr:uid="{00000000-0005-0000-0000-0000FB250000}"/>
    <cellStyle name="Comma 3 10 3 6 2" xfId="29080" xr:uid="{AC5BBE81-834F-4B37-A4F4-9A444C07DCC4}"/>
    <cellStyle name="Comma 3 10 3 7" xfId="19473" xr:uid="{17BC8164-63A1-498E-A170-FE07D3D0CED5}"/>
    <cellStyle name="Comma 3 10 4" xfId="456" xr:uid="{00000000-0005-0000-0000-0000FC250000}"/>
    <cellStyle name="Comma 3 10 4 2" xfId="1257" xr:uid="{00000000-0005-0000-0000-0000FD250000}"/>
    <cellStyle name="Comma 3 10 4 2 2" xfId="3661" xr:uid="{00000000-0005-0000-0000-0000FE250000}"/>
    <cellStyle name="Comma 3 10 4 2 2 2" xfId="8464" xr:uid="{00000000-0005-0000-0000-0000FF250000}"/>
    <cellStyle name="Comma 3 10 4 2 2 2 2" xfId="18071" xr:uid="{00000000-0005-0000-0000-000000260000}"/>
    <cellStyle name="Comma 3 10 4 2 2 2 2 2" xfId="37285" xr:uid="{BF8B2C61-0595-4EEB-8D0A-41D536E3441B}"/>
    <cellStyle name="Comma 3 10 4 2 2 2 3" xfId="27678" xr:uid="{905A0CE6-180D-4853-B43B-C4E329C559A1}"/>
    <cellStyle name="Comma 3 10 4 2 2 3" xfId="13268" xr:uid="{00000000-0005-0000-0000-000001260000}"/>
    <cellStyle name="Comma 3 10 4 2 2 3 2" xfId="32482" xr:uid="{ECC8C93B-8D9F-46DA-A897-80536E1CBED8}"/>
    <cellStyle name="Comma 3 10 4 2 2 4" xfId="22875" xr:uid="{D6C03F33-15F4-4A1F-8D90-7257626F3851}"/>
    <cellStyle name="Comma 3 10 4 2 3" xfId="6063" xr:uid="{00000000-0005-0000-0000-000002260000}"/>
    <cellStyle name="Comma 3 10 4 2 3 2" xfId="15670" xr:uid="{00000000-0005-0000-0000-000003260000}"/>
    <cellStyle name="Comma 3 10 4 2 3 2 2" xfId="34884" xr:uid="{51175BF7-8CE3-4F49-BD7E-1CC769452ADD}"/>
    <cellStyle name="Comma 3 10 4 2 3 3" xfId="25277" xr:uid="{21526951-03E3-4F94-8C95-2D7BF296B178}"/>
    <cellStyle name="Comma 3 10 4 2 4" xfId="10866" xr:uid="{00000000-0005-0000-0000-000004260000}"/>
    <cellStyle name="Comma 3 10 4 2 4 2" xfId="30080" xr:uid="{40592E92-CE3C-4B1E-A0F4-3760576BF521}"/>
    <cellStyle name="Comma 3 10 4 2 5" xfId="20473" xr:uid="{8FA71DD4-FAD3-4A67-8AA3-046B71F68BF1}"/>
    <cellStyle name="Comma 3 10 4 3" xfId="2057" xr:uid="{00000000-0005-0000-0000-000005260000}"/>
    <cellStyle name="Comma 3 10 4 3 2" xfId="4461" xr:uid="{00000000-0005-0000-0000-000006260000}"/>
    <cellStyle name="Comma 3 10 4 3 2 2" xfId="9264" xr:uid="{00000000-0005-0000-0000-000007260000}"/>
    <cellStyle name="Comma 3 10 4 3 2 2 2" xfId="18871" xr:uid="{00000000-0005-0000-0000-000008260000}"/>
    <cellStyle name="Comma 3 10 4 3 2 2 2 2" xfId="38085" xr:uid="{35E907B5-8877-4396-99C6-F4D8C4AD54AF}"/>
    <cellStyle name="Comma 3 10 4 3 2 2 3" xfId="28478" xr:uid="{4C9115DE-D670-4A38-BEBF-168CF14D9398}"/>
    <cellStyle name="Comma 3 10 4 3 2 3" xfId="14068" xr:uid="{00000000-0005-0000-0000-000009260000}"/>
    <cellStyle name="Comma 3 10 4 3 2 3 2" xfId="33282" xr:uid="{45F3709E-882D-41DC-B26B-ACF263D0BF8F}"/>
    <cellStyle name="Comma 3 10 4 3 2 4" xfId="23675" xr:uid="{1A8688D1-8A57-442B-92B3-FBE5FD0321D7}"/>
    <cellStyle name="Comma 3 10 4 3 3" xfId="6863" xr:uid="{00000000-0005-0000-0000-00000A260000}"/>
    <cellStyle name="Comma 3 10 4 3 3 2" xfId="16470" xr:uid="{00000000-0005-0000-0000-00000B260000}"/>
    <cellStyle name="Comma 3 10 4 3 3 2 2" xfId="35684" xr:uid="{6E7AD4EF-1037-4113-97F6-2746EE7A38A4}"/>
    <cellStyle name="Comma 3 10 4 3 3 3" xfId="26077" xr:uid="{00E7B0B2-8973-42F3-9EA1-A1CD8462AE51}"/>
    <cellStyle name="Comma 3 10 4 3 4" xfId="11666" xr:uid="{00000000-0005-0000-0000-00000C260000}"/>
    <cellStyle name="Comma 3 10 4 3 4 2" xfId="30880" xr:uid="{6CD7DB90-FB9B-47E0-BFB5-5EA3AD50C577}"/>
    <cellStyle name="Comma 3 10 4 3 5" xfId="21273" xr:uid="{FDE068D0-1422-48C0-BF94-A77A1D01FE3F}"/>
    <cellStyle name="Comma 3 10 4 4" xfId="2861" xr:uid="{00000000-0005-0000-0000-00000D260000}"/>
    <cellStyle name="Comma 3 10 4 4 2" xfId="7664" xr:uid="{00000000-0005-0000-0000-00000E260000}"/>
    <cellStyle name="Comma 3 10 4 4 2 2" xfId="17271" xr:uid="{00000000-0005-0000-0000-00000F260000}"/>
    <cellStyle name="Comma 3 10 4 4 2 2 2" xfId="36485" xr:uid="{50C4F8DB-362F-4694-B4F3-F60937907A9D}"/>
    <cellStyle name="Comma 3 10 4 4 2 3" xfId="26878" xr:uid="{67F55446-499A-4E27-B210-B3A1F7849651}"/>
    <cellStyle name="Comma 3 10 4 4 3" xfId="12468" xr:uid="{00000000-0005-0000-0000-000010260000}"/>
    <cellStyle name="Comma 3 10 4 4 3 2" xfId="31682" xr:uid="{371902FE-B25C-40A8-A1F4-886821EAAC87}"/>
    <cellStyle name="Comma 3 10 4 4 4" xfId="22075" xr:uid="{D718460F-F78C-4D89-B642-403D330AA49C}"/>
    <cellStyle name="Comma 3 10 4 5" xfId="5263" xr:uid="{00000000-0005-0000-0000-000011260000}"/>
    <cellStyle name="Comma 3 10 4 5 2" xfId="14870" xr:uid="{00000000-0005-0000-0000-000012260000}"/>
    <cellStyle name="Comma 3 10 4 5 2 2" xfId="34084" xr:uid="{34145EC3-6E4A-4DBA-BF8E-EC7A8242B9E7}"/>
    <cellStyle name="Comma 3 10 4 5 3" xfId="24477" xr:uid="{585B80F3-D9FD-4609-8B6E-DE2ED99C75EA}"/>
    <cellStyle name="Comma 3 10 4 6" xfId="10066" xr:uid="{00000000-0005-0000-0000-000013260000}"/>
    <cellStyle name="Comma 3 10 4 6 2" xfId="29280" xr:uid="{9E732271-AD31-4FE8-B5EA-A46668B03920}"/>
    <cellStyle name="Comma 3 10 4 7" xfId="19673" xr:uid="{5C6F32FA-1D79-4A2A-AF5F-4F7B2A588C81}"/>
    <cellStyle name="Comma 3 10 5" xfId="656" xr:uid="{00000000-0005-0000-0000-000014260000}"/>
    <cellStyle name="Comma 3 10 5 2" xfId="1457" xr:uid="{00000000-0005-0000-0000-000015260000}"/>
    <cellStyle name="Comma 3 10 5 2 2" xfId="3861" xr:uid="{00000000-0005-0000-0000-000016260000}"/>
    <cellStyle name="Comma 3 10 5 2 2 2" xfId="8664" xr:uid="{00000000-0005-0000-0000-000017260000}"/>
    <cellStyle name="Comma 3 10 5 2 2 2 2" xfId="18271" xr:uid="{00000000-0005-0000-0000-000018260000}"/>
    <cellStyle name="Comma 3 10 5 2 2 2 2 2" xfId="37485" xr:uid="{D38FC7E4-84B4-49A0-9618-6AC2FBE5E391}"/>
    <cellStyle name="Comma 3 10 5 2 2 2 3" xfId="27878" xr:uid="{CA877A51-832A-4FDF-A061-EC11E0EB0C63}"/>
    <cellStyle name="Comma 3 10 5 2 2 3" xfId="13468" xr:uid="{00000000-0005-0000-0000-000019260000}"/>
    <cellStyle name="Comma 3 10 5 2 2 3 2" xfId="32682" xr:uid="{EB78C3A2-2E6C-4921-980E-869BD486FA19}"/>
    <cellStyle name="Comma 3 10 5 2 2 4" xfId="23075" xr:uid="{1A1329B8-7E51-4826-AC2C-E33EB672CB11}"/>
    <cellStyle name="Comma 3 10 5 2 3" xfId="6263" xr:uid="{00000000-0005-0000-0000-00001A260000}"/>
    <cellStyle name="Comma 3 10 5 2 3 2" xfId="15870" xr:uid="{00000000-0005-0000-0000-00001B260000}"/>
    <cellStyle name="Comma 3 10 5 2 3 2 2" xfId="35084" xr:uid="{E9E80277-F160-465A-8B17-0AD447A462C2}"/>
    <cellStyle name="Comma 3 10 5 2 3 3" xfId="25477" xr:uid="{EFDD823C-4766-4F40-8B62-C41EC5765C62}"/>
    <cellStyle name="Comma 3 10 5 2 4" xfId="11066" xr:uid="{00000000-0005-0000-0000-00001C260000}"/>
    <cellStyle name="Comma 3 10 5 2 4 2" xfId="30280" xr:uid="{C9FADDEF-1135-472D-8DB0-E93A2ABBFC5F}"/>
    <cellStyle name="Comma 3 10 5 2 5" xfId="20673" xr:uid="{D5046E95-B2AB-4EB2-858A-5D66AC460A53}"/>
    <cellStyle name="Comma 3 10 5 3" xfId="2257" xr:uid="{00000000-0005-0000-0000-00001D260000}"/>
    <cellStyle name="Comma 3 10 5 3 2" xfId="4661" xr:uid="{00000000-0005-0000-0000-00001E260000}"/>
    <cellStyle name="Comma 3 10 5 3 2 2" xfId="9464" xr:uid="{00000000-0005-0000-0000-00001F260000}"/>
    <cellStyle name="Comma 3 10 5 3 2 2 2" xfId="19071" xr:uid="{00000000-0005-0000-0000-000020260000}"/>
    <cellStyle name="Comma 3 10 5 3 2 2 2 2" xfId="38285" xr:uid="{018DC245-5424-4194-95B4-3C0093D97F79}"/>
    <cellStyle name="Comma 3 10 5 3 2 2 3" xfId="28678" xr:uid="{63CFC7E5-0799-4D83-BFF4-34EC764A0402}"/>
    <cellStyle name="Comma 3 10 5 3 2 3" xfId="14268" xr:uid="{00000000-0005-0000-0000-000021260000}"/>
    <cellStyle name="Comma 3 10 5 3 2 3 2" xfId="33482" xr:uid="{BF5E54C2-0D4F-4BA9-A8A8-25A2C820FC33}"/>
    <cellStyle name="Comma 3 10 5 3 2 4" xfId="23875" xr:uid="{FB23A0CD-367F-48C2-98A7-63E6478BE2C4}"/>
    <cellStyle name="Comma 3 10 5 3 3" xfId="7063" xr:uid="{00000000-0005-0000-0000-000022260000}"/>
    <cellStyle name="Comma 3 10 5 3 3 2" xfId="16670" xr:uid="{00000000-0005-0000-0000-000023260000}"/>
    <cellStyle name="Comma 3 10 5 3 3 2 2" xfId="35884" xr:uid="{4B2D203E-8453-45BF-853E-89B5A59055E6}"/>
    <cellStyle name="Comma 3 10 5 3 3 3" xfId="26277" xr:uid="{70AC3748-3646-49F3-BDA3-42B1ED1CBE76}"/>
    <cellStyle name="Comma 3 10 5 3 4" xfId="11866" xr:uid="{00000000-0005-0000-0000-000024260000}"/>
    <cellStyle name="Comma 3 10 5 3 4 2" xfId="31080" xr:uid="{B5317E8A-26FD-4CB6-91A3-7B1CD40FE65D}"/>
    <cellStyle name="Comma 3 10 5 3 5" xfId="21473" xr:uid="{2360E4BF-60BC-4F93-A61E-1234EBBAA0DF}"/>
    <cellStyle name="Comma 3 10 5 4" xfId="3061" xr:uid="{00000000-0005-0000-0000-000025260000}"/>
    <cellStyle name="Comma 3 10 5 4 2" xfId="7864" xr:uid="{00000000-0005-0000-0000-000026260000}"/>
    <cellStyle name="Comma 3 10 5 4 2 2" xfId="17471" xr:uid="{00000000-0005-0000-0000-000027260000}"/>
    <cellStyle name="Comma 3 10 5 4 2 2 2" xfId="36685" xr:uid="{78C595CB-761A-45D9-B0C7-F95D259470E2}"/>
    <cellStyle name="Comma 3 10 5 4 2 3" xfId="27078" xr:uid="{78D6B1E6-6B85-4362-854C-ECAEE58DB352}"/>
    <cellStyle name="Comma 3 10 5 4 3" xfId="12668" xr:uid="{00000000-0005-0000-0000-000028260000}"/>
    <cellStyle name="Comma 3 10 5 4 3 2" xfId="31882" xr:uid="{524318F9-B752-4746-9A49-46BB529A660C}"/>
    <cellStyle name="Comma 3 10 5 4 4" xfId="22275" xr:uid="{B989953F-9616-4C32-BA41-F660710B160C}"/>
    <cellStyle name="Comma 3 10 5 5" xfId="5463" xr:uid="{00000000-0005-0000-0000-000029260000}"/>
    <cellStyle name="Comma 3 10 5 5 2" xfId="15070" xr:uid="{00000000-0005-0000-0000-00002A260000}"/>
    <cellStyle name="Comma 3 10 5 5 2 2" xfId="34284" xr:uid="{5B9F8732-4ACD-4BC6-8179-EC3688AA4364}"/>
    <cellStyle name="Comma 3 10 5 5 3" xfId="24677" xr:uid="{38FE192F-F4AA-481F-A8B2-20941E6638CF}"/>
    <cellStyle name="Comma 3 10 5 6" xfId="10266" xr:uid="{00000000-0005-0000-0000-00002B260000}"/>
    <cellStyle name="Comma 3 10 5 6 2" xfId="29480" xr:uid="{F5CD94A2-6AE0-4F34-A55F-0ABA1FAC3385}"/>
    <cellStyle name="Comma 3 10 5 7" xfId="19873" xr:uid="{288E1032-0DBD-4014-9A1C-A5154B8677F0}"/>
    <cellStyle name="Comma 3 10 6" xfId="857" xr:uid="{00000000-0005-0000-0000-00002C260000}"/>
    <cellStyle name="Comma 3 10 6 2" xfId="3261" xr:uid="{00000000-0005-0000-0000-00002D260000}"/>
    <cellStyle name="Comma 3 10 6 2 2" xfId="8064" xr:uid="{00000000-0005-0000-0000-00002E260000}"/>
    <cellStyle name="Comma 3 10 6 2 2 2" xfId="17671" xr:uid="{00000000-0005-0000-0000-00002F260000}"/>
    <cellStyle name="Comma 3 10 6 2 2 2 2" xfId="36885" xr:uid="{35263303-B531-48DD-8D0A-7870C38D9AB1}"/>
    <cellStyle name="Comma 3 10 6 2 2 3" xfId="27278" xr:uid="{6B7822B1-0A80-4FC3-B855-79DE4F5213B0}"/>
    <cellStyle name="Comma 3 10 6 2 3" xfId="12868" xr:uid="{00000000-0005-0000-0000-000030260000}"/>
    <cellStyle name="Comma 3 10 6 2 3 2" xfId="32082" xr:uid="{3B7932DF-DE04-477D-A9A4-E5F85992968C}"/>
    <cellStyle name="Comma 3 10 6 2 4" xfId="22475" xr:uid="{2A0097B3-5159-475C-BFEB-2FF025311719}"/>
    <cellStyle name="Comma 3 10 6 3" xfId="5663" xr:uid="{00000000-0005-0000-0000-000031260000}"/>
    <cellStyle name="Comma 3 10 6 3 2" xfId="15270" xr:uid="{00000000-0005-0000-0000-000032260000}"/>
    <cellStyle name="Comma 3 10 6 3 2 2" xfId="34484" xr:uid="{402FF16E-95D9-4A2C-A163-14BE892C4D38}"/>
    <cellStyle name="Comma 3 10 6 3 3" xfId="24877" xr:uid="{0EBDEE3C-A929-4198-B38E-171F7D9BC93C}"/>
    <cellStyle name="Comma 3 10 6 4" xfId="10466" xr:uid="{00000000-0005-0000-0000-000033260000}"/>
    <cellStyle name="Comma 3 10 6 4 2" xfId="29680" xr:uid="{C2FAFBD2-2BF0-446F-AE29-5C66D6586077}"/>
    <cellStyle name="Comma 3 10 6 5" xfId="20073" xr:uid="{941217E7-F767-451A-83F4-DB0FAC574F80}"/>
    <cellStyle name="Comma 3 10 7" xfId="1657" xr:uid="{00000000-0005-0000-0000-000034260000}"/>
    <cellStyle name="Comma 3 10 7 2" xfId="4061" xr:uid="{00000000-0005-0000-0000-000035260000}"/>
    <cellStyle name="Comma 3 10 7 2 2" xfId="8864" xr:uid="{00000000-0005-0000-0000-000036260000}"/>
    <cellStyle name="Comma 3 10 7 2 2 2" xfId="18471" xr:uid="{00000000-0005-0000-0000-000037260000}"/>
    <cellStyle name="Comma 3 10 7 2 2 2 2" xfId="37685" xr:uid="{7009C232-1034-48B9-8A65-7D15BA2A87C3}"/>
    <cellStyle name="Comma 3 10 7 2 2 3" xfId="28078" xr:uid="{458A6806-3CBF-4542-BED7-A85184E52E35}"/>
    <cellStyle name="Comma 3 10 7 2 3" xfId="13668" xr:uid="{00000000-0005-0000-0000-000038260000}"/>
    <cellStyle name="Comma 3 10 7 2 3 2" xfId="32882" xr:uid="{241D0C1A-0EF3-44D2-9C69-A53686C6347D}"/>
    <cellStyle name="Comma 3 10 7 2 4" xfId="23275" xr:uid="{C8A65E68-5AF9-4CC8-8B3C-0E096073D8CC}"/>
    <cellStyle name="Comma 3 10 7 3" xfId="6463" xr:uid="{00000000-0005-0000-0000-000039260000}"/>
    <cellStyle name="Comma 3 10 7 3 2" xfId="16070" xr:uid="{00000000-0005-0000-0000-00003A260000}"/>
    <cellStyle name="Comma 3 10 7 3 2 2" xfId="35284" xr:uid="{2370E7EC-F64F-4D64-AEA0-AD69F1BFD8A3}"/>
    <cellStyle name="Comma 3 10 7 3 3" xfId="25677" xr:uid="{91B1452F-4D66-4A42-9997-0F551431877E}"/>
    <cellStyle name="Comma 3 10 7 4" xfId="11266" xr:uid="{00000000-0005-0000-0000-00003B260000}"/>
    <cellStyle name="Comma 3 10 7 4 2" xfId="30480" xr:uid="{0CC666FD-D463-4046-B2A6-0E24FCFCA1BA}"/>
    <cellStyle name="Comma 3 10 7 5" xfId="20873" xr:uid="{3DB5C422-C8E7-41CB-9767-99D303DD067F}"/>
    <cellStyle name="Comma 3 10 8" xfId="2461" xr:uid="{00000000-0005-0000-0000-00003C260000}"/>
    <cellStyle name="Comma 3 10 8 2" xfId="7264" xr:uid="{00000000-0005-0000-0000-00003D260000}"/>
    <cellStyle name="Comma 3 10 8 2 2" xfId="16871" xr:uid="{00000000-0005-0000-0000-00003E260000}"/>
    <cellStyle name="Comma 3 10 8 2 2 2" xfId="36085" xr:uid="{F9689486-7AA8-4D83-BE07-B675CBD9527A}"/>
    <cellStyle name="Comma 3 10 8 2 3" xfId="26478" xr:uid="{629271D2-51C2-4591-9BD7-36E9F2A5B664}"/>
    <cellStyle name="Comma 3 10 8 3" xfId="12068" xr:uid="{00000000-0005-0000-0000-00003F260000}"/>
    <cellStyle name="Comma 3 10 8 3 2" xfId="31282" xr:uid="{07209A87-4B7F-46F6-97EF-A31095C621C8}"/>
    <cellStyle name="Comma 3 10 8 4" xfId="21675" xr:uid="{F3EE0C18-1BF2-4BCE-9254-9B84062FC5D2}"/>
    <cellStyle name="Comma 3 10 9" xfId="4863" xr:uid="{00000000-0005-0000-0000-000040260000}"/>
    <cellStyle name="Comma 3 10 9 2" xfId="14470" xr:uid="{00000000-0005-0000-0000-000041260000}"/>
    <cellStyle name="Comma 3 10 9 2 2" xfId="33684" xr:uid="{1730D9E4-835E-420D-A51D-BCF82A7218E4}"/>
    <cellStyle name="Comma 3 10 9 3" xfId="24077" xr:uid="{1AED1B1A-6BA3-419D-ACB5-5F12177EB3B4}"/>
    <cellStyle name="Comma 3 11" xfId="106" xr:uid="{00000000-0005-0000-0000-000042260000}"/>
    <cellStyle name="Comma 3 11 10" xfId="19323" xr:uid="{D9042EF8-9D80-4DA7-8FC4-149A2C1544B8}"/>
    <cellStyle name="Comma 3 11 2" xfId="306" xr:uid="{00000000-0005-0000-0000-000043260000}"/>
    <cellStyle name="Comma 3 11 2 2" xfId="1107" xr:uid="{00000000-0005-0000-0000-000044260000}"/>
    <cellStyle name="Comma 3 11 2 2 2" xfId="3511" xr:uid="{00000000-0005-0000-0000-000045260000}"/>
    <cellStyle name="Comma 3 11 2 2 2 2" xfId="8314" xr:uid="{00000000-0005-0000-0000-000046260000}"/>
    <cellStyle name="Comma 3 11 2 2 2 2 2" xfId="17921" xr:uid="{00000000-0005-0000-0000-000047260000}"/>
    <cellStyle name="Comma 3 11 2 2 2 2 2 2" xfId="37135" xr:uid="{808FA979-5A84-4183-B082-F90ACAE20448}"/>
    <cellStyle name="Comma 3 11 2 2 2 2 3" xfId="27528" xr:uid="{A41DE8CA-5AFF-4CBA-A9A4-7510CFCC0BE1}"/>
    <cellStyle name="Comma 3 11 2 2 2 3" xfId="13118" xr:uid="{00000000-0005-0000-0000-000048260000}"/>
    <cellStyle name="Comma 3 11 2 2 2 3 2" xfId="32332" xr:uid="{9F60A621-A5B1-4A56-B4BF-B82E990B02D2}"/>
    <cellStyle name="Comma 3 11 2 2 2 4" xfId="22725" xr:uid="{37267A8E-6CB7-4B30-9571-EB45028CE315}"/>
    <cellStyle name="Comma 3 11 2 2 3" xfId="5913" xr:uid="{00000000-0005-0000-0000-000049260000}"/>
    <cellStyle name="Comma 3 11 2 2 3 2" xfId="15520" xr:uid="{00000000-0005-0000-0000-00004A260000}"/>
    <cellStyle name="Comma 3 11 2 2 3 2 2" xfId="34734" xr:uid="{D8CE5A7A-067E-4F3F-BAF9-16C4D36A40EB}"/>
    <cellStyle name="Comma 3 11 2 2 3 3" xfId="25127" xr:uid="{A231E5C0-3EB6-4673-AA0E-0E432A608C2E}"/>
    <cellStyle name="Comma 3 11 2 2 4" xfId="10716" xr:uid="{00000000-0005-0000-0000-00004B260000}"/>
    <cellStyle name="Comma 3 11 2 2 4 2" xfId="29930" xr:uid="{81C2D5F0-7A76-44ED-9F8A-2A8C6CBBA61F}"/>
    <cellStyle name="Comma 3 11 2 2 5" xfId="20323" xr:uid="{B79A4462-5069-4A83-864A-2CA0772E1B3B}"/>
    <cellStyle name="Comma 3 11 2 3" xfId="1907" xr:uid="{00000000-0005-0000-0000-00004C260000}"/>
    <cellStyle name="Comma 3 11 2 3 2" xfId="4311" xr:uid="{00000000-0005-0000-0000-00004D260000}"/>
    <cellStyle name="Comma 3 11 2 3 2 2" xfId="9114" xr:uid="{00000000-0005-0000-0000-00004E260000}"/>
    <cellStyle name="Comma 3 11 2 3 2 2 2" xfId="18721" xr:uid="{00000000-0005-0000-0000-00004F260000}"/>
    <cellStyle name="Comma 3 11 2 3 2 2 2 2" xfId="37935" xr:uid="{6479FC25-5452-4C92-9D5C-D50481AE3510}"/>
    <cellStyle name="Comma 3 11 2 3 2 2 3" xfId="28328" xr:uid="{70542AA4-3AA9-42AA-9145-3C42F4179465}"/>
    <cellStyle name="Comma 3 11 2 3 2 3" xfId="13918" xr:uid="{00000000-0005-0000-0000-000050260000}"/>
    <cellStyle name="Comma 3 11 2 3 2 3 2" xfId="33132" xr:uid="{2E0FAD35-B5CC-45FE-86DF-3E5486BB8E06}"/>
    <cellStyle name="Comma 3 11 2 3 2 4" xfId="23525" xr:uid="{590B6EFF-1FAA-4933-8FA3-7E32D1FD0DA9}"/>
    <cellStyle name="Comma 3 11 2 3 3" xfId="6713" xr:uid="{00000000-0005-0000-0000-000051260000}"/>
    <cellStyle name="Comma 3 11 2 3 3 2" xfId="16320" xr:uid="{00000000-0005-0000-0000-000052260000}"/>
    <cellStyle name="Comma 3 11 2 3 3 2 2" xfId="35534" xr:uid="{B19661B7-3075-4692-AF08-53A2F87B8E2C}"/>
    <cellStyle name="Comma 3 11 2 3 3 3" xfId="25927" xr:uid="{8647ADF9-68DD-4590-BED9-ABBFB7BB9F61}"/>
    <cellStyle name="Comma 3 11 2 3 4" xfId="11516" xr:uid="{00000000-0005-0000-0000-000053260000}"/>
    <cellStyle name="Comma 3 11 2 3 4 2" xfId="30730" xr:uid="{E77C6475-11DC-48CE-AE34-0711BA484CB8}"/>
    <cellStyle name="Comma 3 11 2 3 5" xfId="21123" xr:uid="{DF72D9D7-1D38-485B-A693-8E2CC13D006E}"/>
    <cellStyle name="Comma 3 11 2 4" xfId="2711" xr:uid="{00000000-0005-0000-0000-000054260000}"/>
    <cellStyle name="Comma 3 11 2 4 2" xfId="7514" xr:uid="{00000000-0005-0000-0000-000055260000}"/>
    <cellStyle name="Comma 3 11 2 4 2 2" xfId="17121" xr:uid="{00000000-0005-0000-0000-000056260000}"/>
    <cellStyle name="Comma 3 11 2 4 2 2 2" xfId="36335" xr:uid="{0F370C6D-F69F-48DF-97B6-34F047CF8E2C}"/>
    <cellStyle name="Comma 3 11 2 4 2 3" xfId="26728" xr:uid="{79549052-9F0D-4730-B488-5DE0214A3A8D}"/>
    <cellStyle name="Comma 3 11 2 4 3" xfId="12318" xr:uid="{00000000-0005-0000-0000-000057260000}"/>
    <cellStyle name="Comma 3 11 2 4 3 2" xfId="31532" xr:uid="{C865E181-B4C9-481C-83C4-132EE1D90E51}"/>
    <cellStyle name="Comma 3 11 2 4 4" xfId="21925" xr:uid="{10C498EA-BE24-49F6-901D-294D7300A168}"/>
    <cellStyle name="Comma 3 11 2 5" xfId="5113" xr:uid="{00000000-0005-0000-0000-000058260000}"/>
    <cellStyle name="Comma 3 11 2 5 2" xfId="14720" xr:uid="{00000000-0005-0000-0000-000059260000}"/>
    <cellStyle name="Comma 3 11 2 5 2 2" xfId="33934" xr:uid="{832D6153-B719-46A1-B8A5-A05BE7E20BC8}"/>
    <cellStyle name="Comma 3 11 2 5 3" xfId="24327" xr:uid="{EEBF600A-78E8-4922-A007-FA72EEFCAEEC}"/>
    <cellStyle name="Comma 3 11 2 6" xfId="9916" xr:uid="{00000000-0005-0000-0000-00005A260000}"/>
    <cellStyle name="Comma 3 11 2 6 2" xfId="29130" xr:uid="{E1AEE26F-CC0A-4594-BEC3-80343AF7D962}"/>
    <cellStyle name="Comma 3 11 2 7" xfId="19523" xr:uid="{4A15562F-8844-450A-926C-3CAF2304F1D5}"/>
    <cellStyle name="Comma 3 11 3" xfId="506" xr:uid="{00000000-0005-0000-0000-00005B260000}"/>
    <cellStyle name="Comma 3 11 3 2" xfId="1307" xr:uid="{00000000-0005-0000-0000-00005C260000}"/>
    <cellStyle name="Comma 3 11 3 2 2" xfId="3711" xr:uid="{00000000-0005-0000-0000-00005D260000}"/>
    <cellStyle name="Comma 3 11 3 2 2 2" xfId="8514" xr:uid="{00000000-0005-0000-0000-00005E260000}"/>
    <cellStyle name="Comma 3 11 3 2 2 2 2" xfId="18121" xr:uid="{00000000-0005-0000-0000-00005F260000}"/>
    <cellStyle name="Comma 3 11 3 2 2 2 2 2" xfId="37335" xr:uid="{959A7DE0-DFF1-4105-859B-8A90B4D575EB}"/>
    <cellStyle name="Comma 3 11 3 2 2 2 3" xfId="27728" xr:uid="{E230B146-8A7C-48D5-963A-635AC444BAE1}"/>
    <cellStyle name="Comma 3 11 3 2 2 3" xfId="13318" xr:uid="{00000000-0005-0000-0000-000060260000}"/>
    <cellStyle name="Comma 3 11 3 2 2 3 2" xfId="32532" xr:uid="{487FF58A-FE8C-48DA-BF0C-54E0AA3C20AA}"/>
    <cellStyle name="Comma 3 11 3 2 2 4" xfId="22925" xr:uid="{E88E46E8-B6F7-4059-9F58-1F35B74952E6}"/>
    <cellStyle name="Comma 3 11 3 2 3" xfId="6113" xr:uid="{00000000-0005-0000-0000-000061260000}"/>
    <cellStyle name="Comma 3 11 3 2 3 2" xfId="15720" xr:uid="{00000000-0005-0000-0000-000062260000}"/>
    <cellStyle name="Comma 3 11 3 2 3 2 2" xfId="34934" xr:uid="{891C847B-F9BB-4C31-8EEA-442550FD88F2}"/>
    <cellStyle name="Comma 3 11 3 2 3 3" xfId="25327" xr:uid="{D8D47FBB-47E2-4701-BDF5-FF131EAFD54C}"/>
    <cellStyle name="Comma 3 11 3 2 4" xfId="10916" xr:uid="{00000000-0005-0000-0000-000063260000}"/>
    <cellStyle name="Comma 3 11 3 2 4 2" xfId="30130" xr:uid="{58A6D046-5FA9-4DE7-A5F1-03D563571563}"/>
    <cellStyle name="Comma 3 11 3 2 5" xfId="20523" xr:uid="{0765CED2-078D-46D1-A19D-CF94D3316AD9}"/>
    <cellStyle name="Comma 3 11 3 3" xfId="2107" xr:uid="{00000000-0005-0000-0000-000064260000}"/>
    <cellStyle name="Comma 3 11 3 3 2" xfId="4511" xr:uid="{00000000-0005-0000-0000-000065260000}"/>
    <cellStyle name="Comma 3 11 3 3 2 2" xfId="9314" xr:uid="{00000000-0005-0000-0000-000066260000}"/>
    <cellStyle name="Comma 3 11 3 3 2 2 2" xfId="18921" xr:uid="{00000000-0005-0000-0000-000067260000}"/>
    <cellStyle name="Comma 3 11 3 3 2 2 2 2" xfId="38135" xr:uid="{7664E5CF-1DAB-4927-9201-6C8BC9C0EFF7}"/>
    <cellStyle name="Comma 3 11 3 3 2 2 3" xfId="28528" xr:uid="{303A7C69-6EDB-4B5A-B4D7-93C5783B6090}"/>
    <cellStyle name="Comma 3 11 3 3 2 3" xfId="14118" xr:uid="{00000000-0005-0000-0000-000068260000}"/>
    <cellStyle name="Comma 3 11 3 3 2 3 2" xfId="33332" xr:uid="{6A3E9F36-E63D-4E96-B124-E0D665F69BD7}"/>
    <cellStyle name="Comma 3 11 3 3 2 4" xfId="23725" xr:uid="{B079114B-4351-4314-AB23-F3337BFA03DE}"/>
    <cellStyle name="Comma 3 11 3 3 3" xfId="6913" xr:uid="{00000000-0005-0000-0000-000069260000}"/>
    <cellStyle name="Comma 3 11 3 3 3 2" xfId="16520" xr:uid="{00000000-0005-0000-0000-00006A260000}"/>
    <cellStyle name="Comma 3 11 3 3 3 2 2" xfId="35734" xr:uid="{6C80EFDC-36EC-4FA7-BA0C-97F106624A1B}"/>
    <cellStyle name="Comma 3 11 3 3 3 3" xfId="26127" xr:uid="{BF20152D-FADF-481E-B652-536EE3A6C73B}"/>
    <cellStyle name="Comma 3 11 3 3 4" xfId="11716" xr:uid="{00000000-0005-0000-0000-00006B260000}"/>
    <cellStyle name="Comma 3 11 3 3 4 2" xfId="30930" xr:uid="{98CB3D96-6944-46B7-A6FB-1B9B701E013F}"/>
    <cellStyle name="Comma 3 11 3 3 5" xfId="21323" xr:uid="{D5FABFFF-AE0B-4B46-A535-3A9D22AD4B83}"/>
    <cellStyle name="Comma 3 11 3 4" xfId="2911" xr:uid="{00000000-0005-0000-0000-00006C260000}"/>
    <cellStyle name="Comma 3 11 3 4 2" xfId="7714" xr:uid="{00000000-0005-0000-0000-00006D260000}"/>
    <cellStyle name="Comma 3 11 3 4 2 2" xfId="17321" xr:uid="{00000000-0005-0000-0000-00006E260000}"/>
    <cellStyle name="Comma 3 11 3 4 2 2 2" xfId="36535" xr:uid="{7C3E6826-2E5D-4E69-836C-8448009AB1ED}"/>
    <cellStyle name="Comma 3 11 3 4 2 3" xfId="26928" xr:uid="{DF2FCA0B-F71E-4BC2-9F10-DAFCA1E4866F}"/>
    <cellStyle name="Comma 3 11 3 4 3" xfId="12518" xr:uid="{00000000-0005-0000-0000-00006F260000}"/>
    <cellStyle name="Comma 3 11 3 4 3 2" xfId="31732" xr:uid="{580F5278-688A-437D-A56B-3EEFF28CA596}"/>
    <cellStyle name="Comma 3 11 3 4 4" xfId="22125" xr:uid="{9257C9E3-C004-49EC-910C-4B222D32604B}"/>
    <cellStyle name="Comma 3 11 3 5" xfId="5313" xr:uid="{00000000-0005-0000-0000-000070260000}"/>
    <cellStyle name="Comma 3 11 3 5 2" xfId="14920" xr:uid="{00000000-0005-0000-0000-000071260000}"/>
    <cellStyle name="Comma 3 11 3 5 2 2" xfId="34134" xr:uid="{04BE6C7A-8EC3-494C-B0E2-5F8AF315B8DF}"/>
    <cellStyle name="Comma 3 11 3 5 3" xfId="24527" xr:uid="{76DB38A2-56A3-44E4-A0BD-A555E77D2184}"/>
    <cellStyle name="Comma 3 11 3 6" xfId="10116" xr:uid="{00000000-0005-0000-0000-000072260000}"/>
    <cellStyle name="Comma 3 11 3 6 2" xfId="29330" xr:uid="{0C0B8B72-419D-4B0B-A1B7-A2FBD11F3DEB}"/>
    <cellStyle name="Comma 3 11 3 7" xfId="19723" xr:uid="{2EA176C9-D50F-45EF-9069-BA3A9D287640}"/>
    <cellStyle name="Comma 3 11 4" xfId="706" xr:uid="{00000000-0005-0000-0000-000073260000}"/>
    <cellStyle name="Comma 3 11 4 2" xfId="1507" xr:uid="{00000000-0005-0000-0000-000074260000}"/>
    <cellStyle name="Comma 3 11 4 2 2" xfId="3911" xr:uid="{00000000-0005-0000-0000-000075260000}"/>
    <cellStyle name="Comma 3 11 4 2 2 2" xfId="8714" xr:uid="{00000000-0005-0000-0000-000076260000}"/>
    <cellStyle name="Comma 3 11 4 2 2 2 2" xfId="18321" xr:uid="{00000000-0005-0000-0000-000077260000}"/>
    <cellStyle name="Comma 3 11 4 2 2 2 2 2" xfId="37535" xr:uid="{90646F50-DE5A-4BA9-AF23-C00B0E1EFA15}"/>
    <cellStyle name="Comma 3 11 4 2 2 2 3" xfId="27928" xr:uid="{0041BC7F-4F95-4D8B-8F65-722762357178}"/>
    <cellStyle name="Comma 3 11 4 2 2 3" xfId="13518" xr:uid="{00000000-0005-0000-0000-000078260000}"/>
    <cellStyle name="Comma 3 11 4 2 2 3 2" xfId="32732" xr:uid="{E3944B03-6348-4A7A-B333-402302695136}"/>
    <cellStyle name="Comma 3 11 4 2 2 4" xfId="23125" xr:uid="{CC425BF0-7B72-42C2-BDCD-754F028E0FE8}"/>
    <cellStyle name="Comma 3 11 4 2 3" xfId="6313" xr:uid="{00000000-0005-0000-0000-000079260000}"/>
    <cellStyle name="Comma 3 11 4 2 3 2" xfId="15920" xr:uid="{00000000-0005-0000-0000-00007A260000}"/>
    <cellStyle name="Comma 3 11 4 2 3 2 2" xfId="35134" xr:uid="{DEFA130D-7248-4380-9CEF-879FCBBF2188}"/>
    <cellStyle name="Comma 3 11 4 2 3 3" xfId="25527" xr:uid="{61BEF59B-CF4B-4332-93D5-5552D5B09F48}"/>
    <cellStyle name="Comma 3 11 4 2 4" xfId="11116" xr:uid="{00000000-0005-0000-0000-00007B260000}"/>
    <cellStyle name="Comma 3 11 4 2 4 2" xfId="30330" xr:uid="{A517A170-ECDB-4409-BDB1-BCFBF7751E8F}"/>
    <cellStyle name="Comma 3 11 4 2 5" xfId="20723" xr:uid="{B1FCBA8C-6287-45D6-8C84-BF4D9EAC0757}"/>
    <cellStyle name="Comma 3 11 4 3" xfId="2307" xr:uid="{00000000-0005-0000-0000-00007C260000}"/>
    <cellStyle name="Comma 3 11 4 3 2" xfId="4711" xr:uid="{00000000-0005-0000-0000-00007D260000}"/>
    <cellStyle name="Comma 3 11 4 3 2 2" xfId="9514" xr:uid="{00000000-0005-0000-0000-00007E260000}"/>
    <cellStyle name="Comma 3 11 4 3 2 2 2" xfId="19121" xr:uid="{00000000-0005-0000-0000-00007F260000}"/>
    <cellStyle name="Comma 3 11 4 3 2 2 2 2" xfId="38335" xr:uid="{41A999BD-A8BC-4683-B2A4-10915C4A840B}"/>
    <cellStyle name="Comma 3 11 4 3 2 2 3" xfId="28728" xr:uid="{1E59441A-B9C5-4A2E-A965-0C310EC1E6E9}"/>
    <cellStyle name="Comma 3 11 4 3 2 3" xfId="14318" xr:uid="{00000000-0005-0000-0000-000080260000}"/>
    <cellStyle name="Comma 3 11 4 3 2 3 2" xfId="33532" xr:uid="{6619C5D2-F03C-4EC8-9127-BF4A8B606DE6}"/>
    <cellStyle name="Comma 3 11 4 3 2 4" xfId="23925" xr:uid="{1D5FE20D-152C-4467-86DA-7A603D2D49E2}"/>
    <cellStyle name="Comma 3 11 4 3 3" xfId="7113" xr:uid="{00000000-0005-0000-0000-000081260000}"/>
    <cellStyle name="Comma 3 11 4 3 3 2" xfId="16720" xr:uid="{00000000-0005-0000-0000-000082260000}"/>
    <cellStyle name="Comma 3 11 4 3 3 2 2" xfId="35934" xr:uid="{A8AA70E9-43AF-4B69-8AE7-C9E100CA7D56}"/>
    <cellStyle name="Comma 3 11 4 3 3 3" xfId="26327" xr:uid="{5DC6220C-55A8-49C0-A8A0-CD92017213C5}"/>
    <cellStyle name="Comma 3 11 4 3 4" xfId="11916" xr:uid="{00000000-0005-0000-0000-000083260000}"/>
    <cellStyle name="Comma 3 11 4 3 4 2" xfId="31130" xr:uid="{25BBA490-6293-4B36-AE4F-5AA1EA25265A}"/>
    <cellStyle name="Comma 3 11 4 3 5" xfId="21523" xr:uid="{919A3CF3-C9B1-46F8-B9F2-34E6C7023E1D}"/>
    <cellStyle name="Comma 3 11 4 4" xfId="3111" xr:uid="{00000000-0005-0000-0000-000084260000}"/>
    <cellStyle name="Comma 3 11 4 4 2" xfId="7914" xr:uid="{00000000-0005-0000-0000-000085260000}"/>
    <cellStyle name="Comma 3 11 4 4 2 2" xfId="17521" xr:uid="{00000000-0005-0000-0000-000086260000}"/>
    <cellStyle name="Comma 3 11 4 4 2 2 2" xfId="36735" xr:uid="{F40F239E-1E43-44E4-9C0E-EF530D557423}"/>
    <cellStyle name="Comma 3 11 4 4 2 3" xfId="27128" xr:uid="{7F8C02A9-0BF8-4FE3-AB9B-77EF94CEC283}"/>
    <cellStyle name="Comma 3 11 4 4 3" xfId="12718" xr:uid="{00000000-0005-0000-0000-000087260000}"/>
    <cellStyle name="Comma 3 11 4 4 3 2" xfId="31932" xr:uid="{923E9BBE-C9EB-41BF-A61A-00419E6F6226}"/>
    <cellStyle name="Comma 3 11 4 4 4" xfId="22325" xr:uid="{C0554F06-7B4F-4851-90B4-0A4B0D4F6A2E}"/>
    <cellStyle name="Comma 3 11 4 5" xfId="5513" xr:uid="{00000000-0005-0000-0000-000088260000}"/>
    <cellStyle name="Comma 3 11 4 5 2" xfId="15120" xr:uid="{00000000-0005-0000-0000-000089260000}"/>
    <cellStyle name="Comma 3 11 4 5 2 2" xfId="34334" xr:uid="{E799594C-954D-44F4-8432-5C1D2F546F01}"/>
    <cellStyle name="Comma 3 11 4 5 3" xfId="24727" xr:uid="{C7B5619D-5B32-46A7-99B4-4813887DD871}"/>
    <cellStyle name="Comma 3 11 4 6" xfId="10316" xr:uid="{00000000-0005-0000-0000-00008A260000}"/>
    <cellStyle name="Comma 3 11 4 6 2" xfId="29530" xr:uid="{D79176E6-F39B-471C-B8DF-0A5BAB8E4A84}"/>
    <cellStyle name="Comma 3 11 4 7" xfId="19923" xr:uid="{C2B1DD53-2957-43BB-A97E-FD9B59CB613A}"/>
    <cellStyle name="Comma 3 11 5" xfId="907" xr:uid="{00000000-0005-0000-0000-00008B260000}"/>
    <cellStyle name="Comma 3 11 5 2" xfId="3311" xr:uid="{00000000-0005-0000-0000-00008C260000}"/>
    <cellStyle name="Comma 3 11 5 2 2" xfId="8114" xr:uid="{00000000-0005-0000-0000-00008D260000}"/>
    <cellStyle name="Comma 3 11 5 2 2 2" xfId="17721" xr:uid="{00000000-0005-0000-0000-00008E260000}"/>
    <cellStyle name="Comma 3 11 5 2 2 2 2" xfId="36935" xr:uid="{1DCC3E45-01BB-4966-8144-6778240C1820}"/>
    <cellStyle name="Comma 3 11 5 2 2 3" xfId="27328" xr:uid="{1778BFB0-E3FA-4CB7-814D-B3F6E44AEC95}"/>
    <cellStyle name="Comma 3 11 5 2 3" xfId="12918" xr:uid="{00000000-0005-0000-0000-00008F260000}"/>
    <cellStyle name="Comma 3 11 5 2 3 2" xfId="32132" xr:uid="{F687C32E-5271-411C-BD5B-269F13362DD6}"/>
    <cellStyle name="Comma 3 11 5 2 4" xfId="22525" xr:uid="{5BE0213C-4D0A-4D32-BCCE-BFF22A4ED43B}"/>
    <cellStyle name="Comma 3 11 5 3" xfId="5713" xr:uid="{00000000-0005-0000-0000-000090260000}"/>
    <cellStyle name="Comma 3 11 5 3 2" xfId="15320" xr:uid="{00000000-0005-0000-0000-000091260000}"/>
    <cellStyle name="Comma 3 11 5 3 2 2" xfId="34534" xr:uid="{E33A5319-1A2C-4FBD-900D-E6B7280FC67C}"/>
    <cellStyle name="Comma 3 11 5 3 3" xfId="24927" xr:uid="{4B921A67-DF45-47CA-A53B-5A7A93F95942}"/>
    <cellStyle name="Comma 3 11 5 4" xfId="10516" xr:uid="{00000000-0005-0000-0000-000092260000}"/>
    <cellStyle name="Comma 3 11 5 4 2" xfId="29730" xr:uid="{D7F8A71E-5AF9-4871-A602-7E9CC50F4704}"/>
    <cellStyle name="Comma 3 11 5 5" xfId="20123" xr:uid="{B4B4C0A9-97F6-4C20-9A67-A422F7E9554C}"/>
    <cellStyle name="Comma 3 11 6" xfId="1707" xr:uid="{00000000-0005-0000-0000-000093260000}"/>
    <cellStyle name="Comma 3 11 6 2" xfId="4111" xr:uid="{00000000-0005-0000-0000-000094260000}"/>
    <cellStyle name="Comma 3 11 6 2 2" xfId="8914" xr:uid="{00000000-0005-0000-0000-000095260000}"/>
    <cellStyle name="Comma 3 11 6 2 2 2" xfId="18521" xr:uid="{00000000-0005-0000-0000-000096260000}"/>
    <cellStyle name="Comma 3 11 6 2 2 2 2" xfId="37735" xr:uid="{50F833DB-5EBC-446C-8DFC-B490DAD589E9}"/>
    <cellStyle name="Comma 3 11 6 2 2 3" xfId="28128" xr:uid="{101BD5ED-1ACA-42FC-9A37-08D765290BE9}"/>
    <cellStyle name="Comma 3 11 6 2 3" xfId="13718" xr:uid="{00000000-0005-0000-0000-000097260000}"/>
    <cellStyle name="Comma 3 11 6 2 3 2" xfId="32932" xr:uid="{DF995F92-BD53-4AD0-B739-33DA029AAF88}"/>
    <cellStyle name="Comma 3 11 6 2 4" xfId="23325" xr:uid="{BFCB812A-87ED-46EC-AD9C-2F34F8CB257F}"/>
    <cellStyle name="Comma 3 11 6 3" xfId="6513" xr:uid="{00000000-0005-0000-0000-000098260000}"/>
    <cellStyle name="Comma 3 11 6 3 2" xfId="16120" xr:uid="{00000000-0005-0000-0000-000099260000}"/>
    <cellStyle name="Comma 3 11 6 3 2 2" xfId="35334" xr:uid="{11ED8DE8-5492-4E39-87B4-6814480CFA1F}"/>
    <cellStyle name="Comma 3 11 6 3 3" xfId="25727" xr:uid="{D79343F2-14DE-4865-B708-CC8001563113}"/>
    <cellStyle name="Comma 3 11 6 4" xfId="11316" xr:uid="{00000000-0005-0000-0000-00009A260000}"/>
    <cellStyle name="Comma 3 11 6 4 2" xfId="30530" xr:uid="{71E185A9-A18C-4D42-A1D3-A331E6881017}"/>
    <cellStyle name="Comma 3 11 6 5" xfId="20923" xr:uid="{64DFCEA5-3170-441A-90E3-1B4988897D1F}"/>
    <cellStyle name="Comma 3 11 7" xfId="2511" xr:uid="{00000000-0005-0000-0000-00009B260000}"/>
    <cellStyle name="Comma 3 11 7 2" xfId="7314" xr:uid="{00000000-0005-0000-0000-00009C260000}"/>
    <cellStyle name="Comma 3 11 7 2 2" xfId="16921" xr:uid="{00000000-0005-0000-0000-00009D260000}"/>
    <cellStyle name="Comma 3 11 7 2 2 2" xfId="36135" xr:uid="{CB82F876-2CF6-4210-AAA0-934E2CEB45D8}"/>
    <cellStyle name="Comma 3 11 7 2 3" xfId="26528" xr:uid="{2E1A91E1-B137-434C-A45B-D023936B6A67}"/>
    <cellStyle name="Comma 3 11 7 3" xfId="12118" xr:uid="{00000000-0005-0000-0000-00009E260000}"/>
    <cellStyle name="Comma 3 11 7 3 2" xfId="31332" xr:uid="{07F347A2-BDA9-40A9-A0AA-04DC51AE62B0}"/>
    <cellStyle name="Comma 3 11 7 4" xfId="21725" xr:uid="{DE4F4612-0E80-41C8-9E77-4F40B99816E9}"/>
    <cellStyle name="Comma 3 11 8" xfId="4913" xr:uid="{00000000-0005-0000-0000-00009F260000}"/>
    <cellStyle name="Comma 3 11 8 2" xfId="14520" xr:uid="{00000000-0005-0000-0000-0000A0260000}"/>
    <cellStyle name="Comma 3 11 8 2 2" xfId="33734" xr:uid="{809AA47B-5A5C-49CE-84EA-C340EFF45F2D}"/>
    <cellStyle name="Comma 3 11 8 3" xfId="24127" xr:uid="{2D33B0BC-51A9-4627-B6A7-78EDEBA3D626}"/>
    <cellStyle name="Comma 3 11 9" xfId="9716" xr:uid="{00000000-0005-0000-0000-0000A1260000}"/>
    <cellStyle name="Comma 3 11 9 2" xfId="28930" xr:uid="{3A0B697B-A4A4-4619-8465-17A445519F7A}"/>
    <cellStyle name="Comma 3 12" xfId="206" xr:uid="{00000000-0005-0000-0000-0000A2260000}"/>
    <cellStyle name="Comma 3 12 2" xfId="1007" xr:uid="{00000000-0005-0000-0000-0000A3260000}"/>
    <cellStyle name="Comma 3 12 2 2" xfId="3411" xr:uid="{00000000-0005-0000-0000-0000A4260000}"/>
    <cellStyle name="Comma 3 12 2 2 2" xfId="8214" xr:uid="{00000000-0005-0000-0000-0000A5260000}"/>
    <cellStyle name="Comma 3 12 2 2 2 2" xfId="17821" xr:uid="{00000000-0005-0000-0000-0000A6260000}"/>
    <cellStyle name="Comma 3 12 2 2 2 2 2" xfId="37035" xr:uid="{685C0F99-3AEC-4DB6-89E2-3BD90F3CA2D6}"/>
    <cellStyle name="Comma 3 12 2 2 2 3" xfId="27428" xr:uid="{A112683A-D164-43AC-BF65-4DDFFEE32AAB}"/>
    <cellStyle name="Comma 3 12 2 2 3" xfId="13018" xr:uid="{00000000-0005-0000-0000-0000A7260000}"/>
    <cellStyle name="Comma 3 12 2 2 3 2" xfId="32232" xr:uid="{6D074CFE-3578-49EE-978F-C715352E945F}"/>
    <cellStyle name="Comma 3 12 2 2 4" xfId="22625" xr:uid="{7661EE67-333E-4F30-8571-12BA1CECB13B}"/>
    <cellStyle name="Comma 3 12 2 3" xfId="5813" xr:uid="{00000000-0005-0000-0000-0000A8260000}"/>
    <cellStyle name="Comma 3 12 2 3 2" xfId="15420" xr:uid="{00000000-0005-0000-0000-0000A9260000}"/>
    <cellStyle name="Comma 3 12 2 3 2 2" xfId="34634" xr:uid="{CF05732D-FC0F-4334-A27F-3F52AC01DF89}"/>
    <cellStyle name="Comma 3 12 2 3 3" xfId="25027" xr:uid="{75CE4C66-C0CD-420A-82C7-0F31EBC16E3F}"/>
    <cellStyle name="Comma 3 12 2 4" xfId="10616" xr:uid="{00000000-0005-0000-0000-0000AA260000}"/>
    <cellStyle name="Comma 3 12 2 4 2" xfId="29830" xr:uid="{841D9911-4621-4AEB-A9B3-44E0F80805C6}"/>
    <cellStyle name="Comma 3 12 2 5" xfId="20223" xr:uid="{057543FF-84AC-4D12-A65B-BFC4CDB4EF47}"/>
    <cellStyle name="Comma 3 12 3" xfId="1807" xr:uid="{00000000-0005-0000-0000-0000AB260000}"/>
    <cellStyle name="Comma 3 12 3 2" xfId="4211" xr:uid="{00000000-0005-0000-0000-0000AC260000}"/>
    <cellStyle name="Comma 3 12 3 2 2" xfId="9014" xr:uid="{00000000-0005-0000-0000-0000AD260000}"/>
    <cellStyle name="Comma 3 12 3 2 2 2" xfId="18621" xr:uid="{00000000-0005-0000-0000-0000AE260000}"/>
    <cellStyle name="Comma 3 12 3 2 2 2 2" xfId="37835" xr:uid="{3EF6E917-3205-44EF-83F6-9AC111925BF8}"/>
    <cellStyle name="Comma 3 12 3 2 2 3" xfId="28228" xr:uid="{BA1F726B-86B7-47BC-ACD8-AF209BB83A79}"/>
    <cellStyle name="Comma 3 12 3 2 3" xfId="13818" xr:uid="{00000000-0005-0000-0000-0000AF260000}"/>
    <cellStyle name="Comma 3 12 3 2 3 2" xfId="33032" xr:uid="{FABB7B2F-8273-4657-9544-71430425835D}"/>
    <cellStyle name="Comma 3 12 3 2 4" xfId="23425" xr:uid="{3FE41D49-04E3-4ACE-B78E-1D1D495F3093}"/>
    <cellStyle name="Comma 3 12 3 3" xfId="6613" xr:uid="{00000000-0005-0000-0000-0000B0260000}"/>
    <cellStyle name="Comma 3 12 3 3 2" xfId="16220" xr:uid="{00000000-0005-0000-0000-0000B1260000}"/>
    <cellStyle name="Comma 3 12 3 3 2 2" xfId="35434" xr:uid="{82AFC045-E012-4016-884E-426ED51BF69E}"/>
    <cellStyle name="Comma 3 12 3 3 3" xfId="25827" xr:uid="{16CFEA0E-58D9-4C68-B1B0-DAF992F38D8A}"/>
    <cellStyle name="Comma 3 12 3 4" xfId="11416" xr:uid="{00000000-0005-0000-0000-0000B2260000}"/>
    <cellStyle name="Comma 3 12 3 4 2" xfId="30630" xr:uid="{B72CFACF-2DA7-470A-9BE4-A2928BB705A6}"/>
    <cellStyle name="Comma 3 12 3 5" xfId="21023" xr:uid="{54DF989D-CA28-4595-8521-C1377A7EB138}"/>
    <cellStyle name="Comma 3 12 4" xfId="2611" xr:uid="{00000000-0005-0000-0000-0000B3260000}"/>
    <cellStyle name="Comma 3 12 4 2" xfId="7414" xr:uid="{00000000-0005-0000-0000-0000B4260000}"/>
    <cellStyle name="Comma 3 12 4 2 2" xfId="17021" xr:uid="{00000000-0005-0000-0000-0000B5260000}"/>
    <cellStyle name="Comma 3 12 4 2 2 2" xfId="36235" xr:uid="{2760E5BA-A4C6-4C73-8DED-27C02A72F10F}"/>
    <cellStyle name="Comma 3 12 4 2 3" xfId="26628" xr:uid="{A48B666E-CB33-4B6E-9114-24B364C8733F}"/>
    <cellStyle name="Comma 3 12 4 3" xfId="12218" xr:uid="{00000000-0005-0000-0000-0000B6260000}"/>
    <cellStyle name="Comma 3 12 4 3 2" xfId="31432" xr:uid="{DD34F16C-F03B-42D1-8E07-4BC328926B4C}"/>
    <cellStyle name="Comma 3 12 4 4" xfId="21825" xr:uid="{FDB27EA6-F9CF-4C99-BADE-E7CEADFF9A28}"/>
    <cellStyle name="Comma 3 12 5" xfId="5013" xr:uid="{00000000-0005-0000-0000-0000B7260000}"/>
    <cellStyle name="Comma 3 12 5 2" xfId="14620" xr:uid="{00000000-0005-0000-0000-0000B8260000}"/>
    <cellStyle name="Comma 3 12 5 2 2" xfId="33834" xr:uid="{738E48EA-8EB4-4806-B09D-ED9271D6A349}"/>
    <cellStyle name="Comma 3 12 5 3" xfId="24227" xr:uid="{2BF40BAE-32C6-4C60-A73A-A43B6B8A26E5}"/>
    <cellStyle name="Comma 3 12 6" xfId="9816" xr:uid="{00000000-0005-0000-0000-0000B9260000}"/>
    <cellStyle name="Comma 3 12 6 2" xfId="29030" xr:uid="{63630E2F-D6AA-46E7-B337-5E189F3261EE}"/>
    <cellStyle name="Comma 3 12 7" xfId="19423" xr:uid="{E3BCE663-EB20-43C8-9E06-D4AE628DCEFD}"/>
    <cellStyle name="Comma 3 13" xfId="406" xr:uid="{00000000-0005-0000-0000-0000BA260000}"/>
    <cellStyle name="Comma 3 13 2" xfId="1207" xr:uid="{00000000-0005-0000-0000-0000BB260000}"/>
    <cellStyle name="Comma 3 13 2 2" xfId="3611" xr:uid="{00000000-0005-0000-0000-0000BC260000}"/>
    <cellStyle name="Comma 3 13 2 2 2" xfId="8414" xr:uid="{00000000-0005-0000-0000-0000BD260000}"/>
    <cellStyle name="Comma 3 13 2 2 2 2" xfId="18021" xr:uid="{00000000-0005-0000-0000-0000BE260000}"/>
    <cellStyle name="Comma 3 13 2 2 2 2 2" xfId="37235" xr:uid="{9C308844-31FF-47D5-B7A1-C7B9988D1ED8}"/>
    <cellStyle name="Comma 3 13 2 2 2 3" xfId="27628" xr:uid="{DADB8ADF-A995-4176-B81A-AF1B898AC92D}"/>
    <cellStyle name="Comma 3 13 2 2 3" xfId="13218" xr:uid="{00000000-0005-0000-0000-0000BF260000}"/>
    <cellStyle name="Comma 3 13 2 2 3 2" xfId="32432" xr:uid="{FBFA3ED8-5C3F-4249-BC32-48D4351D0308}"/>
    <cellStyle name="Comma 3 13 2 2 4" xfId="22825" xr:uid="{47EA26EF-BC16-4675-A59A-E51196BF9598}"/>
    <cellStyle name="Comma 3 13 2 3" xfId="6013" xr:uid="{00000000-0005-0000-0000-0000C0260000}"/>
    <cellStyle name="Comma 3 13 2 3 2" xfId="15620" xr:uid="{00000000-0005-0000-0000-0000C1260000}"/>
    <cellStyle name="Comma 3 13 2 3 2 2" xfId="34834" xr:uid="{1070AA1D-2B3F-4072-89E7-B75FAD76B0A2}"/>
    <cellStyle name="Comma 3 13 2 3 3" xfId="25227" xr:uid="{920493B3-DD68-4199-B7A7-C00131EA3B91}"/>
    <cellStyle name="Comma 3 13 2 4" xfId="10816" xr:uid="{00000000-0005-0000-0000-0000C2260000}"/>
    <cellStyle name="Comma 3 13 2 4 2" xfId="30030" xr:uid="{28D7F5EF-AD0C-46A2-B816-E8252769BED2}"/>
    <cellStyle name="Comma 3 13 2 5" xfId="20423" xr:uid="{A003E967-09BD-45D8-B500-1B69A71E36EF}"/>
    <cellStyle name="Comma 3 13 3" xfId="2007" xr:uid="{00000000-0005-0000-0000-0000C3260000}"/>
    <cellStyle name="Comma 3 13 3 2" xfId="4411" xr:uid="{00000000-0005-0000-0000-0000C4260000}"/>
    <cellStyle name="Comma 3 13 3 2 2" xfId="9214" xr:uid="{00000000-0005-0000-0000-0000C5260000}"/>
    <cellStyle name="Comma 3 13 3 2 2 2" xfId="18821" xr:uid="{00000000-0005-0000-0000-0000C6260000}"/>
    <cellStyle name="Comma 3 13 3 2 2 2 2" xfId="38035" xr:uid="{68061DD5-9B60-49BE-A4F8-E61A6DDD2254}"/>
    <cellStyle name="Comma 3 13 3 2 2 3" xfId="28428" xr:uid="{4C2928CE-BC58-4B43-8003-AC7ED3426146}"/>
    <cellStyle name="Comma 3 13 3 2 3" xfId="14018" xr:uid="{00000000-0005-0000-0000-0000C7260000}"/>
    <cellStyle name="Comma 3 13 3 2 3 2" xfId="33232" xr:uid="{D8473551-B298-40CA-8645-4687C0359752}"/>
    <cellStyle name="Comma 3 13 3 2 4" xfId="23625" xr:uid="{D48C44A8-9D8D-46D9-BEBE-E8C5B2395A11}"/>
    <cellStyle name="Comma 3 13 3 3" xfId="6813" xr:uid="{00000000-0005-0000-0000-0000C8260000}"/>
    <cellStyle name="Comma 3 13 3 3 2" xfId="16420" xr:uid="{00000000-0005-0000-0000-0000C9260000}"/>
    <cellStyle name="Comma 3 13 3 3 2 2" xfId="35634" xr:uid="{94AE50CA-7BF4-44DD-967C-4BB9CABEE76C}"/>
    <cellStyle name="Comma 3 13 3 3 3" xfId="26027" xr:uid="{FDBBDA35-E372-4822-A263-E5CA01523ED4}"/>
    <cellStyle name="Comma 3 13 3 4" xfId="11616" xr:uid="{00000000-0005-0000-0000-0000CA260000}"/>
    <cellStyle name="Comma 3 13 3 4 2" xfId="30830" xr:uid="{F81FF02D-1BF7-4898-921D-69B0F748EBD7}"/>
    <cellStyle name="Comma 3 13 3 5" xfId="21223" xr:uid="{1675155C-7FAD-4D05-936F-D9DF18BFEF23}"/>
    <cellStyle name="Comma 3 13 4" xfId="2811" xr:uid="{00000000-0005-0000-0000-0000CB260000}"/>
    <cellStyle name="Comma 3 13 4 2" xfId="7614" xr:uid="{00000000-0005-0000-0000-0000CC260000}"/>
    <cellStyle name="Comma 3 13 4 2 2" xfId="17221" xr:uid="{00000000-0005-0000-0000-0000CD260000}"/>
    <cellStyle name="Comma 3 13 4 2 2 2" xfId="36435" xr:uid="{2A65365B-B235-4E4B-BBE1-C614D58BA86F}"/>
    <cellStyle name="Comma 3 13 4 2 3" xfId="26828" xr:uid="{E6D7D25C-A3AA-4E5D-AF64-108F540A84D5}"/>
    <cellStyle name="Comma 3 13 4 3" xfId="12418" xr:uid="{00000000-0005-0000-0000-0000CE260000}"/>
    <cellStyle name="Comma 3 13 4 3 2" xfId="31632" xr:uid="{539B767F-6645-407F-928A-C0C8D1A457AE}"/>
    <cellStyle name="Comma 3 13 4 4" xfId="22025" xr:uid="{419587FC-9F4E-4085-A95C-C0203971CB21}"/>
    <cellStyle name="Comma 3 13 5" xfId="5213" xr:uid="{00000000-0005-0000-0000-0000CF260000}"/>
    <cellStyle name="Comma 3 13 5 2" xfId="14820" xr:uid="{00000000-0005-0000-0000-0000D0260000}"/>
    <cellStyle name="Comma 3 13 5 2 2" xfId="34034" xr:uid="{ABC3A9E0-3D3E-49B8-AA23-29A27DC03648}"/>
    <cellStyle name="Comma 3 13 5 3" xfId="24427" xr:uid="{CCE21D1D-9B14-4DCE-B762-ED1096811EBE}"/>
    <cellStyle name="Comma 3 13 6" xfId="10016" xr:uid="{00000000-0005-0000-0000-0000D1260000}"/>
    <cellStyle name="Comma 3 13 6 2" xfId="29230" xr:uid="{E1485CF5-4CE6-4520-B930-7C2B4D325D4B}"/>
    <cellStyle name="Comma 3 13 7" xfId="19623" xr:uid="{97611E67-3E3D-4F3A-BE5D-97AB4A8653DC}"/>
    <cellStyle name="Comma 3 14" xfId="606" xr:uid="{00000000-0005-0000-0000-0000D2260000}"/>
    <cellStyle name="Comma 3 14 2" xfId="1407" xr:uid="{00000000-0005-0000-0000-0000D3260000}"/>
    <cellStyle name="Comma 3 14 2 2" xfId="3811" xr:uid="{00000000-0005-0000-0000-0000D4260000}"/>
    <cellStyle name="Comma 3 14 2 2 2" xfId="8614" xr:uid="{00000000-0005-0000-0000-0000D5260000}"/>
    <cellStyle name="Comma 3 14 2 2 2 2" xfId="18221" xr:uid="{00000000-0005-0000-0000-0000D6260000}"/>
    <cellStyle name="Comma 3 14 2 2 2 2 2" xfId="37435" xr:uid="{D10A890B-934E-48CE-A3A6-B3F8C1FF90B1}"/>
    <cellStyle name="Comma 3 14 2 2 2 3" xfId="27828" xr:uid="{FBD91DAB-2591-4489-87AA-FD9BE30C280D}"/>
    <cellStyle name="Comma 3 14 2 2 3" xfId="13418" xr:uid="{00000000-0005-0000-0000-0000D7260000}"/>
    <cellStyle name="Comma 3 14 2 2 3 2" xfId="32632" xr:uid="{B34FFC2D-04CF-4F33-A4E5-D2D39F039046}"/>
    <cellStyle name="Comma 3 14 2 2 4" xfId="23025" xr:uid="{5B5D3FE9-3FFC-43BD-89F5-9281B588044D}"/>
    <cellStyle name="Comma 3 14 2 3" xfId="6213" xr:uid="{00000000-0005-0000-0000-0000D8260000}"/>
    <cellStyle name="Comma 3 14 2 3 2" xfId="15820" xr:uid="{00000000-0005-0000-0000-0000D9260000}"/>
    <cellStyle name="Comma 3 14 2 3 2 2" xfId="35034" xr:uid="{A6732C09-6909-4E93-900F-63694A089F02}"/>
    <cellStyle name="Comma 3 14 2 3 3" xfId="25427" xr:uid="{11BCD6BC-1880-4BCF-B1A2-F7F855E8F5A8}"/>
    <cellStyle name="Comma 3 14 2 4" xfId="11016" xr:uid="{00000000-0005-0000-0000-0000DA260000}"/>
    <cellStyle name="Comma 3 14 2 4 2" xfId="30230" xr:uid="{96A749D0-9EFA-482B-A8AA-D513E2818F04}"/>
    <cellStyle name="Comma 3 14 2 5" xfId="20623" xr:uid="{D2BFA7B2-760D-4457-BEB3-0629BB1DA0FC}"/>
    <cellStyle name="Comma 3 14 3" xfId="2207" xr:uid="{00000000-0005-0000-0000-0000DB260000}"/>
    <cellStyle name="Comma 3 14 3 2" xfId="4611" xr:uid="{00000000-0005-0000-0000-0000DC260000}"/>
    <cellStyle name="Comma 3 14 3 2 2" xfId="9414" xr:uid="{00000000-0005-0000-0000-0000DD260000}"/>
    <cellStyle name="Comma 3 14 3 2 2 2" xfId="19021" xr:uid="{00000000-0005-0000-0000-0000DE260000}"/>
    <cellStyle name="Comma 3 14 3 2 2 2 2" xfId="38235" xr:uid="{8CF34B3A-6C69-461B-84DF-B1048B14034C}"/>
    <cellStyle name="Comma 3 14 3 2 2 3" xfId="28628" xr:uid="{437ACA7B-7D0E-4D9F-92CE-838556AB059B}"/>
    <cellStyle name="Comma 3 14 3 2 3" xfId="14218" xr:uid="{00000000-0005-0000-0000-0000DF260000}"/>
    <cellStyle name="Comma 3 14 3 2 3 2" xfId="33432" xr:uid="{D940D534-587D-4B65-A139-14E7DC3B36DE}"/>
    <cellStyle name="Comma 3 14 3 2 4" xfId="23825" xr:uid="{FDACA1BC-5F63-4E56-95C4-0DC54CAD1DDC}"/>
    <cellStyle name="Comma 3 14 3 3" xfId="7013" xr:uid="{00000000-0005-0000-0000-0000E0260000}"/>
    <cellStyle name="Comma 3 14 3 3 2" xfId="16620" xr:uid="{00000000-0005-0000-0000-0000E1260000}"/>
    <cellStyle name="Comma 3 14 3 3 2 2" xfId="35834" xr:uid="{86013647-9AD5-4D29-B670-214D966CF834}"/>
    <cellStyle name="Comma 3 14 3 3 3" xfId="26227" xr:uid="{EB2DBE8E-1A30-45A0-919E-430CB72F564E}"/>
    <cellStyle name="Comma 3 14 3 4" xfId="11816" xr:uid="{00000000-0005-0000-0000-0000E2260000}"/>
    <cellStyle name="Comma 3 14 3 4 2" xfId="31030" xr:uid="{5A85C282-C253-4F92-BEBC-17A82A855E1C}"/>
    <cellStyle name="Comma 3 14 3 5" xfId="21423" xr:uid="{730F8FB0-360C-40FD-A5F6-F63F0BEE6DCB}"/>
    <cellStyle name="Comma 3 14 4" xfId="3011" xr:uid="{00000000-0005-0000-0000-0000E3260000}"/>
    <cellStyle name="Comma 3 14 4 2" xfId="7814" xr:uid="{00000000-0005-0000-0000-0000E4260000}"/>
    <cellStyle name="Comma 3 14 4 2 2" xfId="17421" xr:uid="{00000000-0005-0000-0000-0000E5260000}"/>
    <cellStyle name="Comma 3 14 4 2 2 2" xfId="36635" xr:uid="{D3CAE589-BB45-4508-B4D1-E75C86290E3D}"/>
    <cellStyle name="Comma 3 14 4 2 3" xfId="27028" xr:uid="{873BB324-B890-470F-B35F-C848DD8A5F6D}"/>
    <cellStyle name="Comma 3 14 4 3" xfId="12618" xr:uid="{00000000-0005-0000-0000-0000E6260000}"/>
    <cellStyle name="Comma 3 14 4 3 2" xfId="31832" xr:uid="{DACC773D-880C-493F-A690-41A6961B47E4}"/>
    <cellStyle name="Comma 3 14 4 4" xfId="22225" xr:uid="{E9240051-33B3-4B16-8029-52C14B215852}"/>
    <cellStyle name="Comma 3 14 5" xfId="5413" xr:uid="{00000000-0005-0000-0000-0000E7260000}"/>
    <cellStyle name="Comma 3 14 5 2" xfId="15020" xr:uid="{00000000-0005-0000-0000-0000E8260000}"/>
    <cellStyle name="Comma 3 14 5 2 2" xfId="34234" xr:uid="{FBB3DA94-57ED-4264-B251-70753226F9E5}"/>
    <cellStyle name="Comma 3 14 5 3" xfId="24627" xr:uid="{7041A519-5778-4182-A629-945D089E0C50}"/>
    <cellStyle name="Comma 3 14 6" xfId="10216" xr:uid="{00000000-0005-0000-0000-0000E9260000}"/>
    <cellStyle name="Comma 3 14 6 2" xfId="29430" xr:uid="{B6A220C3-E84A-4DB6-8F2A-0864D17035BA}"/>
    <cellStyle name="Comma 3 14 7" xfId="19823" xr:uid="{70A557C2-D560-4CE3-B102-8EA6C7235D23}"/>
    <cellStyle name="Comma 3 15" xfId="807" xr:uid="{00000000-0005-0000-0000-0000EA260000}"/>
    <cellStyle name="Comma 3 15 2" xfId="3211" xr:uid="{00000000-0005-0000-0000-0000EB260000}"/>
    <cellStyle name="Comma 3 15 2 2" xfId="8014" xr:uid="{00000000-0005-0000-0000-0000EC260000}"/>
    <cellStyle name="Comma 3 15 2 2 2" xfId="17621" xr:uid="{00000000-0005-0000-0000-0000ED260000}"/>
    <cellStyle name="Comma 3 15 2 2 2 2" xfId="36835" xr:uid="{1111B3E2-BB77-4A08-B905-B4DDB801C480}"/>
    <cellStyle name="Comma 3 15 2 2 3" xfId="27228" xr:uid="{73D78203-D6FC-4CAB-B3D3-5D2989F640DC}"/>
    <cellStyle name="Comma 3 15 2 3" xfId="12818" xr:uid="{00000000-0005-0000-0000-0000EE260000}"/>
    <cellStyle name="Comma 3 15 2 3 2" xfId="32032" xr:uid="{23678FA3-B8D1-4BF4-9414-B8C3D952DB21}"/>
    <cellStyle name="Comma 3 15 2 4" xfId="22425" xr:uid="{252BF621-07B9-4980-8CDB-76FF3A1C84E1}"/>
    <cellStyle name="Comma 3 15 3" xfId="5613" xr:uid="{00000000-0005-0000-0000-0000EF260000}"/>
    <cellStyle name="Comma 3 15 3 2" xfId="15220" xr:uid="{00000000-0005-0000-0000-0000F0260000}"/>
    <cellStyle name="Comma 3 15 3 2 2" xfId="34434" xr:uid="{16FD2419-023F-43AB-9B2D-82EE8F387DA1}"/>
    <cellStyle name="Comma 3 15 3 3" xfId="24827" xr:uid="{1FFE3394-D187-47E2-897D-0D7A26AA9F6F}"/>
    <cellStyle name="Comma 3 15 4" xfId="10416" xr:uid="{00000000-0005-0000-0000-0000F1260000}"/>
    <cellStyle name="Comma 3 15 4 2" xfId="29630" xr:uid="{72CE7313-6679-4E04-9568-8504D7FF5B08}"/>
    <cellStyle name="Comma 3 15 5" xfId="20023" xr:uid="{EF8DC21E-C952-4106-A10A-D75764F86023}"/>
    <cellStyle name="Comma 3 16" xfId="1607" xr:uid="{00000000-0005-0000-0000-0000F2260000}"/>
    <cellStyle name="Comma 3 16 2" xfId="4011" xr:uid="{00000000-0005-0000-0000-0000F3260000}"/>
    <cellStyle name="Comma 3 16 2 2" xfId="8814" xr:uid="{00000000-0005-0000-0000-0000F4260000}"/>
    <cellStyle name="Comma 3 16 2 2 2" xfId="18421" xr:uid="{00000000-0005-0000-0000-0000F5260000}"/>
    <cellStyle name="Comma 3 16 2 2 2 2" xfId="37635" xr:uid="{9F2EDF1E-0BD8-4C74-94BD-145EF9ABA5F0}"/>
    <cellStyle name="Comma 3 16 2 2 3" xfId="28028" xr:uid="{16606169-7072-4090-BEB7-043AA13A96C1}"/>
    <cellStyle name="Comma 3 16 2 3" xfId="13618" xr:uid="{00000000-0005-0000-0000-0000F6260000}"/>
    <cellStyle name="Comma 3 16 2 3 2" xfId="32832" xr:uid="{239819BA-6B65-4A14-81E0-AFB6289A80BC}"/>
    <cellStyle name="Comma 3 16 2 4" xfId="23225" xr:uid="{36ACDE58-3EBA-4EB1-A57B-2BC67B01F87A}"/>
    <cellStyle name="Comma 3 16 3" xfId="6413" xr:uid="{00000000-0005-0000-0000-0000F7260000}"/>
    <cellStyle name="Comma 3 16 3 2" xfId="16020" xr:uid="{00000000-0005-0000-0000-0000F8260000}"/>
    <cellStyle name="Comma 3 16 3 2 2" xfId="35234" xr:uid="{DF038AEA-E591-4EC3-9B35-4B55127C6EAC}"/>
    <cellStyle name="Comma 3 16 3 3" xfId="25627" xr:uid="{00EF67E5-4E2C-4604-9DB8-1FD4396C992E}"/>
    <cellStyle name="Comma 3 16 4" xfId="11216" xr:uid="{00000000-0005-0000-0000-0000F9260000}"/>
    <cellStyle name="Comma 3 16 4 2" xfId="30430" xr:uid="{E366ED13-39BD-4B28-8C3E-E58AA96791C4}"/>
    <cellStyle name="Comma 3 16 5" xfId="20823" xr:uid="{D3C186D1-CF55-45A5-8385-6E4BC54F0DB3}"/>
    <cellStyle name="Comma 3 17" xfId="2411" xr:uid="{00000000-0005-0000-0000-0000FA260000}"/>
    <cellStyle name="Comma 3 17 2" xfId="7214" xr:uid="{00000000-0005-0000-0000-0000FB260000}"/>
    <cellStyle name="Comma 3 17 2 2" xfId="16821" xr:uid="{00000000-0005-0000-0000-0000FC260000}"/>
    <cellStyle name="Comma 3 17 2 2 2" xfId="36035" xr:uid="{EB90E3B0-FB8F-47A0-824B-CA459F1AA2A4}"/>
    <cellStyle name="Comma 3 17 2 3" xfId="26428" xr:uid="{93935D2E-AF79-4B89-ACD5-63704C3C9DC5}"/>
    <cellStyle name="Comma 3 17 3" xfId="12018" xr:uid="{00000000-0005-0000-0000-0000FD260000}"/>
    <cellStyle name="Comma 3 17 3 2" xfId="31232" xr:uid="{DEEB34E1-AD3C-425D-818D-76C687B3A4AA}"/>
    <cellStyle name="Comma 3 17 4" xfId="21625" xr:uid="{688C74AA-D9ED-4644-BFA3-5C0B88E9C0F1}"/>
    <cellStyle name="Comma 3 18" xfId="4813" xr:uid="{00000000-0005-0000-0000-0000FE260000}"/>
    <cellStyle name="Comma 3 18 2" xfId="14420" xr:uid="{00000000-0005-0000-0000-0000FF260000}"/>
    <cellStyle name="Comma 3 18 2 2" xfId="33634" xr:uid="{F597C87B-49E3-45D7-A616-4E039996AB3C}"/>
    <cellStyle name="Comma 3 18 3" xfId="24027" xr:uid="{EED699A9-16A2-4A57-BD9A-4C6F0CF6236C}"/>
    <cellStyle name="Comma 3 19" xfId="9616" xr:uid="{00000000-0005-0000-0000-000000270000}"/>
    <cellStyle name="Comma 3 19 2" xfId="28830" xr:uid="{A9F18B73-66AF-417B-946B-47100BDA7F30}"/>
    <cellStyle name="Comma 3 2" xfId="8" xr:uid="{00000000-0005-0000-0000-000001270000}"/>
    <cellStyle name="Comma 3 2 10" xfId="608" xr:uid="{00000000-0005-0000-0000-000002270000}"/>
    <cellStyle name="Comma 3 2 10 2" xfId="1409" xr:uid="{00000000-0005-0000-0000-000003270000}"/>
    <cellStyle name="Comma 3 2 10 2 2" xfId="3813" xr:uid="{00000000-0005-0000-0000-000004270000}"/>
    <cellStyle name="Comma 3 2 10 2 2 2" xfId="8616" xr:uid="{00000000-0005-0000-0000-000005270000}"/>
    <cellStyle name="Comma 3 2 10 2 2 2 2" xfId="18223" xr:uid="{00000000-0005-0000-0000-000006270000}"/>
    <cellStyle name="Comma 3 2 10 2 2 2 2 2" xfId="37437" xr:uid="{C7408E47-F489-4F06-946B-45EC44B3B5D6}"/>
    <cellStyle name="Comma 3 2 10 2 2 2 3" xfId="27830" xr:uid="{F7A9B662-6EB3-4E0E-AFF6-AAE4E7FFC129}"/>
    <cellStyle name="Comma 3 2 10 2 2 3" xfId="13420" xr:uid="{00000000-0005-0000-0000-000007270000}"/>
    <cellStyle name="Comma 3 2 10 2 2 3 2" xfId="32634" xr:uid="{BA58902C-3B28-4618-8F0F-CB49EA40D5A3}"/>
    <cellStyle name="Comma 3 2 10 2 2 4" xfId="23027" xr:uid="{06318FD6-C238-4D5D-9A02-9ACDAB16D359}"/>
    <cellStyle name="Comma 3 2 10 2 3" xfId="6215" xr:uid="{00000000-0005-0000-0000-000008270000}"/>
    <cellStyle name="Comma 3 2 10 2 3 2" xfId="15822" xr:uid="{00000000-0005-0000-0000-000009270000}"/>
    <cellStyle name="Comma 3 2 10 2 3 2 2" xfId="35036" xr:uid="{7DEB1F74-B2C7-43C0-B210-D6FA842AF62B}"/>
    <cellStyle name="Comma 3 2 10 2 3 3" xfId="25429" xr:uid="{AFD727F1-A8E8-42DE-9A47-29C322AE7099}"/>
    <cellStyle name="Comma 3 2 10 2 4" xfId="11018" xr:uid="{00000000-0005-0000-0000-00000A270000}"/>
    <cellStyle name="Comma 3 2 10 2 4 2" xfId="30232" xr:uid="{E7F2E414-8A0A-46FD-9FB2-F377C7EE398F}"/>
    <cellStyle name="Comma 3 2 10 2 5" xfId="20625" xr:uid="{B2D28B7F-1F16-4B1C-80EE-EC502A500C1F}"/>
    <cellStyle name="Comma 3 2 10 3" xfId="2209" xr:uid="{00000000-0005-0000-0000-00000B270000}"/>
    <cellStyle name="Comma 3 2 10 3 2" xfId="4613" xr:uid="{00000000-0005-0000-0000-00000C270000}"/>
    <cellStyle name="Comma 3 2 10 3 2 2" xfId="9416" xr:uid="{00000000-0005-0000-0000-00000D270000}"/>
    <cellStyle name="Comma 3 2 10 3 2 2 2" xfId="19023" xr:uid="{00000000-0005-0000-0000-00000E270000}"/>
    <cellStyle name="Comma 3 2 10 3 2 2 2 2" xfId="38237" xr:uid="{2B938B27-FF6A-4A60-99AA-51E6223128C1}"/>
    <cellStyle name="Comma 3 2 10 3 2 2 3" xfId="28630" xr:uid="{40B7C1C3-8C67-436B-AC06-F44E1AC5CE78}"/>
    <cellStyle name="Comma 3 2 10 3 2 3" xfId="14220" xr:uid="{00000000-0005-0000-0000-00000F270000}"/>
    <cellStyle name="Comma 3 2 10 3 2 3 2" xfId="33434" xr:uid="{45FBD0C4-EDA7-4459-ADCB-B492968E3D0A}"/>
    <cellStyle name="Comma 3 2 10 3 2 4" xfId="23827" xr:uid="{FDC45A13-B713-44AC-AF58-0F738F92FBE4}"/>
    <cellStyle name="Comma 3 2 10 3 3" xfId="7015" xr:uid="{00000000-0005-0000-0000-000010270000}"/>
    <cellStyle name="Comma 3 2 10 3 3 2" xfId="16622" xr:uid="{00000000-0005-0000-0000-000011270000}"/>
    <cellStyle name="Comma 3 2 10 3 3 2 2" xfId="35836" xr:uid="{7E94CB22-7A38-4550-A6FF-FCF6B425CCE6}"/>
    <cellStyle name="Comma 3 2 10 3 3 3" xfId="26229" xr:uid="{8D06ED63-BCD7-42AA-BCCC-F707135C59E2}"/>
    <cellStyle name="Comma 3 2 10 3 4" xfId="11818" xr:uid="{00000000-0005-0000-0000-000012270000}"/>
    <cellStyle name="Comma 3 2 10 3 4 2" xfId="31032" xr:uid="{06C3DF61-7196-45B0-8CE8-BC9D78702AF3}"/>
    <cellStyle name="Comma 3 2 10 3 5" xfId="21425" xr:uid="{50210B2F-4946-4328-B287-2A679A3B2E78}"/>
    <cellStyle name="Comma 3 2 10 4" xfId="3013" xr:uid="{00000000-0005-0000-0000-000013270000}"/>
    <cellStyle name="Comma 3 2 10 4 2" xfId="7816" xr:uid="{00000000-0005-0000-0000-000014270000}"/>
    <cellStyle name="Comma 3 2 10 4 2 2" xfId="17423" xr:uid="{00000000-0005-0000-0000-000015270000}"/>
    <cellStyle name="Comma 3 2 10 4 2 2 2" xfId="36637" xr:uid="{5BB28EA5-8E3E-4904-AA5F-4A6F50BF0D14}"/>
    <cellStyle name="Comma 3 2 10 4 2 3" xfId="27030" xr:uid="{DFDFD6C2-4B77-4C7E-8DAF-84C6FCF7D3E6}"/>
    <cellStyle name="Comma 3 2 10 4 3" xfId="12620" xr:uid="{00000000-0005-0000-0000-000016270000}"/>
    <cellStyle name="Comma 3 2 10 4 3 2" xfId="31834" xr:uid="{0639847C-E6A7-4384-A93B-174F11DDA7CF}"/>
    <cellStyle name="Comma 3 2 10 4 4" xfId="22227" xr:uid="{69867EC1-D5FB-4117-9A21-8825A478D7F0}"/>
    <cellStyle name="Comma 3 2 10 5" xfId="5415" xr:uid="{00000000-0005-0000-0000-000017270000}"/>
    <cellStyle name="Comma 3 2 10 5 2" xfId="15022" xr:uid="{00000000-0005-0000-0000-000018270000}"/>
    <cellStyle name="Comma 3 2 10 5 2 2" xfId="34236" xr:uid="{8B8DA6EC-D8F7-4785-B168-2471989ECFE3}"/>
    <cellStyle name="Comma 3 2 10 5 3" xfId="24629" xr:uid="{5B5E93D5-AB59-4BC4-AC82-E1E2ACEAA23A}"/>
    <cellStyle name="Comma 3 2 10 6" xfId="10218" xr:uid="{00000000-0005-0000-0000-000019270000}"/>
    <cellStyle name="Comma 3 2 10 6 2" xfId="29432" xr:uid="{50F0FC1B-6DF8-47FF-BD2F-B99FAFAE1504}"/>
    <cellStyle name="Comma 3 2 10 7" xfId="19825" xr:uid="{79AE2413-DAA6-425D-AEE0-F1FEAF78C213}"/>
    <cellStyle name="Comma 3 2 11" xfId="809" xr:uid="{00000000-0005-0000-0000-00001A270000}"/>
    <cellStyle name="Comma 3 2 11 2" xfId="3213" xr:uid="{00000000-0005-0000-0000-00001B270000}"/>
    <cellStyle name="Comma 3 2 11 2 2" xfId="8016" xr:uid="{00000000-0005-0000-0000-00001C270000}"/>
    <cellStyle name="Comma 3 2 11 2 2 2" xfId="17623" xr:uid="{00000000-0005-0000-0000-00001D270000}"/>
    <cellStyle name="Comma 3 2 11 2 2 2 2" xfId="36837" xr:uid="{736127C6-7759-4930-9CFB-F199A6D46584}"/>
    <cellStyle name="Comma 3 2 11 2 2 3" xfId="27230" xr:uid="{6EACF6FD-F6D2-4489-858E-FCC5CB7773D2}"/>
    <cellStyle name="Comma 3 2 11 2 3" xfId="12820" xr:uid="{00000000-0005-0000-0000-00001E270000}"/>
    <cellStyle name="Comma 3 2 11 2 3 2" xfId="32034" xr:uid="{44CC5B04-DDDD-4D5C-84DA-BA19BE0A241B}"/>
    <cellStyle name="Comma 3 2 11 2 4" xfId="22427" xr:uid="{DE1A8C44-9DAA-4F9C-AF01-6762FBE869F5}"/>
    <cellStyle name="Comma 3 2 11 3" xfId="5615" xr:uid="{00000000-0005-0000-0000-00001F270000}"/>
    <cellStyle name="Comma 3 2 11 3 2" xfId="15222" xr:uid="{00000000-0005-0000-0000-000020270000}"/>
    <cellStyle name="Comma 3 2 11 3 2 2" xfId="34436" xr:uid="{6B42B1FE-F65D-4524-8139-C9CE4732B43E}"/>
    <cellStyle name="Comma 3 2 11 3 3" xfId="24829" xr:uid="{4562F9FB-7C78-47A0-8ECC-B06AA3E04B78}"/>
    <cellStyle name="Comma 3 2 11 4" xfId="10418" xr:uid="{00000000-0005-0000-0000-000021270000}"/>
    <cellStyle name="Comma 3 2 11 4 2" xfId="29632" xr:uid="{2EEECA6B-BA50-4ED9-AEAB-C5CFA62BEE1E}"/>
    <cellStyle name="Comma 3 2 11 5" xfId="20025" xr:uid="{BE4E838C-7587-42F2-BC97-4C9B0B52D2E0}"/>
    <cellStyle name="Comma 3 2 12" xfId="1609" xr:uid="{00000000-0005-0000-0000-000022270000}"/>
    <cellStyle name="Comma 3 2 12 2" xfId="4013" xr:uid="{00000000-0005-0000-0000-000023270000}"/>
    <cellStyle name="Comma 3 2 12 2 2" xfId="8816" xr:uid="{00000000-0005-0000-0000-000024270000}"/>
    <cellStyle name="Comma 3 2 12 2 2 2" xfId="18423" xr:uid="{00000000-0005-0000-0000-000025270000}"/>
    <cellStyle name="Comma 3 2 12 2 2 2 2" xfId="37637" xr:uid="{8CEC8408-09C1-4A38-B1ED-777EC84DD9A3}"/>
    <cellStyle name="Comma 3 2 12 2 2 3" xfId="28030" xr:uid="{48F06E69-73F5-446D-B3A5-4A49581674DA}"/>
    <cellStyle name="Comma 3 2 12 2 3" xfId="13620" xr:uid="{00000000-0005-0000-0000-000026270000}"/>
    <cellStyle name="Comma 3 2 12 2 3 2" xfId="32834" xr:uid="{8C4ABBDB-7155-4B7A-92DE-15DDE2CF6354}"/>
    <cellStyle name="Comma 3 2 12 2 4" xfId="23227" xr:uid="{12ED2B7D-C161-48E0-A86B-BA6191E77D87}"/>
    <cellStyle name="Comma 3 2 12 3" xfId="6415" xr:uid="{00000000-0005-0000-0000-000027270000}"/>
    <cellStyle name="Comma 3 2 12 3 2" xfId="16022" xr:uid="{00000000-0005-0000-0000-000028270000}"/>
    <cellStyle name="Comma 3 2 12 3 2 2" xfId="35236" xr:uid="{BC9119C8-28C4-449D-93B3-2B0D070237FB}"/>
    <cellStyle name="Comma 3 2 12 3 3" xfId="25629" xr:uid="{BBAC3201-2D3E-451A-87FC-B4997EF2AF89}"/>
    <cellStyle name="Comma 3 2 12 4" xfId="11218" xr:uid="{00000000-0005-0000-0000-000029270000}"/>
    <cellStyle name="Comma 3 2 12 4 2" xfId="30432" xr:uid="{2B053751-FC88-490C-AB4C-4B08B4B15EAB}"/>
    <cellStyle name="Comma 3 2 12 5" xfId="20825" xr:uid="{180971D8-11AC-4AB9-878A-86935244B887}"/>
    <cellStyle name="Comma 3 2 13" xfId="2413" xr:uid="{00000000-0005-0000-0000-00002A270000}"/>
    <cellStyle name="Comma 3 2 13 2" xfId="7216" xr:uid="{00000000-0005-0000-0000-00002B270000}"/>
    <cellStyle name="Comma 3 2 13 2 2" xfId="16823" xr:uid="{00000000-0005-0000-0000-00002C270000}"/>
    <cellStyle name="Comma 3 2 13 2 2 2" xfId="36037" xr:uid="{DC8D9B72-A362-433B-B61C-B57BB29F0845}"/>
    <cellStyle name="Comma 3 2 13 2 3" xfId="26430" xr:uid="{6CFDC8EA-5A76-4F81-A4B0-2899DD1BBC5D}"/>
    <cellStyle name="Comma 3 2 13 3" xfId="12020" xr:uid="{00000000-0005-0000-0000-00002D270000}"/>
    <cellStyle name="Comma 3 2 13 3 2" xfId="31234" xr:uid="{2613DD9E-7924-4EC4-BC7F-29D6D36C5FA8}"/>
    <cellStyle name="Comma 3 2 13 4" xfId="21627" xr:uid="{2D32C130-F82A-45CF-A0C8-6FB51CE5BF0B}"/>
    <cellStyle name="Comma 3 2 14" xfId="4815" xr:uid="{00000000-0005-0000-0000-00002E270000}"/>
    <cellStyle name="Comma 3 2 14 2" xfId="14422" xr:uid="{00000000-0005-0000-0000-00002F270000}"/>
    <cellStyle name="Comma 3 2 14 2 2" xfId="33636" xr:uid="{46F9E2A8-7FCB-4E73-873A-A47C5D04E59D}"/>
    <cellStyle name="Comma 3 2 14 3" xfId="24029" xr:uid="{29F1AB3E-2B8E-4EF6-BB96-21C4FF70EE6D}"/>
    <cellStyle name="Comma 3 2 15" xfId="9618" xr:uid="{00000000-0005-0000-0000-000030270000}"/>
    <cellStyle name="Comma 3 2 15 2" xfId="28832" xr:uid="{469266C3-3C54-4499-93D5-093F4F78A5DD}"/>
    <cellStyle name="Comma 3 2 16" xfId="19225" xr:uid="{DEB2B43A-7DB8-4B0D-878D-060FDFFC96CC}"/>
    <cellStyle name="Comma 3 2 2" xfId="18" xr:uid="{00000000-0005-0000-0000-000031270000}"/>
    <cellStyle name="Comma 3 2 2 10" xfId="4825" xr:uid="{00000000-0005-0000-0000-000032270000}"/>
    <cellStyle name="Comma 3 2 2 10 2" xfId="14432" xr:uid="{00000000-0005-0000-0000-000033270000}"/>
    <cellStyle name="Comma 3 2 2 10 2 2" xfId="33646" xr:uid="{294CE8A3-B928-4ADD-9722-16CFA3598B50}"/>
    <cellStyle name="Comma 3 2 2 10 3" xfId="24039" xr:uid="{049B4373-2917-400A-9481-9D59A7EEF257}"/>
    <cellStyle name="Comma 3 2 2 11" xfId="9628" xr:uid="{00000000-0005-0000-0000-000034270000}"/>
    <cellStyle name="Comma 3 2 2 11 2" xfId="28842" xr:uid="{DEBC1182-6E31-4533-9D03-ABFA32651103}"/>
    <cellStyle name="Comma 3 2 2 12" xfId="19235" xr:uid="{B0AD2AA1-053E-4919-B788-4977AC9BFCFF}"/>
    <cellStyle name="Comma 3 2 2 2" xfId="68" xr:uid="{00000000-0005-0000-0000-000035270000}"/>
    <cellStyle name="Comma 3 2 2 2 10" xfId="9678" xr:uid="{00000000-0005-0000-0000-000036270000}"/>
    <cellStyle name="Comma 3 2 2 2 10 2" xfId="28892" xr:uid="{4F8CA0E1-B043-4A8E-BE00-994B8012F9BB}"/>
    <cellStyle name="Comma 3 2 2 2 11" xfId="19285" xr:uid="{D402CBF1-EF79-4124-A76C-6AF006AD04FD}"/>
    <cellStyle name="Comma 3 2 2 2 2" xfId="168" xr:uid="{00000000-0005-0000-0000-000037270000}"/>
    <cellStyle name="Comma 3 2 2 2 2 10" xfId="19385" xr:uid="{9F5CEE59-5FC5-427A-90A1-E5EBDD27260F}"/>
    <cellStyle name="Comma 3 2 2 2 2 2" xfId="368" xr:uid="{00000000-0005-0000-0000-000038270000}"/>
    <cellStyle name="Comma 3 2 2 2 2 2 2" xfId="1169" xr:uid="{00000000-0005-0000-0000-000039270000}"/>
    <cellStyle name="Comma 3 2 2 2 2 2 2 2" xfId="3573" xr:uid="{00000000-0005-0000-0000-00003A270000}"/>
    <cellStyle name="Comma 3 2 2 2 2 2 2 2 2" xfId="8376" xr:uid="{00000000-0005-0000-0000-00003B270000}"/>
    <cellStyle name="Comma 3 2 2 2 2 2 2 2 2 2" xfId="17983" xr:uid="{00000000-0005-0000-0000-00003C270000}"/>
    <cellStyle name="Comma 3 2 2 2 2 2 2 2 2 2 2" xfId="37197" xr:uid="{85742C83-9DDA-48FF-98D2-4E450FD2A17D}"/>
    <cellStyle name="Comma 3 2 2 2 2 2 2 2 2 3" xfId="27590" xr:uid="{39106FB2-4171-4C3A-B741-4CD9E4ABF3E2}"/>
    <cellStyle name="Comma 3 2 2 2 2 2 2 2 3" xfId="13180" xr:uid="{00000000-0005-0000-0000-00003D270000}"/>
    <cellStyle name="Comma 3 2 2 2 2 2 2 2 3 2" xfId="32394" xr:uid="{E18DE97B-B268-478E-BE2F-EB61A5473F4C}"/>
    <cellStyle name="Comma 3 2 2 2 2 2 2 2 4" xfId="22787" xr:uid="{680E88F8-00D8-426A-8820-532FFB72BE28}"/>
    <cellStyle name="Comma 3 2 2 2 2 2 2 3" xfId="5975" xr:uid="{00000000-0005-0000-0000-00003E270000}"/>
    <cellStyle name="Comma 3 2 2 2 2 2 2 3 2" xfId="15582" xr:uid="{00000000-0005-0000-0000-00003F270000}"/>
    <cellStyle name="Comma 3 2 2 2 2 2 2 3 2 2" xfId="34796" xr:uid="{11793866-CD62-487A-A6E3-7480C8280E1F}"/>
    <cellStyle name="Comma 3 2 2 2 2 2 2 3 3" xfId="25189" xr:uid="{800F924C-834E-4F52-B14A-1C20BFAEC434}"/>
    <cellStyle name="Comma 3 2 2 2 2 2 2 4" xfId="10778" xr:uid="{00000000-0005-0000-0000-000040270000}"/>
    <cellStyle name="Comma 3 2 2 2 2 2 2 4 2" xfId="29992" xr:uid="{74808950-96FB-4C29-9BA4-BDAFBEA1F106}"/>
    <cellStyle name="Comma 3 2 2 2 2 2 2 5" xfId="20385" xr:uid="{19D8D357-013C-4EAF-BF09-A0DB31A79C0B}"/>
    <cellStyle name="Comma 3 2 2 2 2 2 3" xfId="1969" xr:uid="{00000000-0005-0000-0000-000041270000}"/>
    <cellStyle name="Comma 3 2 2 2 2 2 3 2" xfId="4373" xr:uid="{00000000-0005-0000-0000-000042270000}"/>
    <cellStyle name="Comma 3 2 2 2 2 2 3 2 2" xfId="9176" xr:uid="{00000000-0005-0000-0000-000043270000}"/>
    <cellStyle name="Comma 3 2 2 2 2 2 3 2 2 2" xfId="18783" xr:uid="{00000000-0005-0000-0000-000044270000}"/>
    <cellStyle name="Comma 3 2 2 2 2 2 3 2 2 2 2" xfId="37997" xr:uid="{215957C2-B763-4D10-A348-E27CAA4D7839}"/>
    <cellStyle name="Comma 3 2 2 2 2 2 3 2 2 3" xfId="28390" xr:uid="{A7503772-447F-4223-9834-897F2217B9B1}"/>
    <cellStyle name="Comma 3 2 2 2 2 2 3 2 3" xfId="13980" xr:uid="{00000000-0005-0000-0000-000045270000}"/>
    <cellStyle name="Comma 3 2 2 2 2 2 3 2 3 2" xfId="33194" xr:uid="{1F079DCC-098D-48D4-B5AC-978D246CC306}"/>
    <cellStyle name="Comma 3 2 2 2 2 2 3 2 4" xfId="23587" xr:uid="{E7A6F0FE-66D4-40B4-9361-24E109CC2621}"/>
    <cellStyle name="Comma 3 2 2 2 2 2 3 3" xfId="6775" xr:uid="{00000000-0005-0000-0000-000046270000}"/>
    <cellStyle name="Comma 3 2 2 2 2 2 3 3 2" xfId="16382" xr:uid="{00000000-0005-0000-0000-000047270000}"/>
    <cellStyle name="Comma 3 2 2 2 2 2 3 3 2 2" xfId="35596" xr:uid="{3FA8A3DB-4752-440E-B747-E2883E83BC9D}"/>
    <cellStyle name="Comma 3 2 2 2 2 2 3 3 3" xfId="25989" xr:uid="{92728009-87A3-4083-89C6-BA340FFCE005}"/>
    <cellStyle name="Comma 3 2 2 2 2 2 3 4" xfId="11578" xr:uid="{00000000-0005-0000-0000-000048270000}"/>
    <cellStyle name="Comma 3 2 2 2 2 2 3 4 2" xfId="30792" xr:uid="{448253B4-8850-4460-9054-719BC12921A3}"/>
    <cellStyle name="Comma 3 2 2 2 2 2 3 5" xfId="21185" xr:uid="{F9DC13CB-2DCE-4DD5-97ED-6E1B51A699D7}"/>
    <cellStyle name="Comma 3 2 2 2 2 2 4" xfId="2773" xr:uid="{00000000-0005-0000-0000-000049270000}"/>
    <cellStyle name="Comma 3 2 2 2 2 2 4 2" xfId="7576" xr:uid="{00000000-0005-0000-0000-00004A270000}"/>
    <cellStyle name="Comma 3 2 2 2 2 2 4 2 2" xfId="17183" xr:uid="{00000000-0005-0000-0000-00004B270000}"/>
    <cellStyle name="Comma 3 2 2 2 2 2 4 2 2 2" xfId="36397" xr:uid="{3993A30B-373E-4F93-BB23-4D695383F404}"/>
    <cellStyle name="Comma 3 2 2 2 2 2 4 2 3" xfId="26790" xr:uid="{0AC0D6DC-49B3-4F16-8FF4-FEFB0EA4B9E7}"/>
    <cellStyle name="Comma 3 2 2 2 2 2 4 3" xfId="12380" xr:uid="{00000000-0005-0000-0000-00004C270000}"/>
    <cellStyle name="Comma 3 2 2 2 2 2 4 3 2" xfId="31594" xr:uid="{B80794FE-4730-49C5-B948-F78409960C3E}"/>
    <cellStyle name="Comma 3 2 2 2 2 2 4 4" xfId="21987" xr:uid="{564C491B-5186-4A6C-BE6D-E964C7D35CBF}"/>
    <cellStyle name="Comma 3 2 2 2 2 2 5" xfId="5175" xr:uid="{00000000-0005-0000-0000-00004D270000}"/>
    <cellStyle name="Comma 3 2 2 2 2 2 5 2" xfId="14782" xr:uid="{00000000-0005-0000-0000-00004E270000}"/>
    <cellStyle name="Comma 3 2 2 2 2 2 5 2 2" xfId="33996" xr:uid="{CD73D4A4-AE2B-4E30-AC2A-2C84D4EBF5D6}"/>
    <cellStyle name="Comma 3 2 2 2 2 2 5 3" xfId="24389" xr:uid="{71CA5423-FF3E-4614-800C-6C6BFED4C781}"/>
    <cellStyle name="Comma 3 2 2 2 2 2 6" xfId="9978" xr:uid="{00000000-0005-0000-0000-00004F270000}"/>
    <cellStyle name="Comma 3 2 2 2 2 2 6 2" xfId="29192" xr:uid="{F47DEB31-1AD0-48C8-92FE-71B1A8B13D08}"/>
    <cellStyle name="Comma 3 2 2 2 2 2 7" xfId="19585" xr:uid="{A4E98D13-7E93-4A05-911E-B14CF92C7A7D}"/>
    <cellStyle name="Comma 3 2 2 2 2 3" xfId="568" xr:uid="{00000000-0005-0000-0000-000050270000}"/>
    <cellStyle name="Comma 3 2 2 2 2 3 2" xfId="1369" xr:uid="{00000000-0005-0000-0000-000051270000}"/>
    <cellStyle name="Comma 3 2 2 2 2 3 2 2" xfId="3773" xr:uid="{00000000-0005-0000-0000-000052270000}"/>
    <cellStyle name="Comma 3 2 2 2 2 3 2 2 2" xfId="8576" xr:uid="{00000000-0005-0000-0000-000053270000}"/>
    <cellStyle name="Comma 3 2 2 2 2 3 2 2 2 2" xfId="18183" xr:uid="{00000000-0005-0000-0000-000054270000}"/>
    <cellStyle name="Comma 3 2 2 2 2 3 2 2 2 2 2" xfId="37397" xr:uid="{991972E7-264D-4E6E-9221-5D806F6210CD}"/>
    <cellStyle name="Comma 3 2 2 2 2 3 2 2 2 3" xfId="27790" xr:uid="{340ADA90-2DEC-4FF3-B31B-2DE737082AB7}"/>
    <cellStyle name="Comma 3 2 2 2 2 3 2 2 3" xfId="13380" xr:uid="{00000000-0005-0000-0000-000055270000}"/>
    <cellStyle name="Comma 3 2 2 2 2 3 2 2 3 2" xfId="32594" xr:uid="{A372EC45-05BB-4BC8-AC7D-71EF77C881BB}"/>
    <cellStyle name="Comma 3 2 2 2 2 3 2 2 4" xfId="22987" xr:uid="{94B105FF-F92A-4AB0-A4C6-77381167169B}"/>
    <cellStyle name="Comma 3 2 2 2 2 3 2 3" xfId="6175" xr:uid="{00000000-0005-0000-0000-000056270000}"/>
    <cellStyle name="Comma 3 2 2 2 2 3 2 3 2" xfId="15782" xr:uid="{00000000-0005-0000-0000-000057270000}"/>
    <cellStyle name="Comma 3 2 2 2 2 3 2 3 2 2" xfId="34996" xr:uid="{E7DA7094-5F50-47CD-AA74-0D5B40D66E98}"/>
    <cellStyle name="Comma 3 2 2 2 2 3 2 3 3" xfId="25389" xr:uid="{CEB153A0-2972-4054-8539-71C9AF4DFC57}"/>
    <cellStyle name="Comma 3 2 2 2 2 3 2 4" xfId="10978" xr:uid="{00000000-0005-0000-0000-000058270000}"/>
    <cellStyle name="Comma 3 2 2 2 2 3 2 4 2" xfId="30192" xr:uid="{52D9DF1F-C155-4AB5-9ADE-8D7101404F4F}"/>
    <cellStyle name="Comma 3 2 2 2 2 3 2 5" xfId="20585" xr:uid="{22C163D6-5052-4366-9021-C30C94C95F02}"/>
    <cellStyle name="Comma 3 2 2 2 2 3 3" xfId="2169" xr:uid="{00000000-0005-0000-0000-000059270000}"/>
    <cellStyle name="Comma 3 2 2 2 2 3 3 2" xfId="4573" xr:uid="{00000000-0005-0000-0000-00005A270000}"/>
    <cellStyle name="Comma 3 2 2 2 2 3 3 2 2" xfId="9376" xr:uid="{00000000-0005-0000-0000-00005B270000}"/>
    <cellStyle name="Comma 3 2 2 2 2 3 3 2 2 2" xfId="18983" xr:uid="{00000000-0005-0000-0000-00005C270000}"/>
    <cellStyle name="Comma 3 2 2 2 2 3 3 2 2 2 2" xfId="38197" xr:uid="{D86A776C-FA3A-4EE9-A579-0F7A7C5D9496}"/>
    <cellStyle name="Comma 3 2 2 2 2 3 3 2 2 3" xfId="28590" xr:uid="{EF8C77B0-B14D-480A-9F99-45DC54D8210D}"/>
    <cellStyle name="Comma 3 2 2 2 2 3 3 2 3" xfId="14180" xr:uid="{00000000-0005-0000-0000-00005D270000}"/>
    <cellStyle name="Comma 3 2 2 2 2 3 3 2 3 2" xfId="33394" xr:uid="{3645FC54-AE83-4B3B-A70A-3A9E26438361}"/>
    <cellStyle name="Comma 3 2 2 2 2 3 3 2 4" xfId="23787" xr:uid="{BAFA79F0-7CDB-437A-951D-6EFC27247CD2}"/>
    <cellStyle name="Comma 3 2 2 2 2 3 3 3" xfId="6975" xr:uid="{00000000-0005-0000-0000-00005E270000}"/>
    <cellStyle name="Comma 3 2 2 2 2 3 3 3 2" xfId="16582" xr:uid="{00000000-0005-0000-0000-00005F270000}"/>
    <cellStyle name="Comma 3 2 2 2 2 3 3 3 2 2" xfId="35796" xr:uid="{39E73C11-B727-4FCF-8E7D-E7C9DA97CF0E}"/>
    <cellStyle name="Comma 3 2 2 2 2 3 3 3 3" xfId="26189" xr:uid="{151B6CDB-365E-4C57-9A56-8C285FCAA628}"/>
    <cellStyle name="Comma 3 2 2 2 2 3 3 4" xfId="11778" xr:uid="{00000000-0005-0000-0000-000060270000}"/>
    <cellStyle name="Comma 3 2 2 2 2 3 3 4 2" xfId="30992" xr:uid="{7E8FC591-4456-44FD-AFDE-838C452DC6CC}"/>
    <cellStyle name="Comma 3 2 2 2 2 3 3 5" xfId="21385" xr:uid="{19345AB6-97CE-4CE8-AC41-F63FB74731A6}"/>
    <cellStyle name="Comma 3 2 2 2 2 3 4" xfId="2973" xr:uid="{00000000-0005-0000-0000-000061270000}"/>
    <cellStyle name="Comma 3 2 2 2 2 3 4 2" xfId="7776" xr:uid="{00000000-0005-0000-0000-000062270000}"/>
    <cellStyle name="Comma 3 2 2 2 2 3 4 2 2" xfId="17383" xr:uid="{00000000-0005-0000-0000-000063270000}"/>
    <cellStyle name="Comma 3 2 2 2 2 3 4 2 2 2" xfId="36597" xr:uid="{7497C329-B3F8-43DA-9C26-25C09B581EA5}"/>
    <cellStyle name="Comma 3 2 2 2 2 3 4 2 3" xfId="26990" xr:uid="{16B3CB3E-2658-4D85-BCAF-930A25B28175}"/>
    <cellStyle name="Comma 3 2 2 2 2 3 4 3" xfId="12580" xr:uid="{00000000-0005-0000-0000-000064270000}"/>
    <cellStyle name="Comma 3 2 2 2 2 3 4 3 2" xfId="31794" xr:uid="{8B48790E-6EC2-4F63-BA3D-E0F3BEA9561C}"/>
    <cellStyle name="Comma 3 2 2 2 2 3 4 4" xfId="22187" xr:uid="{423AA4B5-EB14-4809-8AF6-E8C5CE3BBC68}"/>
    <cellStyle name="Comma 3 2 2 2 2 3 5" xfId="5375" xr:uid="{00000000-0005-0000-0000-000065270000}"/>
    <cellStyle name="Comma 3 2 2 2 2 3 5 2" xfId="14982" xr:uid="{00000000-0005-0000-0000-000066270000}"/>
    <cellStyle name="Comma 3 2 2 2 2 3 5 2 2" xfId="34196" xr:uid="{FF8A5AEF-9C38-4A20-B600-15220BCBB021}"/>
    <cellStyle name="Comma 3 2 2 2 2 3 5 3" xfId="24589" xr:uid="{D36618A3-1A3D-43A2-9AA3-D863CFCE255C}"/>
    <cellStyle name="Comma 3 2 2 2 2 3 6" xfId="10178" xr:uid="{00000000-0005-0000-0000-000067270000}"/>
    <cellStyle name="Comma 3 2 2 2 2 3 6 2" xfId="29392" xr:uid="{7B3A05DE-0C82-4DA0-A8AA-EE0B1A03665D}"/>
    <cellStyle name="Comma 3 2 2 2 2 3 7" xfId="19785" xr:uid="{4443D6B9-F01A-40B1-B1C6-6DCD6D046346}"/>
    <cellStyle name="Comma 3 2 2 2 2 4" xfId="768" xr:uid="{00000000-0005-0000-0000-000068270000}"/>
    <cellStyle name="Comma 3 2 2 2 2 4 2" xfId="1569" xr:uid="{00000000-0005-0000-0000-000069270000}"/>
    <cellStyle name="Comma 3 2 2 2 2 4 2 2" xfId="3973" xr:uid="{00000000-0005-0000-0000-00006A270000}"/>
    <cellStyle name="Comma 3 2 2 2 2 4 2 2 2" xfId="8776" xr:uid="{00000000-0005-0000-0000-00006B270000}"/>
    <cellStyle name="Comma 3 2 2 2 2 4 2 2 2 2" xfId="18383" xr:uid="{00000000-0005-0000-0000-00006C270000}"/>
    <cellStyle name="Comma 3 2 2 2 2 4 2 2 2 2 2" xfId="37597" xr:uid="{4AB17DE9-DFB9-4CF2-AFB5-293DF839713C}"/>
    <cellStyle name="Comma 3 2 2 2 2 4 2 2 2 3" xfId="27990" xr:uid="{9F215CCE-93AF-4A3D-993F-30CAC87495DC}"/>
    <cellStyle name="Comma 3 2 2 2 2 4 2 2 3" xfId="13580" xr:uid="{00000000-0005-0000-0000-00006D270000}"/>
    <cellStyle name="Comma 3 2 2 2 2 4 2 2 3 2" xfId="32794" xr:uid="{165C3C1D-3327-46D7-ABB3-30465B6D5E9D}"/>
    <cellStyle name="Comma 3 2 2 2 2 4 2 2 4" xfId="23187" xr:uid="{DFCB7975-A938-44CD-B8B1-3F7493E3BF33}"/>
    <cellStyle name="Comma 3 2 2 2 2 4 2 3" xfId="6375" xr:uid="{00000000-0005-0000-0000-00006E270000}"/>
    <cellStyle name="Comma 3 2 2 2 2 4 2 3 2" xfId="15982" xr:uid="{00000000-0005-0000-0000-00006F270000}"/>
    <cellStyle name="Comma 3 2 2 2 2 4 2 3 2 2" xfId="35196" xr:uid="{1894439F-A915-4042-B4B2-9BCC0556D2D3}"/>
    <cellStyle name="Comma 3 2 2 2 2 4 2 3 3" xfId="25589" xr:uid="{737FD654-5E3C-4A61-B220-266BCF959663}"/>
    <cellStyle name="Comma 3 2 2 2 2 4 2 4" xfId="11178" xr:uid="{00000000-0005-0000-0000-000070270000}"/>
    <cellStyle name="Comma 3 2 2 2 2 4 2 4 2" xfId="30392" xr:uid="{9693ECA1-F0A2-4339-950A-CA0952024A54}"/>
    <cellStyle name="Comma 3 2 2 2 2 4 2 5" xfId="20785" xr:uid="{0FF41B62-882F-4121-9C47-34374BE3F67E}"/>
    <cellStyle name="Comma 3 2 2 2 2 4 3" xfId="2369" xr:uid="{00000000-0005-0000-0000-000071270000}"/>
    <cellStyle name="Comma 3 2 2 2 2 4 3 2" xfId="4773" xr:uid="{00000000-0005-0000-0000-000072270000}"/>
    <cellStyle name="Comma 3 2 2 2 2 4 3 2 2" xfId="9576" xr:uid="{00000000-0005-0000-0000-000073270000}"/>
    <cellStyle name="Comma 3 2 2 2 2 4 3 2 2 2" xfId="19183" xr:uid="{00000000-0005-0000-0000-000074270000}"/>
    <cellStyle name="Comma 3 2 2 2 2 4 3 2 2 2 2" xfId="38397" xr:uid="{E884D32D-3011-4847-81EF-4E2521723678}"/>
    <cellStyle name="Comma 3 2 2 2 2 4 3 2 2 3" xfId="28790" xr:uid="{814B76D0-A962-4C1B-A2B7-2C0211D8ED1A}"/>
    <cellStyle name="Comma 3 2 2 2 2 4 3 2 3" xfId="14380" xr:uid="{00000000-0005-0000-0000-000075270000}"/>
    <cellStyle name="Comma 3 2 2 2 2 4 3 2 3 2" xfId="33594" xr:uid="{3340531D-C6C9-46E4-905D-C9CDFC2ECBEC}"/>
    <cellStyle name="Comma 3 2 2 2 2 4 3 2 4" xfId="23987" xr:uid="{516ACD77-8E8D-493F-8548-40363E78F7A0}"/>
    <cellStyle name="Comma 3 2 2 2 2 4 3 3" xfId="7175" xr:uid="{00000000-0005-0000-0000-000076270000}"/>
    <cellStyle name="Comma 3 2 2 2 2 4 3 3 2" xfId="16782" xr:uid="{00000000-0005-0000-0000-000077270000}"/>
    <cellStyle name="Comma 3 2 2 2 2 4 3 3 2 2" xfId="35996" xr:uid="{A265AAAE-494B-416A-A241-2B47667B4E0A}"/>
    <cellStyle name="Comma 3 2 2 2 2 4 3 3 3" xfId="26389" xr:uid="{E6D6DBC7-EE7B-4F2A-87B7-5BE068F55B97}"/>
    <cellStyle name="Comma 3 2 2 2 2 4 3 4" xfId="11978" xr:uid="{00000000-0005-0000-0000-000078270000}"/>
    <cellStyle name="Comma 3 2 2 2 2 4 3 4 2" xfId="31192" xr:uid="{6EBB561B-E3CD-4862-B347-CD66425EB9AC}"/>
    <cellStyle name="Comma 3 2 2 2 2 4 3 5" xfId="21585" xr:uid="{5D9F8D74-AFB1-4D98-A2A0-2987A51F2E32}"/>
    <cellStyle name="Comma 3 2 2 2 2 4 4" xfId="3173" xr:uid="{00000000-0005-0000-0000-000079270000}"/>
    <cellStyle name="Comma 3 2 2 2 2 4 4 2" xfId="7976" xr:uid="{00000000-0005-0000-0000-00007A270000}"/>
    <cellStyle name="Comma 3 2 2 2 2 4 4 2 2" xfId="17583" xr:uid="{00000000-0005-0000-0000-00007B270000}"/>
    <cellStyle name="Comma 3 2 2 2 2 4 4 2 2 2" xfId="36797" xr:uid="{09F2BEC1-D7D9-4FEA-8199-6234A73F1BDF}"/>
    <cellStyle name="Comma 3 2 2 2 2 4 4 2 3" xfId="27190" xr:uid="{AB5B2E35-DCA6-421C-B255-8AE4B280B0C1}"/>
    <cellStyle name="Comma 3 2 2 2 2 4 4 3" xfId="12780" xr:uid="{00000000-0005-0000-0000-00007C270000}"/>
    <cellStyle name="Comma 3 2 2 2 2 4 4 3 2" xfId="31994" xr:uid="{B2B85D7F-3691-4C93-9BD1-2E0A0AB2288C}"/>
    <cellStyle name="Comma 3 2 2 2 2 4 4 4" xfId="22387" xr:uid="{70CE25FE-C502-4241-B040-AFD18BF08EA9}"/>
    <cellStyle name="Comma 3 2 2 2 2 4 5" xfId="5575" xr:uid="{00000000-0005-0000-0000-00007D270000}"/>
    <cellStyle name="Comma 3 2 2 2 2 4 5 2" xfId="15182" xr:uid="{00000000-0005-0000-0000-00007E270000}"/>
    <cellStyle name="Comma 3 2 2 2 2 4 5 2 2" xfId="34396" xr:uid="{BC0156CA-8EFC-43EC-B08F-D5921923D026}"/>
    <cellStyle name="Comma 3 2 2 2 2 4 5 3" xfId="24789" xr:uid="{33B5387A-A089-4F21-B619-87FD2A2760D0}"/>
    <cellStyle name="Comma 3 2 2 2 2 4 6" xfId="10378" xr:uid="{00000000-0005-0000-0000-00007F270000}"/>
    <cellStyle name="Comma 3 2 2 2 2 4 6 2" xfId="29592" xr:uid="{132D8805-FB6E-46E6-B27A-A4AB890C7D32}"/>
    <cellStyle name="Comma 3 2 2 2 2 4 7" xfId="19985" xr:uid="{690AB131-49F6-4484-BA21-116B192B3481}"/>
    <cellStyle name="Comma 3 2 2 2 2 5" xfId="969" xr:uid="{00000000-0005-0000-0000-000080270000}"/>
    <cellStyle name="Comma 3 2 2 2 2 5 2" xfId="3373" xr:uid="{00000000-0005-0000-0000-000081270000}"/>
    <cellStyle name="Comma 3 2 2 2 2 5 2 2" xfId="8176" xr:uid="{00000000-0005-0000-0000-000082270000}"/>
    <cellStyle name="Comma 3 2 2 2 2 5 2 2 2" xfId="17783" xr:uid="{00000000-0005-0000-0000-000083270000}"/>
    <cellStyle name="Comma 3 2 2 2 2 5 2 2 2 2" xfId="36997" xr:uid="{5F840BFA-7820-44D2-83F8-6925606F6830}"/>
    <cellStyle name="Comma 3 2 2 2 2 5 2 2 3" xfId="27390" xr:uid="{79E21BEF-D793-4AD3-A135-1587A66C4A74}"/>
    <cellStyle name="Comma 3 2 2 2 2 5 2 3" xfId="12980" xr:uid="{00000000-0005-0000-0000-000084270000}"/>
    <cellStyle name="Comma 3 2 2 2 2 5 2 3 2" xfId="32194" xr:uid="{735E104E-6A64-4864-B9AF-3154A9ED1342}"/>
    <cellStyle name="Comma 3 2 2 2 2 5 2 4" xfId="22587" xr:uid="{C3E827B1-F0B6-4ED8-920A-3513230C8441}"/>
    <cellStyle name="Comma 3 2 2 2 2 5 3" xfId="5775" xr:uid="{00000000-0005-0000-0000-000085270000}"/>
    <cellStyle name="Comma 3 2 2 2 2 5 3 2" xfId="15382" xr:uid="{00000000-0005-0000-0000-000086270000}"/>
    <cellStyle name="Comma 3 2 2 2 2 5 3 2 2" xfId="34596" xr:uid="{887CA2F9-F5C7-4EED-A1A2-394A6A8D368F}"/>
    <cellStyle name="Comma 3 2 2 2 2 5 3 3" xfId="24989" xr:uid="{069B748D-6F6D-4E28-9A14-C35B4A3320E4}"/>
    <cellStyle name="Comma 3 2 2 2 2 5 4" xfId="10578" xr:uid="{00000000-0005-0000-0000-000087270000}"/>
    <cellStyle name="Comma 3 2 2 2 2 5 4 2" xfId="29792" xr:uid="{849D53A8-60B6-4066-A45A-ADA79AA26133}"/>
    <cellStyle name="Comma 3 2 2 2 2 5 5" xfId="20185" xr:uid="{DFC93972-84DD-4AB1-B6C7-89970D4AA17B}"/>
    <cellStyle name="Comma 3 2 2 2 2 6" xfId="1769" xr:uid="{00000000-0005-0000-0000-000088270000}"/>
    <cellStyle name="Comma 3 2 2 2 2 6 2" xfId="4173" xr:uid="{00000000-0005-0000-0000-000089270000}"/>
    <cellStyle name="Comma 3 2 2 2 2 6 2 2" xfId="8976" xr:uid="{00000000-0005-0000-0000-00008A270000}"/>
    <cellStyle name="Comma 3 2 2 2 2 6 2 2 2" xfId="18583" xr:uid="{00000000-0005-0000-0000-00008B270000}"/>
    <cellStyle name="Comma 3 2 2 2 2 6 2 2 2 2" xfId="37797" xr:uid="{80A7793F-E4F7-4012-A9DC-DD4736F38C12}"/>
    <cellStyle name="Comma 3 2 2 2 2 6 2 2 3" xfId="28190" xr:uid="{7552B49A-B4F8-4E9A-9CFA-5473DBA857EF}"/>
    <cellStyle name="Comma 3 2 2 2 2 6 2 3" xfId="13780" xr:uid="{00000000-0005-0000-0000-00008C270000}"/>
    <cellStyle name="Comma 3 2 2 2 2 6 2 3 2" xfId="32994" xr:uid="{AA3C5601-5C11-476D-9477-704452EAF9C8}"/>
    <cellStyle name="Comma 3 2 2 2 2 6 2 4" xfId="23387" xr:uid="{E2976773-ABE0-44AC-9657-99457354A1EC}"/>
    <cellStyle name="Comma 3 2 2 2 2 6 3" xfId="6575" xr:uid="{00000000-0005-0000-0000-00008D270000}"/>
    <cellStyle name="Comma 3 2 2 2 2 6 3 2" xfId="16182" xr:uid="{00000000-0005-0000-0000-00008E270000}"/>
    <cellStyle name="Comma 3 2 2 2 2 6 3 2 2" xfId="35396" xr:uid="{E2FE63D5-FBE8-4666-BCD4-1079141A5D88}"/>
    <cellStyle name="Comma 3 2 2 2 2 6 3 3" xfId="25789" xr:uid="{288CC90F-E8DF-4F35-BBB5-BBB8D86A48BA}"/>
    <cellStyle name="Comma 3 2 2 2 2 6 4" xfId="11378" xr:uid="{00000000-0005-0000-0000-00008F270000}"/>
    <cellStyle name="Comma 3 2 2 2 2 6 4 2" xfId="30592" xr:uid="{9FB28367-85C4-4152-A1E3-4645826E5658}"/>
    <cellStyle name="Comma 3 2 2 2 2 6 5" xfId="20985" xr:uid="{D5D9A0B0-996A-4E41-93DB-783E84F2422B}"/>
    <cellStyle name="Comma 3 2 2 2 2 7" xfId="2573" xr:uid="{00000000-0005-0000-0000-000090270000}"/>
    <cellStyle name="Comma 3 2 2 2 2 7 2" xfId="7376" xr:uid="{00000000-0005-0000-0000-000091270000}"/>
    <cellStyle name="Comma 3 2 2 2 2 7 2 2" xfId="16983" xr:uid="{00000000-0005-0000-0000-000092270000}"/>
    <cellStyle name="Comma 3 2 2 2 2 7 2 2 2" xfId="36197" xr:uid="{6D0A41AE-77EF-402C-9F1F-8ED30FE0CAEE}"/>
    <cellStyle name="Comma 3 2 2 2 2 7 2 3" xfId="26590" xr:uid="{8C0437B4-DC83-47D8-8708-C9C61E308689}"/>
    <cellStyle name="Comma 3 2 2 2 2 7 3" xfId="12180" xr:uid="{00000000-0005-0000-0000-000093270000}"/>
    <cellStyle name="Comma 3 2 2 2 2 7 3 2" xfId="31394" xr:uid="{99DBB40D-0B8C-4998-8C2E-1381E3B67D01}"/>
    <cellStyle name="Comma 3 2 2 2 2 7 4" xfId="21787" xr:uid="{55E0201B-6A1E-440E-B6DB-A4BB68D1B019}"/>
    <cellStyle name="Comma 3 2 2 2 2 8" xfId="4975" xr:uid="{00000000-0005-0000-0000-000094270000}"/>
    <cellStyle name="Comma 3 2 2 2 2 8 2" xfId="14582" xr:uid="{00000000-0005-0000-0000-000095270000}"/>
    <cellStyle name="Comma 3 2 2 2 2 8 2 2" xfId="33796" xr:uid="{B7B0F589-4932-414A-90A0-E539F7F85B5A}"/>
    <cellStyle name="Comma 3 2 2 2 2 8 3" xfId="24189" xr:uid="{DA9399C6-3B31-46E5-88B9-548156F224F4}"/>
    <cellStyle name="Comma 3 2 2 2 2 9" xfId="9778" xr:uid="{00000000-0005-0000-0000-000096270000}"/>
    <cellStyle name="Comma 3 2 2 2 2 9 2" xfId="28992" xr:uid="{280E9A87-4F26-4A6F-B164-2F8F4BB9136C}"/>
    <cellStyle name="Comma 3 2 2 2 3" xfId="268" xr:uid="{00000000-0005-0000-0000-000097270000}"/>
    <cellStyle name="Comma 3 2 2 2 3 2" xfId="1069" xr:uid="{00000000-0005-0000-0000-000098270000}"/>
    <cellStyle name="Comma 3 2 2 2 3 2 2" xfId="3473" xr:uid="{00000000-0005-0000-0000-000099270000}"/>
    <cellStyle name="Comma 3 2 2 2 3 2 2 2" xfId="8276" xr:uid="{00000000-0005-0000-0000-00009A270000}"/>
    <cellStyle name="Comma 3 2 2 2 3 2 2 2 2" xfId="17883" xr:uid="{00000000-0005-0000-0000-00009B270000}"/>
    <cellStyle name="Comma 3 2 2 2 3 2 2 2 2 2" xfId="37097" xr:uid="{E6F1CA6A-30C1-45FC-AA09-F60926CD41F1}"/>
    <cellStyle name="Comma 3 2 2 2 3 2 2 2 3" xfId="27490" xr:uid="{8D43E968-0456-4208-B184-0B32EFCFF7F6}"/>
    <cellStyle name="Comma 3 2 2 2 3 2 2 3" xfId="13080" xr:uid="{00000000-0005-0000-0000-00009C270000}"/>
    <cellStyle name="Comma 3 2 2 2 3 2 2 3 2" xfId="32294" xr:uid="{2C9F793A-93E7-4390-B4A8-7DA6D551FD55}"/>
    <cellStyle name="Comma 3 2 2 2 3 2 2 4" xfId="22687" xr:uid="{09DAC435-1B4C-450D-B49A-6913CAEE6D21}"/>
    <cellStyle name="Comma 3 2 2 2 3 2 3" xfId="5875" xr:uid="{00000000-0005-0000-0000-00009D270000}"/>
    <cellStyle name="Comma 3 2 2 2 3 2 3 2" xfId="15482" xr:uid="{00000000-0005-0000-0000-00009E270000}"/>
    <cellStyle name="Comma 3 2 2 2 3 2 3 2 2" xfId="34696" xr:uid="{881BC96C-3B1E-45F3-ADF5-F776B37EAE42}"/>
    <cellStyle name="Comma 3 2 2 2 3 2 3 3" xfId="25089" xr:uid="{29D3E9D5-AF36-489A-8F2F-229ED0D1A8DE}"/>
    <cellStyle name="Comma 3 2 2 2 3 2 4" xfId="10678" xr:uid="{00000000-0005-0000-0000-00009F270000}"/>
    <cellStyle name="Comma 3 2 2 2 3 2 4 2" xfId="29892" xr:uid="{B317494D-644B-4E93-8015-B66ECD55CAAE}"/>
    <cellStyle name="Comma 3 2 2 2 3 2 5" xfId="20285" xr:uid="{76B091FD-1F13-4BB7-8AD9-712B801E5CEF}"/>
    <cellStyle name="Comma 3 2 2 2 3 3" xfId="1869" xr:uid="{00000000-0005-0000-0000-0000A0270000}"/>
    <cellStyle name="Comma 3 2 2 2 3 3 2" xfId="4273" xr:uid="{00000000-0005-0000-0000-0000A1270000}"/>
    <cellStyle name="Comma 3 2 2 2 3 3 2 2" xfId="9076" xr:uid="{00000000-0005-0000-0000-0000A2270000}"/>
    <cellStyle name="Comma 3 2 2 2 3 3 2 2 2" xfId="18683" xr:uid="{00000000-0005-0000-0000-0000A3270000}"/>
    <cellStyle name="Comma 3 2 2 2 3 3 2 2 2 2" xfId="37897" xr:uid="{72B4795D-6B03-4526-AFBB-A86B175B2CB1}"/>
    <cellStyle name="Comma 3 2 2 2 3 3 2 2 3" xfId="28290" xr:uid="{8EA42044-11BB-4804-922B-C25D7B57A4D1}"/>
    <cellStyle name="Comma 3 2 2 2 3 3 2 3" xfId="13880" xr:uid="{00000000-0005-0000-0000-0000A4270000}"/>
    <cellStyle name="Comma 3 2 2 2 3 3 2 3 2" xfId="33094" xr:uid="{D8C54934-9B48-4185-975A-032A7FE5632C}"/>
    <cellStyle name="Comma 3 2 2 2 3 3 2 4" xfId="23487" xr:uid="{21580FCC-DFB8-49A8-9044-82A465E8DD6F}"/>
    <cellStyle name="Comma 3 2 2 2 3 3 3" xfId="6675" xr:uid="{00000000-0005-0000-0000-0000A5270000}"/>
    <cellStyle name="Comma 3 2 2 2 3 3 3 2" xfId="16282" xr:uid="{00000000-0005-0000-0000-0000A6270000}"/>
    <cellStyle name="Comma 3 2 2 2 3 3 3 2 2" xfId="35496" xr:uid="{134C9CB1-1B4D-4BC9-8759-D17EC5F70889}"/>
    <cellStyle name="Comma 3 2 2 2 3 3 3 3" xfId="25889" xr:uid="{18A18F8B-19F1-4D63-B7D1-921E10542D3A}"/>
    <cellStyle name="Comma 3 2 2 2 3 3 4" xfId="11478" xr:uid="{00000000-0005-0000-0000-0000A7270000}"/>
    <cellStyle name="Comma 3 2 2 2 3 3 4 2" xfId="30692" xr:uid="{0D2FDF15-29FD-4F87-BD76-0C8F454A7432}"/>
    <cellStyle name="Comma 3 2 2 2 3 3 5" xfId="21085" xr:uid="{4FED52BF-4F48-4A89-B51F-70F208AB809D}"/>
    <cellStyle name="Comma 3 2 2 2 3 4" xfId="2673" xr:uid="{00000000-0005-0000-0000-0000A8270000}"/>
    <cellStyle name="Comma 3 2 2 2 3 4 2" xfId="7476" xr:uid="{00000000-0005-0000-0000-0000A9270000}"/>
    <cellStyle name="Comma 3 2 2 2 3 4 2 2" xfId="17083" xr:uid="{00000000-0005-0000-0000-0000AA270000}"/>
    <cellStyle name="Comma 3 2 2 2 3 4 2 2 2" xfId="36297" xr:uid="{B015A677-D775-47A2-806C-298998B7415D}"/>
    <cellStyle name="Comma 3 2 2 2 3 4 2 3" xfId="26690" xr:uid="{94825ECB-6F9C-43F4-871C-CB31A6B6012D}"/>
    <cellStyle name="Comma 3 2 2 2 3 4 3" xfId="12280" xr:uid="{00000000-0005-0000-0000-0000AB270000}"/>
    <cellStyle name="Comma 3 2 2 2 3 4 3 2" xfId="31494" xr:uid="{928C9F37-5877-4F4F-81C4-B65C368B4E17}"/>
    <cellStyle name="Comma 3 2 2 2 3 4 4" xfId="21887" xr:uid="{1BB809D4-8D35-4422-8ECE-3B02B4177845}"/>
    <cellStyle name="Comma 3 2 2 2 3 5" xfId="5075" xr:uid="{00000000-0005-0000-0000-0000AC270000}"/>
    <cellStyle name="Comma 3 2 2 2 3 5 2" xfId="14682" xr:uid="{00000000-0005-0000-0000-0000AD270000}"/>
    <cellStyle name="Comma 3 2 2 2 3 5 2 2" xfId="33896" xr:uid="{54E81723-5C1F-4515-A984-DF0CEA372E50}"/>
    <cellStyle name="Comma 3 2 2 2 3 5 3" xfId="24289" xr:uid="{6BF48831-5EC3-4345-B4C3-FFA2650E7172}"/>
    <cellStyle name="Comma 3 2 2 2 3 6" xfId="9878" xr:uid="{00000000-0005-0000-0000-0000AE270000}"/>
    <cellStyle name="Comma 3 2 2 2 3 6 2" xfId="29092" xr:uid="{7C86FA11-8185-4B2E-8C8E-42DD6BCD8F07}"/>
    <cellStyle name="Comma 3 2 2 2 3 7" xfId="19485" xr:uid="{96E2BF9C-27A4-4631-9CEA-0B6DD1DAE882}"/>
    <cellStyle name="Comma 3 2 2 2 4" xfId="468" xr:uid="{00000000-0005-0000-0000-0000AF270000}"/>
    <cellStyle name="Comma 3 2 2 2 4 2" xfId="1269" xr:uid="{00000000-0005-0000-0000-0000B0270000}"/>
    <cellStyle name="Comma 3 2 2 2 4 2 2" xfId="3673" xr:uid="{00000000-0005-0000-0000-0000B1270000}"/>
    <cellStyle name="Comma 3 2 2 2 4 2 2 2" xfId="8476" xr:uid="{00000000-0005-0000-0000-0000B2270000}"/>
    <cellStyle name="Comma 3 2 2 2 4 2 2 2 2" xfId="18083" xr:uid="{00000000-0005-0000-0000-0000B3270000}"/>
    <cellStyle name="Comma 3 2 2 2 4 2 2 2 2 2" xfId="37297" xr:uid="{015E96FD-147D-426D-9038-9356541691AA}"/>
    <cellStyle name="Comma 3 2 2 2 4 2 2 2 3" xfId="27690" xr:uid="{B832E883-EE14-4A75-ABFA-A3CDE2909E8E}"/>
    <cellStyle name="Comma 3 2 2 2 4 2 2 3" xfId="13280" xr:uid="{00000000-0005-0000-0000-0000B4270000}"/>
    <cellStyle name="Comma 3 2 2 2 4 2 2 3 2" xfId="32494" xr:uid="{601C992C-9F9E-4B17-B45F-6F59C9E9E1D7}"/>
    <cellStyle name="Comma 3 2 2 2 4 2 2 4" xfId="22887" xr:uid="{E02DB5CE-99A3-41AB-8734-C9106D291990}"/>
    <cellStyle name="Comma 3 2 2 2 4 2 3" xfId="6075" xr:uid="{00000000-0005-0000-0000-0000B5270000}"/>
    <cellStyle name="Comma 3 2 2 2 4 2 3 2" xfId="15682" xr:uid="{00000000-0005-0000-0000-0000B6270000}"/>
    <cellStyle name="Comma 3 2 2 2 4 2 3 2 2" xfId="34896" xr:uid="{74CF9E14-53DB-4931-8A41-E8D61B15277D}"/>
    <cellStyle name="Comma 3 2 2 2 4 2 3 3" xfId="25289" xr:uid="{1177A7FF-0D74-40A5-98C0-E26B8C409185}"/>
    <cellStyle name="Comma 3 2 2 2 4 2 4" xfId="10878" xr:uid="{00000000-0005-0000-0000-0000B7270000}"/>
    <cellStyle name="Comma 3 2 2 2 4 2 4 2" xfId="30092" xr:uid="{7E8A18E2-E3DF-4B36-BDBD-8929BE209F18}"/>
    <cellStyle name="Comma 3 2 2 2 4 2 5" xfId="20485" xr:uid="{4214EF58-4F64-4324-8263-E7877FF2C8A1}"/>
    <cellStyle name="Comma 3 2 2 2 4 3" xfId="2069" xr:uid="{00000000-0005-0000-0000-0000B8270000}"/>
    <cellStyle name="Comma 3 2 2 2 4 3 2" xfId="4473" xr:uid="{00000000-0005-0000-0000-0000B9270000}"/>
    <cellStyle name="Comma 3 2 2 2 4 3 2 2" xfId="9276" xr:uid="{00000000-0005-0000-0000-0000BA270000}"/>
    <cellStyle name="Comma 3 2 2 2 4 3 2 2 2" xfId="18883" xr:uid="{00000000-0005-0000-0000-0000BB270000}"/>
    <cellStyle name="Comma 3 2 2 2 4 3 2 2 2 2" xfId="38097" xr:uid="{090FB0CF-F09F-43CC-931B-9BE277042F06}"/>
    <cellStyle name="Comma 3 2 2 2 4 3 2 2 3" xfId="28490" xr:uid="{6E74CB39-8975-427F-853F-4B59F1100D95}"/>
    <cellStyle name="Comma 3 2 2 2 4 3 2 3" xfId="14080" xr:uid="{00000000-0005-0000-0000-0000BC270000}"/>
    <cellStyle name="Comma 3 2 2 2 4 3 2 3 2" xfId="33294" xr:uid="{05D46BC0-638D-4D47-BAE6-C177109ABB2A}"/>
    <cellStyle name="Comma 3 2 2 2 4 3 2 4" xfId="23687" xr:uid="{786CDA97-AEF2-4210-A3F6-61E43849B4B6}"/>
    <cellStyle name="Comma 3 2 2 2 4 3 3" xfId="6875" xr:uid="{00000000-0005-0000-0000-0000BD270000}"/>
    <cellStyle name="Comma 3 2 2 2 4 3 3 2" xfId="16482" xr:uid="{00000000-0005-0000-0000-0000BE270000}"/>
    <cellStyle name="Comma 3 2 2 2 4 3 3 2 2" xfId="35696" xr:uid="{56072B7B-998B-488B-BB40-B49F4D3C1438}"/>
    <cellStyle name="Comma 3 2 2 2 4 3 3 3" xfId="26089" xr:uid="{6045D653-F676-4549-9B7A-3BB017858EDB}"/>
    <cellStyle name="Comma 3 2 2 2 4 3 4" xfId="11678" xr:uid="{00000000-0005-0000-0000-0000BF270000}"/>
    <cellStyle name="Comma 3 2 2 2 4 3 4 2" xfId="30892" xr:uid="{E4D94F13-0282-4B61-971F-174A77766448}"/>
    <cellStyle name="Comma 3 2 2 2 4 3 5" xfId="21285" xr:uid="{4CDD2C50-4D50-4489-AFAD-19E29241C49A}"/>
    <cellStyle name="Comma 3 2 2 2 4 4" xfId="2873" xr:uid="{00000000-0005-0000-0000-0000C0270000}"/>
    <cellStyle name="Comma 3 2 2 2 4 4 2" xfId="7676" xr:uid="{00000000-0005-0000-0000-0000C1270000}"/>
    <cellStyle name="Comma 3 2 2 2 4 4 2 2" xfId="17283" xr:uid="{00000000-0005-0000-0000-0000C2270000}"/>
    <cellStyle name="Comma 3 2 2 2 4 4 2 2 2" xfId="36497" xr:uid="{7660270F-0916-4D71-BB62-1765339327C4}"/>
    <cellStyle name="Comma 3 2 2 2 4 4 2 3" xfId="26890" xr:uid="{5B1AC2F2-CD86-49CC-8AFC-49CF5FAC6A27}"/>
    <cellStyle name="Comma 3 2 2 2 4 4 3" xfId="12480" xr:uid="{00000000-0005-0000-0000-0000C3270000}"/>
    <cellStyle name="Comma 3 2 2 2 4 4 3 2" xfId="31694" xr:uid="{7ADB7AC2-5341-4B65-87CC-26E843FFC435}"/>
    <cellStyle name="Comma 3 2 2 2 4 4 4" xfId="22087" xr:uid="{82E7E743-2472-4E6D-A933-6829CEBF6E71}"/>
    <cellStyle name="Comma 3 2 2 2 4 5" xfId="5275" xr:uid="{00000000-0005-0000-0000-0000C4270000}"/>
    <cellStyle name="Comma 3 2 2 2 4 5 2" xfId="14882" xr:uid="{00000000-0005-0000-0000-0000C5270000}"/>
    <cellStyle name="Comma 3 2 2 2 4 5 2 2" xfId="34096" xr:uid="{3C42CA1F-3985-4322-85F3-2C8B511FAEEB}"/>
    <cellStyle name="Comma 3 2 2 2 4 5 3" xfId="24489" xr:uid="{523EF629-5B12-4919-9755-7B789489775E}"/>
    <cellStyle name="Comma 3 2 2 2 4 6" xfId="10078" xr:uid="{00000000-0005-0000-0000-0000C6270000}"/>
    <cellStyle name="Comma 3 2 2 2 4 6 2" xfId="29292" xr:uid="{458B7504-C557-4ECF-89C6-2D8F7F9A0534}"/>
    <cellStyle name="Comma 3 2 2 2 4 7" xfId="19685" xr:uid="{96D9BAB8-207E-45C3-9FDC-86ACFAB0D51E}"/>
    <cellStyle name="Comma 3 2 2 2 5" xfId="668" xr:uid="{00000000-0005-0000-0000-0000C7270000}"/>
    <cellStyle name="Comma 3 2 2 2 5 2" xfId="1469" xr:uid="{00000000-0005-0000-0000-0000C8270000}"/>
    <cellStyle name="Comma 3 2 2 2 5 2 2" xfId="3873" xr:uid="{00000000-0005-0000-0000-0000C9270000}"/>
    <cellStyle name="Comma 3 2 2 2 5 2 2 2" xfId="8676" xr:uid="{00000000-0005-0000-0000-0000CA270000}"/>
    <cellStyle name="Comma 3 2 2 2 5 2 2 2 2" xfId="18283" xr:uid="{00000000-0005-0000-0000-0000CB270000}"/>
    <cellStyle name="Comma 3 2 2 2 5 2 2 2 2 2" xfId="37497" xr:uid="{CDC97AA7-7199-4B5A-A983-C53B17B8BE49}"/>
    <cellStyle name="Comma 3 2 2 2 5 2 2 2 3" xfId="27890" xr:uid="{7F1178AE-3882-46CA-8CAE-479C219874DB}"/>
    <cellStyle name="Comma 3 2 2 2 5 2 2 3" xfId="13480" xr:uid="{00000000-0005-0000-0000-0000CC270000}"/>
    <cellStyle name="Comma 3 2 2 2 5 2 2 3 2" xfId="32694" xr:uid="{576F38DA-A048-4E2F-B5CA-DA7A9AB77FEF}"/>
    <cellStyle name="Comma 3 2 2 2 5 2 2 4" xfId="23087" xr:uid="{8F69E7C1-CE4C-44E5-8870-6849F15D05BD}"/>
    <cellStyle name="Comma 3 2 2 2 5 2 3" xfId="6275" xr:uid="{00000000-0005-0000-0000-0000CD270000}"/>
    <cellStyle name="Comma 3 2 2 2 5 2 3 2" xfId="15882" xr:uid="{00000000-0005-0000-0000-0000CE270000}"/>
    <cellStyle name="Comma 3 2 2 2 5 2 3 2 2" xfId="35096" xr:uid="{BF65272D-3990-4E41-822F-A668F07B59E6}"/>
    <cellStyle name="Comma 3 2 2 2 5 2 3 3" xfId="25489" xr:uid="{FE8A8ED3-81BC-4311-A4FB-79BCCABFC7B2}"/>
    <cellStyle name="Comma 3 2 2 2 5 2 4" xfId="11078" xr:uid="{00000000-0005-0000-0000-0000CF270000}"/>
    <cellStyle name="Comma 3 2 2 2 5 2 4 2" xfId="30292" xr:uid="{65C26602-4AF8-498E-8C97-16891783333D}"/>
    <cellStyle name="Comma 3 2 2 2 5 2 5" xfId="20685" xr:uid="{22013F05-7572-4B04-803A-3BBB2A72F2AD}"/>
    <cellStyle name="Comma 3 2 2 2 5 3" xfId="2269" xr:uid="{00000000-0005-0000-0000-0000D0270000}"/>
    <cellStyle name="Comma 3 2 2 2 5 3 2" xfId="4673" xr:uid="{00000000-0005-0000-0000-0000D1270000}"/>
    <cellStyle name="Comma 3 2 2 2 5 3 2 2" xfId="9476" xr:uid="{00000000-0005-0000-0000-0000D2270000}"/>
    <cellStyle name="Comma 3 2 2 2 5 3 2 2 2" xfId="19083" xr:uid="{00000000-0005-0000-0000-0000D3270000}"/>
    <cellStyle name="Comma 3 2 2 2 5 3 2 2 2 2" xfId="38297" xr:uid="{5AA53324-3601-4B11-9796-AAA0A151283A}"/>
    <cellStyle name="Comma 3 2 2 2 5 3 2 2 3" xfId="28690" xr:uid="{204F4002-9571-4CF4-AF6B-1B39CFD8CE4D}"/>
    <cellStyle name="Comma 3 2 2 2 5 3 2 3" xfId="14280" xr:uid="{00000000-0005-0000-0000-0000D4270000}"/>
    <cellStyle name="Comma 3 2 2 2 5 3 2 3 2" xfId="33494" xr:uid="{93015E30-6CE7-414E-B261-A8DD5728A5C3}"/>
    <cellStyle name="Comma 3 2 2 2 5 3 2 4" xfId="23887" xr:uid="{4D8405AD-8047-41EF-95DE-0109185F87F3}"/>
    <cellStyle name="Comma 3 2 2 2 5 3 3" xfId="7075" xr:uid="{00000000-0005-0000-0000-0000D5270000}"/>
    <cellStyle name="Comma 3 2 2 2 5 3 3 2" xfId="16682" xr:uid="{00000000-0005-0000-0000-0000D6270000}"/>
    <cellStyle name="Comma 3 2 2 2 5 3 3 2 2" xfId="35896" xr:uid="{5CE2E407-0A0C-44AC-80AF-2276A80EE1FE}"/>
    <cellStyle name="Comma 3 2 2 2 5 3 3 3" xfId="26289" xr:uid="{B15A1218-CCB3-4301-98EC-6727EF2A4234}"/>
    <cellStyle name="Comma 3 2 2 2 5 3 4" xfId="11878" xr:uid="{00000000-0005-0000-0000-0000D7270000}"/>
    <cellStyle name="Comma 3 2 2 2 5 3 4 2" xfId="31092" xr:uid="{D814998A-3935-48D1-9741-1356B3A055E4}"/>
    <cellStyle name="Comma 3 2 2 2 5 3 5" xfId="21485" xr:uid="{B00E33E7-9F93-4ABA-96BE-98B5C7D45D9C}"/>
    <cellStyle name="Comma 3 2 2 2 5 4" xfId="3073" xr:uid="{00000000-0005-0000-0000-0000D8270000}"/>
    <cellStyle name="Comma 3 2 2 2 5 4 2" xfId="7876" xr:uid="{00000000-0005-0000-0000-0000D9270000}"/>
    <cellStyle name="Comma 3 2 2 2 5 4 2 2" xfId="17483" xr:uid="{00000000-0005-0000-0000-0000DA270000}"/>
    <cellStyle name="Comma 3 2 2 2 5 4 2 2 2" xfId="36697" xr:uid="{73749A65-9910-4EF2-AE42-434EDED31FE6}"/>
    <cellStyle name="Comma 3 2 2 2 5 4 2 3" xfId="27090" xr:uid="{CF34CBA3-2054-49C4-9D84-78C769EF2BC1}"/>
    <cellStyle name="Comma 3 2 2 2 5 4 3" xfId="12680" xr:uid="{00000000-0005-0000-0000-0000DB270000}"/>
    <cellStyle name="Comma 3 2 2 2 5 4 3 2" xfId="31894" xr:uid="{50248DBA-6CBF-4A6E-8204-B28D07565CD9}"/>
    <cellStyle name="Comma 3 2 2 2 5 4 4" xfId="22287" xr:uid="{BA00DD96-572F-44AD-9D88-424F8AA96FD0}"/>
    <cellStyle name="Comma 3 2 2 2 5 5" xfId="5475" xr:uid="{00000000-0005-0000-0000-0000DC270000}"/>
    <cellStyle name="Comma 3 2 2 2 5 5 2" xfId="15082" xr:uid="{00000000-0005-0000-0000-0000DD270000}"/>
    <cellStyle name="Comma 3 2 2 2 5 5 2 2" xfId="34296" xr:uid="{EDD5FEE9-28B2-4AE4-A2A7-3D7D53050D60}"/>
    <cellStyle name="Comma 3 2 2 2 5 5 3" xfId="24689" xr:uid="{13E09385-A880-475B-AD60-C9944EE88459}"/>
    <cellStyle name="Comma 3 2 2 2 5 6" xfId="10278" xr:uid="{00000000-0005-0000-0000-0000DE270000}"/>
    <cellStyle name="Comma 3 2 2 2 5 6 2" xfId="29492" xr:uid="{A058D297-C657-4F26-9D1E-527093259569}"/>
    <cellStyle name="Comma 3 2 2 2 5 7" xfId="19885" xr:uid="{227E8B6A-18D9-4248-B211-3AE414862D65}"/>
    <cellStyle name="Comma 3 2 2 2 6" xfId="869" xr:uid="{00000000-0005-0000-0000-0000DF270000}"/>
    <cellStyle name="Comma 3 2 2 2 6 2" xfId="3273" xr:uid="{00000000-0005-0000-0000-0000E0270000}"/>
    <cellStyle name="Comma 3 2 2 2 6 2 2" xfId="8076" xr:uid="{00000000-0005-0000-0000-0000E1270000}"/>
    <cellStyle name="Comma 3 2 2 2 6 2 2 2" xfId="17683" xr:uid="{00000000-0005-0000-0000-0000E2270000}"/>
    <cellStyle name="Comma 3 2 2 2 6 2 2 2 2" xfId="36897" xr:uid="{F11DD8C7-A7B1-460F-9530-532AF9C0B32C}"/>
    <cellStyle name="Comma 3 2 2 2 6 2 2 3" xfId="27290" xr:uid="{D066F4AE-89BC-4404-9875-D3E4934FA4AC}"/>
    <cellStyle name="Comma 3 2 2 2 6 2 3" xfId="12880" xr:uid="{00000000-0005-0000-0000-0000E3270000}"/>
    <cellStyle name="Comma 3 2 2 2 6 2 3 2" xfId="32094" xr:uid="{562E16A7-440D-4420-9821-DD1FA01B9218}"/>
    <cellStyle name="Comma 3 2 2 2 6 2 4" xfId="22487" xr:uid="{1392702E-30E4-4D15-B4B9-9EB4655E6FEA}"/>
    <cellStyle name="Comma 3 2 2 2 6 3" xfId="5675" xr:uid="{00000000-0005-0000-0000-0000E4270000}"/>
    <cellStyle name="Comma 3 2 2 2 6 3 2" xfId="15282" xr:uid="{00000000-0005-0000-0000-0000E5270000}"/>
    <cellStyle name="Comma 3 2 2 2 6 3 2 2" xfId="34496" xr:uid="{03990067-728A-4B77-BF5E-CCB6E429C843}"/>
    <cellStyle name="Comma 3 2 2 2 6 3 3" xfId="24889" xr:uid="{6505BCCF-8738-452A-826B-729D0E8C5B76}"/>
    <cellStyle name="Comma 3 2 2 2 6 4" xfId="10478" xr:uid="{00000000-0005-0000-0000-0000E6270000}"/>
    <cellStyle name="Comma 3 2 2 2 6 4 2" xfId="29692" xr:uid="{EDD155DD-231F-4C20-8660-1801822D02B6}"/>
    <cellStyle name="Comma 3 2 2 2 6 5" xfId="20085" xr:uid="{09613EA3-067A-4D3A-9470-51375BC2A054}"/>
    <cellStyle name="Comma 3 2 2 2 7" xfId="1669" xr:uid="{00000000-0005-0000-0000-0000E7270000}"/>
    <cellStyle name="Comma 3 2 2 2 7 2" xfId="4073" xr:uid="{00000000-0005-0000-0000-0000E8270000}"/>
    <cellStyle name="Comma 3 2 2 2 7 2 2" xfId="8876" xr:uid="{00000000-0005-0000-0000-0000E9270000}"/>
    <cellStyle name="Comma 3 2 2 2 7 2 2 2" xfId="18483" xr:uid="{00000000-0005-0000-0000-0000EA270000}"/>
    <cellStyle name="Comma 3 2 2 2 7 2 2 2 2" xfId="37697" xr:uid="{696C4D42-8E87-4F5E-8733-66A308371274}"/>
    <cellStyle name="Comma 3 2 2 2 7 2 2 3" xfId="28090" xr:uid="{8F523963-B908-47AB-A06A-43BA450EAA13}"/>
    <cellStyle name="Comma 3 2 2 2 7 2 3" xfId="13680" xr:uid="{00000000-0005-0000-0000-0000EB270000}"/>
    <cellStyle name="Comma 3 2 2 2 7 2 3 2" xfId="32894" xr:uid="{60C63973-3432-4DFA-9FDF-F25EF49AEBEA}"/>
    <cellStyle name="Comma 3 2 2 2 7 2 4" xfId="23287" xr:uid="{754E9173-5204-4EBB-8B08-ACF208F0BE14}"/>
    <cellStyle name="Comma 3 2 2 2 7 3" xfId="6475" xr:uid="{00000000-0005-0000-0000-0000EC270000}"/>
    <cellStyle name="Comma 3 2 2 2 7 3 2" xfId="16082" xr:uid="{00000000-0005-0000-0000-0000ED270000}"/>
    <cellStyle name="Comma 3 2 2 2 7 3 2 2" xfId="35296" xr:uid="{6D41ED4A-7849-459A-9CA4-DB8C9C87F1B4}"/>
    <cellStyle name="Comma 3 2 2 2 7 3 3" xfId="25689" xr:uid="{66C1FAAE-0214-4416-B5C1-6E2331FC5829}"/>
    <cellStyle name="Comma 3 2 2 2 7 4" xfId="11278" xr:uid="{00000000-0005-0000-0000-0000EE270000}"/>
    <cellStyle name="Comma 3 2 2 2 7 4 2" xfId="30492" xr:uid="{61CF51FC-1787-414D-B03D-B539C810EE65}"/>
    <cellStyle name="Comma 3 2 2 2 7 5" xfId="20885" xr:uid="{1998DD05-C8FF-4B26-9929-CE36EDAEE93B}"/>
    <cellStyle name="Comma 3 2 2 2 8" xfId="2473" xr:uid="{00000000-0005-0000-0000-0000EF270000}"/>
    <cellStyle name="Comma 3 2 2 2 8 2" xfId="7276" xr:uid="{00000000-0005-0000-0000-0000F0270000}"/>
    <cellStyle name="Comma 3 2 2 2 8 2 2" xfId="16883" xr:uid="{00000000-0005-0000-0000-0000F1270000}"/>
    <cellStyle name="Comma 3 2 2 2 8 2 2 2" xfId="36097" xr:uid="{6391D67E-5E8D-437F-A368-48585D2EA13C}"/>
    <cellStyle name="Comma 3 2 2 2 8 2 3" xfId="26490" xr:uid="{BAFA7FC6-996A-4640-B58E-B0C65A1BD107}"/>
    <cellStyle name="Comma 3 2 2 2 8 3" xfId="12080" xr:uid="{00000000-0005-0000-0000-0000F2270000}"/>
    <cellStyle name="Comma 3 2 2 2 8 3 2" xfId="31294" xr:uid="{75790F51-2719-4DDC-A7F1-6E4FAC865C42}"/>
    <cellStyle name="Comma 3 2 2 2 8 4" xfId="21687" xr:uid="{86442379-907B-45B5-A460-3C1CC0EE379E}"/>
    <cellStyle name="Comma 3 2 2 2 9" xfId="4875" xr:uid="{00000000-0005-0000-0000-0000F3270000}"/>
    <cellStyle name="Comma 3 2 2 2 9 2" xfId="14482" xr:uid="{00000000-0005-0000-0000-0000F4270000}"/>
    <cellStyle name="Comma 3 2 2 2 9 2 2" xfId="33696" xr:uid="{AA4A573F-7A88-40A3-9F0F-7A5FB512AF60}"/>
    <cellStyle name="Comma 3 2 2 2 9 3" xfId="24089" xr:uid="{205E098B-7BA6-4B2B-81A7-FF85CCF53B60}"/>
    <cellStyle name="Comma 3 2 2 3" xfId="118" xr:uid="{00000000-0005-0000-0000-0000F5270000}"/>
    <cellStyle name="Comma 3 2 2 3 10" xfId="19335" xr:uid="{4F4B0807-B9BC-48F3-A91A-70227B04E9B5}"/>
    <cellStyle name="Comma 3 2 2 3 2" xfId="318" xr:uid="{00000000-0005-0000-0000-0000F6270000}"/>
    <cellStyle name="Comma 3 2 2 3 2 2" xfId="1119" xr:uid="{00000000-0005-0000-0000-0000F7270000}"/>
    <cellStyle name="Comma 3 2 2 3 2 2 2" xfId="3523" xr:uid="{00000000-0005-0000-0000-0000F8270000}"/>
    <cellStyle name="Comma 3 2 2 3 2 2 2 2" xfId="8326" xr:uid="{00000000-0005-0000-0000-0000F9270000}"/>
    <cellStyle name="Comma 3 2 2 3 2 2 2 2 2" xfId="17933" xr:uid="{00000000-0005-0000-0000-0000FA270000}"/>
    <cellStyle name="Comma 3 2 2 3 2 2 2 2 2 2" xfId="37147" xr:uid="{688F706B-DE40-4707-B46E-11E8D5196C7B}"/>
    <cellStyle name="Comma 3 2 2 3 2 2 2 2 3" xfId="27540" xr:uid="{50A39229-DE06-4B96-993E-ECA7B9C711A3}"/>
    <cellStyle name="Comma 3 2 2 3 2 2 2 3" xfId="13130" xr:uid="{00000000-0005-0000-0000-0000FB270000}"/>
    <cellStyle name="Comma 3 2 2 3 2 2 2 3 2" xfId="32344" xr:uid="{2A15DB07-05CA-4381-AD3C-00DADBAEE4AF}"/>
    <cellStyle name="Comma 3 2 2 3 2 2 2 4" xfId="22737" xr:uid="{FEC0902A-7BEA-4D3F-B92C-2ED6CB5C4D0C}"/>
    <cellStyle name="Comma 3 2 2 3 2 2 3" xfId="5925" xr:uid="{00000000-0005-0000-0000-0000FC270000}"/>
    <cellStyle name="Comma 3 2 2 3 2 2 3 2" xfId="15532" xr:uid="{00000000-0005-0000-0000-0000FD270000}"/>
    <cellStyle name="Comma 3 2 2 3 2 2 3 2 2" xfId="34746" xr:uid="{1931A7EA-8CE5-4A09-8D20-0B2A23D412FF}"/>
    <cellStyle name="Comma 3 2 2 3 2 2 3 3" xfId="25139" xr:uid="{F71CEFE5-B2EC-4C15-A814-28978910C7B6}"/>
    <cellStyle name="Comma 3 2 2 3 2 2 4" xfId="10728" xr:uid="{00000000-0005-0000-0000-0000FE270000}"/>
    <cellStyle name="Comma 3 2 2 3 2 2 4 2" xfId="29942" xr:uid="{6137DA7F-71CC-4990-92A1-13D04BCBEE80}"/>
    <cellStyle name="Comma 3 2 2 3 2 2 5" xfId="20335" xr:uid="{F3F19A8C-768D-4F00-81D8-50A9FCB16665}"/>
    <cellStyle name="Comma 3 2 2 3 2 3" xfId="1919" xr:uid="{00000000-0005-0000-0000-0000FF270000}"/>
    <cellStyle name="Comma 3 2 2 3 2 3 2" xfId="4323" xr:uid="{00000000-0005-0000-0000-000000280000}"/>
    <cellStyle name="Comma 3 2 2 3 2 3 2 2" xfId="9126" xr:uid="{00000000-0005-0000-0000-000001280000}"/>
    <cellStyle name="Comma 3 2 2 3 2 3 2 2 2" xfId="18733" xr:uid="{00000000-0005-0000-0000-000002280000}"/>
    <cellStyle name="Comma 3 2 2 3 2 3 2 2 2 2" xfId="37947" xr:uid="{A3CC7969-B945-4CA2-ADCE-B312640F5BD9}"/>
    <cellStyle name="Comma 3 2 2 3 2 3 2 2 3" xfId="28340" xr:uid="{ED4ED3C6-49F3-45D0-B497-74F16D36F098}"/>
    <cellStyle name="Comma 3 2 2 3 2 3 2 3" xfId="13930" xr:uid="{00000000-0005-0000-0000-000003280000}"/>
    <cellStyle name="Comma 3 2 2 3 2 3 2 3 2" xfId="33144" xr:uid="{9C4380C2-9231-4E16-88B3-9B96F19B94CA}"/>
    <cellStyle name="Comma 3 2 2 3 2 3 2 4" xfId="23537" xr:uid="{1DE27F8C-B3B5-4CD7-9B32-37AE8375E0E4}"/>
    <cellStyle name="Comma 3 2 2 3 2 3 3" xfId="6725" xr:uid="{00000000-0005-0000-0000-000004280000}"/>
    <cellStyle name="Comma 3 2 2 3 2 3 3 2" xfId="16332" xr:uid="{00000000-0005-0000-0000-000005280000}"/>
    <cellStyle name="Comma 3 2 2 3 2 3 3 2 2" xfId="35546" xr:uid="{0578A085-D84E-4BEE-82F6-292E4BB6B46C}"/>
    <cellStyle name="Comma 3 2 2 3 2 3 3 3" xfId="25939" xr:uid="{6AFD0CFA-2204-468D-99A5-4DE1A459A792}"/>
    <cellStyle name="Comma 3 2 2 3 2 3 4" xfId="11528" xr:uid="{00000000-0005-0000-0000-000006280000}"/>
    <cellStyle name="Comma 3 2 2 3 2 3 4 2" xfId="30742" xr:uid="{355CBB5C-69CC-4F74-8834-98CCABD6BA25}"/>
    <cellStyle name="Comma 3 2 2 3 2 3 5" xfId="21135" xr:uid="{9EC6E749-4B30-4128-805A-D2D8735F537A}"/>
    <cellStyle name="Comma 3 2 2 3 2 4" xfId="2723" xr:uid="{00000000-0005-0000-0000-000007280000}"/>
    <cellStyle name="Comma 3 2 2 3 2 4 2" xfId="7526" xr:uid="{00000000-0005-0000-0000-000008280000}"/>
    <cellStyle name="Comma 3 2 2 3 2 4 2 2" xfId="17133" xr:uid="{00000000-0005-0000-0000-000009280000}"/>
    <cellStyle name="Comma 3 2 2 3 2 4 2 2 2" xfId="36347" xr:uid="{CCDD9B75-B582-426E-9A64-656168012FAF}"/>
    <cellStyle name="Comma 3 2 2 3 2 4 2 3" xfId="26740" xr:uid="{81D52D26-0992-4626-AD0C-10D5DC06BC88}"/>
    <cellStyle name="Comma 3 2 2 3 2 4 3" xfId="12330" xr:uid="{00000000-0005-0000-0000-00000A280000}"/>
    <cellStyle name="Comma 3 2 2 3 2 4 3 2" xfId="31544" xr:uid="{01049E8C-0536-49C8-808C-20EC18E649E6}"/>
    <cellStyle name="Comma 3 2 2 3 2 4 4" xfId="21937" xr:uid="{FA0DDC30-03B0-4746-801E-62B3B45C78FF}"/>
    <cellStyle name="Comma 3 2 2 3 2 5" xfId="5125" xr:uid="{00000000-0005-0000-0000-00000B280000}"/>
    <cellStyle name="Comma 3 2 2 3 2 5 2" xfId="14732" xr:uid="{00000000-0005-0000-0000-00000C280000}"/>
    <cellStyle name="Comma 3 2 2 3 2 5 2 2" xfId="33946" xr:uid="{610160D8-1BB6-4A41-815A-36FFFAEF9323}"/>
    <cellStyle name="Comma 3 2 2 3 2 5 3" xfId="24339" xr:uid="{5B4BF568-9778-49FC-9E11-A2073C5A2F85}"/>
    <cellStyle name="Comma 3 2 2 3 2 6" xfId="9928" xr:uid="{00000000-0005-0000-0000-00000D280000}"/>
    <cellStyle name="Comma 3 2 2 3 2 6 2" xfId="29142" xr:uid="{2ADDBCB1-8512-419E-A132-E2BF6C8C294E}"/>
    <cellStyle name="Comma 3 2 2 3 2 7" xfId="19535" xr:uid="{E726343E-B9CA-4976-9839-FD47190715D7}"/>
    <cellStyle name="Comma 3 2 2 3 3" xfId="518" xr:uid="{00000000-0005-0000-0000-00000E280000}"/>
    <cellStyle name="Comma 3 2 2 3 3 2" xfId="1319" xr:uid="{00000000-0005-0000-0000-00000F280000}"/>
    <cellStyle name="Comma 3 2 2 3 3 2 2" xfId="3723" xr:uid="{00000000-0005-0000-0000-000010280000}"/>
    <cellStyle name="Comma 3 2 2 3 3 2 2 2" xfId="8526" xr:uid="{00000000-0005-0000-0000-000011280000}"/>
    <cellStyle name="Comma 3 2 2 3 3 2 2 2 2" xfId="18133" xr:uid="{00000000-0005-0000-0000-000012280000}"/>
    <cellStyle name="Comma 3 2 2 3 3 2 2 2 2 2" xfId="37347" xr:uid="{08680EF5-0AD2-4959-8905-2B38269D5CD5}"/>
    <cellStyle name="Comma 3 2 2 3 3 2 2 2 3" xfId="27740" xr:uid="{ABAD4FE1-EE90-4AFB-80B5-394AE4D4CE2E}"/>
    <cellStyle name="Comma 3 2 2 3 3 2 2 3" xfId="13330" xr:uid="{00000000-0005-0000-0000-000013280000}"/>
    <cellStyle name="Comma 3 2 2 3 3 2 2 3 2" xfId="32544" xr:uid="{8085AA6F-92F4-49E2-8A20-3D976FEA620C}"/>
    <cellStyle name="Comma 3 2 2 3 3 2 2 4" xfId="22937" xr:uid="{F103A78C-3891-41A6-97E7-F08B366CE862}"/>
    <cellStyle name="Comma 3 2 2 3 3 2 3" xfId="6125" xr:uid="{00000000-0005-0000-0000-000014280000}"/>
    <cellStyle name="Comma 3 2 2 3 3 2 3 2" xfId="15732" xr:uid="{00000000-0005-0000-0000-000015280000}"/>
    <cellStyle name="Comma 3 2 2 3 3 2 3 2 2" xfId="34946" xr:uid="{11653C1B-2DFD-4C6E-85CF-1B83B3050C4E}"/>
    <cellStyle name="Comma 3 2 2 3 3 2 3 3" xfId="25339" xr:uid="{17AD65D7-9A8E-4CEF-ACD7-41C7B1285492}"/>
    <cellStyle name="Comma 3 2 2 3 3 2 4" xfId="10928" xr:uid="{00000000-0005-0000-0000-000016280000}"/>
    <cellStyle name="Comma 3 2 2 3 3 2 4 2" xfId="30142" xr:uid="{C3FC48EE-B454-417C-97A6-00FC12DC36F8}"/>
    <cellStyle name="Comma 3 2 2 3 3 2 5" xfId="20535" xr:uid="{9701F488-05A0-4CCD-A0F6-24C4FE280062}"/>
    <cellStyle name="Comma 3 2 2 3 3 3" xfId="2119" xr:uid="{00000000-0005-0000-0000-000017280000}"/>
    <cellStyle name="Comma 3 2 2 3 3 3 2" xfId="4523" xr:uid="{00000000-0005-0000-0000-000018280000}"/>
    <cellStyle name="Comma 3 2 2 3 3 3 2 2" xfId="9326" xr:uid="{00000000-0005-0000-0000-000019280000}"/>
    <cellStyle name="Comma 3 2 2 3 3 3 2 2 2" xfId="18933" xr:uid="{00000000-0005-0000-0000-00001A280000}"/>
    <cellStyle name="Comma 3 2 2 3 3 3 2 2 2 2" xfId="38147" xr:uid="{F1A0FD13-3FE5-48E3-8885-6E9246D6F464}"/>
    <cellStyle name="Comma 3 2 2 3 3 3 2 2 3" xfId="28540" xr:uid="{6D85722B-72FE-4F96-9A45-E51FB50AF4B4}"/>
    <cellStyle name="Comma 3 2 2 3 3 3 2 3" xfId="14130" xr:uid="{00000000-0005-0000-0000-00001B280000}"/>
    <cellStyle name="Comma 3 2 2 3 3 3 2 3 2" xfId="33344" xr:uid="{D13563EC-9C46-4908-9780-C71B7B0D2B35}"/>
    <cellStyle name="Comma 3 2 2 3 3 3 2 4" xfId="23737" xr:uid="{9A4C4BA4-E60E-4D41-9EE5-68B0EF117AAD}"/>
    <cellStyle name="Comma 3 2 2 3 3 3 3" xfId="6925" xr:uid="{00000000-0005-0000-0000-00001C280000}"/>
    <cellStyle name="Comma 3 2 2 3 3 3 3 2" xfId="16532" xr:uid="{00000000-0005-0000-0000-00001D280000}"/>
    <cellStyle name="Comma 3 2 2 3 3 3 3 2 2" xfId="35746" xr:uid="{109CF89D-35D6-4632-8B9F-2D96202195DA}"/>
    <cellStyle name="Comma 3 2 2 3 3 3 3 3" xfId="26139" xr:uid="{0473C78C-A44D-4BFC-BFEC-8D346DC42DBD}"/>
    <cellStyle name="Comma 3 2 2 3 3 3 4" xfId="11728" xr:uid="{00000000-0005-0000-0000-00001E280000}"/>
    <cellStyle name="Comma 3 2 2 3 3 3 4 2" xfId="30942" xr:uid="{5EED44C0-061D-488D-97AA-8A22CC7570B9}"/>
    <cellStyle name="Comma 3 2 2 3 3 3 5" xfId="21335" xr:uid="{7482DDB6-5B7F-4D32-B3A2-7E3E7085DD2D}"/>
    <cellStyle name="Comma 3 2 2 3 3 4" xfId="2923" xr:uid="{00000000-0005-0000-0000-00001F280000}"/>
    <cellStyle name="Comma 3 2 2 3 3 4 2" xfId="7726" xr:uid="{00000000-0005-0000-0000-000020280000}"/>
    <cellStyle name="Comma 3 2 2 3 3 4 2 2" xfId="17333" xr:uid="{00000000-0005-0000-0000-000021280000}"/>
    <cellStyle name="Comma 3 2 2 3 3 4 2 2 2" xfId="36547" xr:uid="{E55401B5-3693-4F66-A6E4-119D0E737AF8}"/>
    <cellStyle name="Comma 3 2 2 3 3 4 2 3" xfId="26940" xr:uid="{C250F4D1-211D-4DF9-89AF-B79BC079768A}"/>
    <cellStyle name="Comma 3 2 2 3 3 4 3" xfId="12530" xr:uid="{00000000-0005-0000-0000-000022280000}"/>
    <cellStyle name="Comma 3 2 2 3 3 4 3 2" xfId="31744" xr:uid="{7F725D4D-B60F-451D-85DA-1A66987B6721}"/>
    <cellStyle name="Comma 3 2 2 3 3 4 4" xfId="22137" xr:uid="{10A205AD-6695-480E-BF2F-80360CEAA4C3}"/>
    <cellStyle name="Comma 3 2 2 3 3 5" xfId="5325" xr:uid="{00000000-0005-0000-0000-000023280000}"/>
    <cellStyle name="Comma 3 2 2 3 3 5 2" xfId="14932" xr:uid="{00000000-0005-0000-0000-000024280000}"/>
    <cellStyle name="Comma 3 2 2 3 3 5 2 2" xfId="34146" xr:uid="{1E2550E1-AD5E-44DE-AA26-C96963E70009}"/>
    <cellStyle name="Comma 3 2 2 3 3 5 3" xfId="24539" xr:uid="{2652C2EF-4FB4-4A70-BC8F-7C60A3766FBA}"/>
    <cellStyle name="Comma 3 2 2 3 3 6" xfId="10128" xr:uid="{00000000-0005-0000-0000-000025280000}"/>
    <cellStyle name="Comma 3 2 2 3 3 6 2" xfId="29342" xr:uid="{AEDD4F59-BEE4-4CA2-B627-0F252BBF7A76}"/>
    <cellStyle name="Comma 3 2 2 3 3 7" xfId="19735" xr:uid="{75459C88-D537-4B3F-B6B2-033660890950}"/>
    <cellStyle name="Comma 3 2 2 3 4" xfId="718" xr:uid="{00000000-0005-0000-0000-000026280000}"/>
    <cellStyle name="Comma 3 2 2 3 4 2" xfId="1519" xr:uid="{00000000-0005-0000-0000-000027280000}"/>
    <cellStyle name="Comma 3 2 2 3 4 2 2" xfId="3923" xr:uid="{00000000-0005-0000-0000-000028280000}"/>
    <cellStyle name="Comma 3 2 2 3 4 2 2 2" xfId="8726" xr:uid="{00000000-0005-0000-0000-000029280000}"/>
    <cellStyle name="Comma 3 2 2 3 4 2 2 2 2" xfId="18333" xr:uid="{00000000-0005-0000-0000-00002A280000}"/>
    <cellStyle name="Comma 3 2 2 3 4 2 2 2 2 2" xfId="37547" xr:uid="{B70EAF3A-09A0-4FD5-9D93-1C7F451DAAF6}"/>
    <cellStyle name="Comma 3 2 2 3 4 2 2 2 3" xfId="27940" xr:uid="{AEE4E265-7E40-4A0D-998D-8A600758187C}"/>
    <cellStyle name="Comma 3 2 2 3 4 2 2 3" xfId="13530" xr:uid="{00000000-0005-0000-0000-00002B280000}"/>
    <cellStyle name="Comma 3 2 2 3 4 2 2 3 2" xfId="32744" xr:uid="{BEB3A225-8DC4-4562-8ACD-418D72A969BB}"/>
    <cellStyle name="Comma 3 2 2 3 4 2 2 4" xfId="23137" xr:uid="{456E9D5F-5B52-4D9E-8BDF-414018408DC6}"/>
    <cellStyle name="Comma 3 2 2 3 4 2 3" xfId="6325" xr:uid="{00000000-0005-0000-0000-00002C280000}"/>
    <cellStyle name="Comma 3 2 2 3 4 2 3 2" xfId="15932" xr:uid="{00000000-0005-0000-0000-00002D280000}"/>
    <cellStyle name="Comma 3 2 2 3 4 2 3 2 2" xfId="35146" xr:uid="{41198834-875F-409B-9F6B-9234B14F0F21}"/>
    <cellStyle name="Comma 3 2 2 3 4 2 3 3" xfId="25539" xr:uid="{F37A7159-32C1-4489-972D-E6BB786B9C57}"/>
    <cellStyle name="Comma 3 2 2 3 4 2 4" xfId="11128" xr:uid="{00000000-0005-0000-0000-00002E280000}"/>
    <cellStyle name="Comma 3 2 2 3 4 2 4 2" xfId="30342" xr:uid="{A7ADEB03-DD4E-42C4-8134-E9CF3D593F7A}"/>
    <cellStyle name="Comma 3 2 2 3 4 2 5" xfId="20735" xr:uid="{7A6C3A1E-C825-4E6F-B8AB-2B046C3441AA}"/>
    <cellStyle name="Comma 3 2 2 3 4 3" xfId="2319" xr:uid="{00000000-0005-0000-0000-00002F280000}"/>
    <cellStyle name="Comma 3 2 2 3 4 3 2" xfId="4723" xr:uid="{00000000-0005-0000-0000-000030280000}"/>
    <cellStyle name="Comma 3 2 2 3 4 3 2 2" xfId="9526" xr:uid="{00000000-0005-0000-0000-000031280000}"/>
    <cellStyle name="Comma 3 2 2 3 4 3 2 2 2" xfId="19133" xr:uid="{00000000-0005-0000-0000-000032280000}"/>
    <cellStyle name="Comma 3 2 2 3 4 3 2 2 2 2" xfId="38347" xr:uid="{08CC3FC4-2268-45C3-8966-284D3CDA700B}"/>
    <cellStyle name="Comma 3 2 2 3 4 3 2 2 3" xfId="28740" xr:uid="{9121E253-BB70-4438-9887-8016E983F660}"/>
    <cellStyle name="Comma 3 2 2 3 4 3 2 3" xfId="14330" xr:uid="{00000000-0005-0000-0000-000033280000}"/>
    <cellStyle name="Comma 3 2 2 3 4 3 2 3 2" xfId="33544" xr:uid="{40A39384-811B-4A80-B310-F7A7FDDC36C0}"/>
    <cellStyle name="Comma 3 2 2 3 4 3 2 4" xfId="23937" xr:uid="{EC4316CF-1942-46B5-8E55-C78A68F1B657}"/>
    <cellStyle name="Comma 3 2 2 3 4 3 3" xfId="7125" xr:uid="{00000000-0005-0000-0000-000034280000}"/>
    <cellStyle name="Comma 3 2 2 3 4 3 3 2" xfId="16732" xr:uid="{00000000-0005-0000-0000-000035280000}"/>
    <cellStyle name="Comma 3 2 2 3 4 3 3 2 2" xfId="35946" xr:uid="{802907B1-71E4-4F71-891B-DD7C1FEE5A9D}"/>
    <cellStyle name="Comma 3 2 2 3 4 3 3 3" xfId="26339" xr:uid="{620C516C-A18F-4486-8367-DBC939B056B4}"/>
    <cellStyle name="Comma 3 2 2 3 4 3 4" xfId="11928" xr:uid="{00000000-0005-0000-0000-000036280000}"/>
    <cellStyle name="Comma 3 2 2 3 4 3 4 2" xfId="31142" xr:uid="{40B6F8AD-3572-4C01-ACA2-6339021C745D}"/>
    <cellStyle name="Comma 3 2 2 3 4 3 5" xfId="21535" xr:uid="{E2E1DFE6-58FA-4F97-AE4C-7F318EDA9B58}"/>
    <cellStyle name="Comma 3 2 2 3 4 4" xfId="3123" xr:uid="{00000000-0005-0000-0000-000037280000}"/>
    <cellStyle name="Comma 3 2 2 3 4 4 2" xfId="7926" xr:uid="{00000000-0005-0000-0000-000038280000}"/>
    <cellStyle name="Comma 3 2 2 3 4 4 2 2" xfId="17533" xr:uid="{00000000-0005-0000-0000-000039280000}"/>
    <cellStyle name="Comma 3 2 2 3 4 4 2 2 2" xfId="36747" xr:uid="{94F9C0AE-AD44-4C22-9F84-8BD18664836A}"/>
    <cellStyle name="Comma 3 2 2 3 4 4 2 3" xfId="27140" xr:uid="{DCDE82F3-5BD5-4FF7-9396-AE8CBE40A19A}"/>
    <cellStyle name="Comma 3 2 2 3 4 4 3" xfId="12730" xr:uid="{00000000-0005-0000-0000-00003A280000}"/>
    <cellStyle name="Comma 3 2 2 3 4 4 3 2" xfId="31944" xr:uid="{B6938924-B7FF-4BE8-8AC8-19112EDE1A03}"/>
    <cellStyle name="Comma 3 2 2 3 4 4 4" xfId="22337" xr:uid="{2FE74981-C767-48EB-801E-A28B6C521F46}"/>
    <cellStyle name="Comma 3 2 2 3 4 5" xfId="5525" xr:uid="{00000000-0005-0000-0000-00003B280000}"/>
    <cellStyle name="Comma 3 2 2 3 4 5 2" xfId="15132" xr:uid="{00000000-0005-0000-0000-00003C280000}"/>
    <cellStyle name="Comma 3 2 2 3 4 5 2 2" xfId="34346" xr:uid="{FA99147F-4478-4A0A-AAB6-3D32DCC9292C}"/>
    <cellStyle name="Comma 3 2 2 3 4 5 3" xfId="24739" xr:uid="{9C601362-95BF-4DCA-96FC-FF16E2637F45}"/>
    <cellStyle name="Comma 3 2 2 3 4 6" xfId="10328" xr:uid="{00000000-0005-0000-0000-00003D280000}"/>
    <cellStyle name="Comma 3 2 2 3 4 6 2" xfId="29542" xr:uid="{DBA63F15-64CE-47F7-BBA8-2A187EFAD7CA}"/>
    <cellStyle name="Comma 3 2 2 3 4 7" xfId="19935" xr:uid="{E94FEF64-81A2-4CA2-9715-53DEF0CF8008}"/>
    <cellStyle name="Comma 3 2 2 3 5" xfId="919" xr:uid="{00000000-0005-0000-0000-00003E280000}"/>
    <cellStyle name="Comma 3 2 2 3 5 2" xfId="3323" xr:uid="{00000000-0005-0000-0000-00003F280000}"/>
    <cellStyle name="Comma 3 2 2 3 5 2 2" xfId="8126" xr:uid="{00000000-0005-0000-0000-000040280000}"/>
    <cellStyle name="Comma 3 2 2 3 5 2 2 2" xfId="17733" xr:uid="{00000000-0005-0000-0000-000041280000}"/>
    <cellStyle name="Comma 3 2 2 3 5 2 2 2 2" xfId="36947" xr:uid="{8D705F67-2F9A-4238-8A67-B10A36D2791A}"/>
    <cellStyle name="Comma 3 2 2 3 5 2 2 3" xfId="27340" xr:uid="{BB848CF5-2C2D-449D-863F-3F55BEC18F17}"/>
    <cellStyle name="Comma 3 2 2 3 5 2 3" xfId="12930" xr:uid="{00000000-0005-0000-0000-000042280000}"/>
    <cellStyle name="Comma 3 2 2 3 5 2 3 2" xfId="32144" xr:uid="{FA964233-3D71-4C29-87E6-EB2BDE3E9227}"/>
    <cellStyle name="Comma 3 2 2 3 5 2 4" xfId="22537" xr:uid="{2F6ED66F-45A0-47F9-913F-77FA36930C63}"/>
    <cellStyle name="Comma 3 2 2 3 5 3" xfId="5725" xr:uid="{00000000-0005-0000-0000-000043280000}"/>
    <cellStyle name="Comma 3 2 2 3 5 3 2" xfId="15332" xr:uid="{00000000-0005-0000-0000-000044280000}"/>
    <cellStyle name="Comma 3 2 2 3 5 3 2 2" xfId="34546" xr:uid="{B11C7C8C-30CF-4F49-B20F-D5CCF5A04849}"/>
    <cellStyle name="Comma 3 2 2 3 5 3 3" xfId="24939" xr:uid="{FD832EBF-8C47-4E08-83E4-C2D191C545D9}"/>
    <cellStyle name="Comma 3 2 2 3 5 4" xfId="10528" xr:uid="{00000000-0005-0000-0000-000045280000}"/>
    <cellStyle name="Comma 3 2 2 3 5 4 2" xfId="29742" xr:uid="{BFC93CC3-883A-4CCF-819D-7E8F92591686}"/>
    <cellStyle name="Comma 3 2 2 3 5 5" xfId="20135" xr:uid="{BEAC5314-D1FB-449C-9E63-17E6B4449D99}"/>
    <cellStyle name="Comma 3 2 2 3 6" xfId="1719" xr:uid="{00000000-0005-0000-0000-000046280000}"/>
    <cellStyle name="Comma 3 2 2 3 6 2" xfId="4123" xr:uid="{00000000-0005-0000-0000-000047280000}"/>
    <cellStyle name="Comma 3 2 2 3 6 2 2" xfId="8926" xr:uid="{00000000-0005-0000-0000-000048280000}"/>
    <cellStyle name="Comma 3 2 2 3 6 2 2 2" xfId="18533" xr:uid="{00000000-0005-0000-0000-000049280000}"/>
    <cellStyle name="Comma 3 2 2 3 6 2 2 2 2" xfId="37747" xr:uid="{FD18E81C-2375-48A6-8A6F-0635421A8152}"/>
    <cellStyle name="Comma 3 2 2 3 6 2 2 3" xfId="28140" xr:uid="{439DE7C4-8FEC-43C3-B6F8-1F41DCE87A66}"/>
    <cellStyle name="Comma 3 2 2 3 6 2 3" xfId="13730" xr:uid="{00000000-0005-0000-0000-00004A280000}"/>
    <cellStyle name="Comma 3 2 2 3 6 2 3 2" xfId="32944" xr:uid="{A6A72423-7E92-4A18-AF9A-608395685CB2}"/>
    <cellStyle name="Comma 3 2 2 3 6 2 4" xfId="23337" xr:uid="{E8D4DC7A-5F93-4F43-81AA-5BD23C7274AB}"/>
    <cellStyle name="Comma 3 2 2 3 6 3" xfId="6525" xr:uid="{00000000-0005-0000-0000-00004B280000}"/>
    <cellStyle name="Comma 3 2 2 3 6 3 2" xfId="16132" xr:uid="{00000000-0005-0000-0000-00004C280000}"/>
    <cellStyle name="Comma 3 2 2 3 6 3 2 2" xfId="35346" xr:uid="{91A6E850-B95E-4BA7-AE4C-77931CB82A4D}"/>
    <cellStyle name="Comma 3 2 2 3 6 3 3" xfId="25739" xr:uid="{1B94F176-311F-42C9-BF1D-0937CBE82881}"/>
    <cellStyle name="Comma 3 2 2 3 6 4" xfId="11328" xr:uid="{00000000-0005-0000-0000-00004D280000}"/>
    <cellStyle name="Comma 3 2 2 3 6 4 2" xfId="30542" xr:uid="{1921AEE3-9CDA-4FCF-87EF-A127EA573C1E}"/>
    <cellStyle name="Comma 3 2 2 3 6 5" xfId="20935" xr:uid="{93AFBE57-6DE0-4F8C-B1E0-AF10A9E6F256}"/>
    <cellStyle name="Comma 3 2 2 3 7" xfId="2523" xr:uid="{00000000-0005-0000-0000-00004E280000}"/>
    <cellStyle name="Comma 3 2 2 3 7 2" xfId="7326" xr:uid="{00000000-0005-0000-0000-00004F280000}"/>
    <cellStyle name="Comma 3 2 2 3 7 2 2" xfId="16933" xr:uid="{00000000-0005-0000-0000-000050280000}"/>
    <cellStyle name="Comma 3 2 2 3 7 2 2 2" xfId="36147" xr:uid="{4EB2D162-1D47-4AF8-87CF-31B80A9F646B}"/>
    <cellStyle name="Comma 3 2 2 3 7 2 3" xfId="26540" xr:uid="{5CF77C60-50D0-4FC2-A27A-9764FCA370DE}"/>
    <cellStyle name="Comma 3 2 2 3 7 3" xfId="12130" xr:uid="{00000000-0005-0000-0000-000051280000}"/>
    <cellStyle name="Comma 3 2 2 3 7 3 2" xfId="31344" xr:uid="{4ABE60A4-7140-4F31-8D7C-4F856E2D881B}"/>
    <cellStyle name="Comma 3 2 2 3 7 4" xfId="21737" xr:uid="{61174D9D-0131-4101-A29A-989E6A7A3FB0}"/>
    <cellStyle name="Comma 3 2 2 3 8" xfId="4925" xr:uid="{00000000-0005-0000-0000-000052280000}"/>
    <cellStyle name="Comma 3 2 2 3 8 2" xfId="14532" xr:uid="{00000000-0005-0000-0000-000053280000}"/>
    <cellStyle name="Comma 3 2 2 3 8 2 2" xfId="33746" xr:uid="{DBBCB53A-C387-467F-8213-AA036AD981AE}"/>
    <cellStyle name="Comma 3 2 2 3 8 3" xfId="24139" xr:uid="{8A65844E-F8B5-4382-8AD5-7665DA64BA9F}"/>
    <cellStyle name="Comma 3 2 2 3 9" xfId="9728" xr:uid="{00000000-0005-0000-0000-000054280000}"/>
    <cellStyle name="Comma 3 2 2 3 9 2" xfId="28942" xr:uid="{B839ACF8-8064-4B0E-9D29-97B58FDDD83C}"/>
    <cellStyle name="Comma 3 2 2 4" xfId="218" xr:uid="{00000000-0005-0000-0000-000055280000}"/>
    <cellStyle name="Comma 3 2 2 4 2" xfId="1019" xr:uid="{00000000-0005-0000-0000-000056280000}"/>
    <cellStyle name="Comma 3 2 2 4 2 2" xfId="3423" xr:uid="{00000000-0005-0000-0000-000057280000}"/>
    <cellStyle name="Comma 3 2 2 4 2 2 2" xfId="8226" xr:uid="{00000000-0005-0000-0000-000058280000}"/>
    <cellStyle name="Comma 3 2 2 4 2 2 2 2" xfId="17833" xr:uid="{00000000-0005-0000-0000-000059280000}"/>
    <cellStyle name="Comma 3 2 2 4 2 2 2 2 2" xfId="37047" xr:uid="{9C862878-2434-4F2A-9ECC-2EB19C6C7114}"/>
    <cellStyle name="Comma 3 2 2 4 2 2 2 3" xfId="27440" xr:uid="{02F30E97-13D3-473C-A7CB-F3C68971516E}"/>
    <cellStyle name="Comma 3 2 2 4 2 2 3" xfId="13030" xr:uid="{00000000-0005-0000-0000-00005A280000}"/>
    <cellStyle name="Comma 3 2 2 4 2 2 3 2" xfId="32244" xr:uid="{FE933791-EB68-47D0-BA47-AD597FAF62DD}"/>
    <cellStyle name="Comma 3 2 2 4 2 2 4" xfId="22637" xr:uid="{7F51E8B1-8DE6-4568-9A5C-FC459D7C5350}"/>
    <cellStyle name="Comma 3 2 2 4 2 3" xfId="5825" xr:uid="{00000000-0005-0000-0000-00005B280000}"/>
    <cellStyle name="Comma 3 2 2 4 2 3 2" xfId="15432" xr:uid="{00000000-0005-0000-0000-00005C280000}"/>
    <cellStyle name="Comma 3 2 2 4 2 3 2 2" xfId="34646" xr:uid="{BD059C7E-952B-4F5F-AAD1-934C4B5EBB9B}"/>
    <cellStyle name="Comma 3 2 2 4 2 3 3" xfId="25039" xr:uid="{D18CAC28-61F2-42A6-896A-0D656D2BBCF0}"/>
    <cellStyle name="Comma 3 2 2 4 2 4" xfId="10628" xr:uid="{00000000-0005-0000-0000-00005D280000}"/>
    <cellStyle name="Comma 3 2 2 4 2 4 2" xfId="29842" xr:uid="{DECDCCFC-64D7-4F03-B5C8-7236C130F0A4}"/>
    <cellStyle name="Comma 3 2 2 4 2 5" xfId="20235" xr:uid="{5D2683CA-CE60-455C-A764-E503E3F24F1E}"/>
    <cellStyle name="Comma 3 2 2 4 3" xfId="1819" xr:uid="{00000000-0005-0000-0000-00005E280000}"/>
    <cellStyle name="Comma 3 2 2 4 3 2" xfId="4223" xr:uid="{00000000-0005-0000-0000-00005F280000}"/>
    <cellStyle name="Comma 3 2 2 4 3 2 2" xfId="9026" xr:uid="{00000000-0005-0000-0000-000060280000}"/>
    <cellStyle name="Comma 3 2 2 4 3 2 2 2" xfId="18633" xr:uid="{00000000-0005-0000-0000-000061280000}"/>
    <cellStyle name="Comma 3 2 2 4 3 2 2 2 2" xfId="37847" xr:uid="{1B023AC9-D9D3-4840-BC5D-C458145A932A}"/>
    <cellStyle name="Comma 3 2 2 4 3 2 2 3" xfId="28240" xr:uid="{158B7F22-4CD7-429F-93EB-407043C043FF}"/>
    <cellStyle name="Comma 3 2 2 4 3 2 3" xfId="13830" xr:uid="{00000000-0005-0000-0000-000062280000}"/>
    <cellStyle name="Comma 3 2 2 4 3 2 3 2" xfId="33044" xr:uid="{C0EF5729-5785-4053-9499-1B790A746E5A}"/>
    <cellStyle name="Comma 3 2 2 4 3 2 4" xfId="23437" xr:uid="{2E009629-86AA-4E7F-8B77-FA794D9EFDB4}"/>
    <cellStyle name="Comma 3 2 2 4 3 3" xfId="6625" xr:uid="{00000000-0005-0000-0000-000063280000}"/>
    <cellStyle name="Comma 3 2 2 4 3 3 2" xfId="16232" xr:uid="{00000000-0005-0000-0000-000064280000}"/>
    <cellStyle name="Comma 3 2 2 4 3 3 2 2" xfId="35446" xr:uid="{A1043584-876C-45B8-A0AD-3C007EB61982}"/>
    <cellStyle name="Comma 3 2 2 4 3 3 3" xfId="25839" xr:uid="{80F00A92-431B-46CA-84F2-4F438EF7E8B4}"/>
    <cellStyle name="Comma 3 2 2 4 3 4" xfId="11428" xr:uid="{00000000-0005-0000-0000-000065280000}"/>
    <cellStyle name="Comma 3 2 2 4 3 4 2" xfId="30642" xr:uid="{E7C69BE1-F857-4039-9C2E-24E00616A112}"/>
    <cellStyle name="Comma 3 2 2 4 3 5" xfId="21035" xr:uid="{6751B8FA-3120-4FBD-A7DD-0BE626B6A9B8}"/>
    <cellStyle name="Comma 3 2 2 4 4" xfId="2623" xr:uid="{00000000-0005-0000-0000-000066280000}"/>
    <cellStyle name="Comma 3 2 2 4 4 2" xfId="7426" xr:uid="{00000000-0005-0000-0000-000067280000}"/>
    <cellStyle name="Comma 3 2 2 4 4 2 2" xfId="17033" xr:uid="{00000000-0005-0000-0000-000068280000}"/>
    <cellStyle name="Comma 3 2 2 4 4 2 2 2" xfId="36247" xr:uid="{08C87118-0519-41A9-B368-D888BC65701E}"/>
    <cellStyle name="Comma 3 2 2 4 4 2 3" xfId="26640" xr:uid="{53BAF48B-9F51-4029-80A8-AA18769B9A8D}"/>
    <cellStyle name="Comma 3 2 2 4 4 3" xfId="12230" xr:uid="{00000000-0005-0000-0000-000069280000}"/>
    <cellStyle name="Comma 3 2 2 4 4 3 2" xfId="31444" xr:uid="{E5FE40E1-49EB-43E9-912C-787127C66DE1}"/>
    <cellStyle name="Comma 3 2 2 4 4 4" xfId="21837" xr:uid="{F2AE5B4B-0AAD-44AC-A34C-3AE60AE38CEA}"/>
    <cellStyle name="Comma 3 2 2 4 5" xfId="5025" xr:uid="{00000000-0005-0000-0000-00006A280000}"/>
    <cellStyle name="Comma 3 2 2 4 5 2" xfId="14632" xr:uid="{00000000-0005-0000-0000-00006B280000}"/>
    <cellStyle name="Comma 3 2 2 4 5 2 2" xfId="33846" xr:uid="{4EF26495-2FD3-4CB9-ABED-13DDE8D9BDD7}"/>
    <cellStyle name="Comma 3 2 2 4 5 3" xfId="24239" xr:uid="{3C4DA07B-0FAE-4774-A47F-0C50C3F35BC1}"/>
    <cellStyle name="Comma 3 2 2 4 6" xfId="9828" xr:uid="{00000000-0005-0000-0000-00006C280000}"/>
    <cellStyle name="Comma 3 2 2 4 6 2" xfId="29042" xr:uid="{DEE18D1F-76F7-48BD-B0D8-1DEBDC783917}"/>
    <cellStyle name="Comma 3 2 2 4 7" xfId="19435" xr:uid="{8CB2803F-0324-4130-8AB3-20EA9CFA231E}"/>
    <cellStyle name="Comma 3 2 2 5" xfId="418" xr:uid="{00000000-0005-0000-0000-00006D280000}"/>
    <cellStyle name="Comma 3 2 2 5 2" xfId="1219" xr:uid="{00000000-0005-0000-0000-00006E280000}"/>
    <cellStyle name="Comma 3 2 2 5 2 2" xfId="3623" xr:uid="{00000000-0005-0000-0000-00006F280000}"/>
    <cellStyle name="Comma 3 2 2 5 2 2 2" xfId="8426" xr:uid="{00000000-0005-0000-0000-000070280000}"/>
    <cellStyle name="Comma 3 2 2 5 2 2 2 2" xfId="18033" xr:uid="{00000000-0005-0000-0000-000071280000}"/>
    <cellStyle name="Comma 3 2 2 5 2 2 2 2 2" xfId="37247" xr:uid="{39B3C559-8C5D-4FE4-BF10-1C814BC57DAB}"/>
    <cellStyle name="Comma 3 2 2 5 2 2 2 3" xfId="27640" xr:uid="{70791783-F19C-450C-B70F-440FA5234C7A}"/>
    <cellStyle name="Comma 3 2 2 5 2 2 3" xfId="13230" xr:uid="{00000000-0005-0000-0000-000072280000}"/>
    <cellStyle name="Comma 3 2 2 5 2 2 3 2" xfId="32444" xr:uid="{818D3657-F6F3-436D-8B6C-CBF966D423A4}"/>
    <cellStyle name="Comma 3 2 2 5 2 2 4" xfId="22837" xr:uid="{758E7962-9FD0-406B-859A-56E2BE4011B5}"/>
    <cellStyle name="Comma 3 2 2 5 2 3" xfId="6025" xr:uid="{00000000-0005-0000-0000-000073280000}"/>
    <cellStyle name="Comma 3 2 2 5 2 3 2" xfId="15632" xr:uid="{00000000-0005-0000-0000-000074280000}"/>
    <cellStyle name="Comma 3 2 2 5 2 3 2 2" xfId="34846" xr:uid="{9E3DAEF7-0FBF-4D6A-B8B6-97B3197863E2}"/>
    <cellStyle name="Comma 3 2 2 5 2 3 3" xfId="25239" xr:uid="{4BD0119A-6F01-4D78-AEA7-7575E812B4B1}"/>
    <cellStyle name="Comma 3 2 2 5 2 4" xfId="10828" xr:uid="{00000000-0005-0000-0000-000075280000}"/>
    <cellStyle name="Comma 3 2 2 5 2 4 2" xfId="30042" xr:uid="{36D02709-BB6E-4306-B8AE-E5894831C23F}"/>
    <cellStyle name="Comma 3 2 2 5 2 5" xfId="20435" xr:uid="{94341F66-D740-46CB-AB6C-6E5A9B444F2B}"/>
    <cellStyle name="Comma 3 2 2 5 3" xfId="2019" xr:uid="{00000000-0005-0000-0000-000076280000}"/>
    <cellStyle name="Comma 3 2 2 5 3 2" xfId="4423" xr:uid="{00000000-0005-0000-0000-000077280000}"/>
    <cellStyle name="Comma 3 2 2 5 3 2 2" xfId="9226" xr:uid="{00000000-0005-0000-0000-000078280000}"/>
    <cellStyle name="Comma 3 2 2 5 3 2 2 2" xfId="18833" xr:uid="{00000000-0005-0000-0000-000079280000}"/>
    <cellStyle name="Comma 3 2 2 5 3 2 2 2 2" xfId="38047" xr:uid="{6F1B9006-9D34-4978-AB61-79CE8CC9D86E}"/>
    <cellStyle name="Comma 3 2 2 5 3 2 2 3" xfId="28440" xr:uid="{0C4F51AD-B49E-4975-9C5B-3E23BC3B5CC7}"/>
    <cellStyle name="Comma 3 2 2 5 3 2 3" xfId="14030" xr:uid="{00000000-0005-0000-0000-00007A280000}"/>
    <cellStyle name="Comma 3 2 2 5 3 2 3 2" xfId="33244" xr:uid="{C0417E48-3ABB-4981-8CA7-04188F7B8F68}"/>
    <cellStyle name="Comma 3 2 2 5 3 2 4" xfId="23637" xr:uid="{6FDD6387-5777-493D-A8D7-3438EB6E8F3B}"/>
    <cellStyle name="Comma 3 2 2 5 3 3" xfId="6825" xr:uid="{00000000-0005-0000-0000-00007B280000}"/>
    <cellStyle name="Comma 3 2 2 5 3 3 2" xfId="16432" xr:uid="{00000000-0005-0000-0000-00007C280000}"/>
    <cellStyle name="Comma 3 2 2 5 3 3 2 2" xfId="35646" xr:uid="{C9CE81B2-6A76-4711-821F-C84BED9F0E70}"/>
    <cellStyle name="Comma 3 2 2 5 3 3 3" xfId="26039" xr:uid="{8C5EB682-C2CF-4E88-A7F1-9075DBC65B84}"/>
    <cellStyle name="Comma 3 2 2 5 3 4" xfId="11628" xr:uid="{00000000-0005-0000-0000-00007D280000}"/>
    <cellStyle name="Comma 3 2 2 5 3 4 2" xfId="30842" xr:uid="{B45ECAD5-68E8-48FF-A05C-42FF1CE54797}"/>
    <cellStyle name="Comma 3 2 2 5 3 5" xfId="21235" xr:uid="{7C680EC5-14E5-4D47-8E92-914C8397CE8B}"/>
    <cellStyle name="Comma 3 2 2 5 4" xfId="2823" xr:uid="{00000000-0005-0000-0000-00007E280000}"/>
    <cellStyle name="Comma 3 2 2 5 4 2" xfId="7626" xr:uid="{00000000-0005-0000-0000-00007F280000}"/>
    <cellStyle name="Comma 3 2 2 5 4 2 2" xfId="17233" xr:uid="{00000000-0005-0000-0000-000080280000}"/>
    <cellStyle name="Comma 3 2 2 5 4 2 2 2" xfId="36447" xr:uid="{6EB2284E-F2FF-4FA0-9927-AD5912080484}"/>
    <cellStyle name="Comma 3 2 2 5 4 2 3" xfId="26840" xr:uid="{042B674C-98DB-4AE8-9025-27AC77D153D8}"/>
    <cellStyle name="Comma 3 2 2 5 4 3" xfId="12430" xr:uid="{00000000-0005-0000-0000-000081280000}"/>
    <cellStyle name="Comma 3 2 2 5 4 3 2" xfId="31644" xr:uid="{3686C75B-DBA0-42C6-B95E-DC7FFFC2F5A2}"/>
    <cellStyle name="Comma 3 2 2 5 4 4" xfId="22037" xr:uid="{F935ED91-6307-44BD-8760-99DF539D1037}"/>
    <cellStyle name="Comma 3 2 2 5 5" xfId="5225" xr:uid="{00000000-0005-0000-0000-000082280000}"/>
    <cellStyle name="Comma 3 2 2 5 5 2" xfId="14832" xr:uid="{00000000-0005-0000-0000-000083280000}"/>
    <cellStyle name="Comma 3 2 2 5 5 2 2" xfId="34046" xr:uid="{350BE0C4-7074-46FF-91E6-4FA50D104E88}"/>
    <cellStyle name="Comma 3 2 2 5 5 3" xfId="24439" xr:uid="{38A75F3B-372B-4326-8B21-DBD5115CA23D}"/>
    <cellStyle name="Comma 3 2 2 5 6" xfId="10028" xr:uid="{00000000-0005-0000-0000-000084280000}"/>
    <cellStyle name="Comma 3 2 2 5 6 2" xfId="29242" xr:uid="{87ADF352-C367-49AA-A2AD-F59C130514BF}"/>
    <cellStyle name="Comma 3 2 2 5 7" xfId="19635" xr:uid="{A2FE789E-0914-4990-943F-B271F46A609C}"/>
    <cellStyle name="Comma 3 2 2 6" xfId="618" xr:uid="{00000000-0005-0000-0000-000085280000}"/>
    <cellStyle name="Comma 3 2 2 6 2" xfId="1419" xr:uid="{00000000-0005-0000-0000-000086280000}"/>
    <cellStyle name="Comma 3 2 2 6 2 2" xfId="3823" xr:uid="{00000000-0005-0000-0000-000087280000}"/>
    <cellStyle name="Comma 3 2 2 6 2 2 2" xfId="8626" xr:uid="{00000000-0005-0000-0000-000088280000}"/>
    <cellStyle name="Comma 3 2 2 6 2 2 2 2" xfId="18233" xr:uid="{00000000-0005-0000-0000-000089280000}"/>
    <cellStyle name="Comma 3 2 2 6 2 2 2 2 2" xfId="37447" xr:uid="{33DC8F0B-331B-4905-8C6F-4568214740CB}"/>
    <cellStyle name="Comma 3 2 2 6 2 2 2 3" xfId="27840" xr:uid="{9D84EBFB-1762-484F-B403-6E04086857A2}"/>
    <cellStyle name="Comma 3 2 2 6 2 2 3" xfId="13430" xr:uid="{00000000-0005-0000-0000-00008A280000}"/>
    <cellStyle name="Comma 3 2 2 6 2 2 3 2" xfId="32644" xr:uid="{038AD507-96DB-4671-AD8B-EFC5D8B04A48}"/>
    <cellStyle name="Comma 3 2 2 6 2 2 4" xfId="23037" xr:uid="{FCCEE0BF-B6B6-472D-BCBB-E1E551D40B9A}"/>
    <cellStyle name="Comma 3 2 2 6 2 3" xfId="6225" xr:uid="{00000000-0005-0000-0000-00008B280000}"/>
    <cellStyle name="Comma 3 2 2 6 2 3 2" xfId="15832" xr:uid="{00000000-0005-0000-0000-00008C280000}"/>
    <cellStyle name="Comma 3 2 2 6 2 3 2 2" xfId="35046" xr:uid="{8CA7557D-252B-4D32-BC55-D3A5F9460759}"/>
    <cellStyle name="Comma 3 2 2 6 2 3 3" xfId="25439" xr:uid="{D526C234-1422-4E31-B236-DF69A7137D24}"/>
    <cellStyle name="Comma 3 2 2 6 2 4" xfId="11028" xr:uid="{00000000-0005-0000-0000-00008D280000}"/>
    <cellStyle name="Comma 3 2 2 6 2 4 2" xfId="30242" xr:uid="{77D42474-CA3F-41E1-82CE-198E25B7C065}"/>
    <cellStyle name="Comma 3 2 2 6 2 5" xfId="20635" xr:uid="{2A951030-59FC-41E9-9F82-729A210DC597}"/>
    <cellStyle name="Comma 3 2 2 6 3" xfId="2219" xr:uid="{00000000-0005-0000-0000-00008E280000}"/>
    <cellStyle name="Comma 3 2 2 6 3 2" xfId="4623" xr:uid="{00000000-0005-0000-0000-00008F280000}"/>
    <cellStyle name="Comma 3 2 2 6 3 2 2" xfId="9426" xr:uid="{00000000-0005-0000-0000-000090280000}"/>
    <cellStyle name="Comma 3 2 2 6 3 2 2 2" xfId="19033" xr:uid="{00000000-0005-0000-0000-000091280000}"/>
    <cellStyle name="Comma 3 2 2 6 3 2 2 2 2" xfId="38247" xr:uid="{C1083CDE-C135-4C21-BC1B-388CEA3AEC60}"/>
    <cellStyle name="Comma 3 2 2 6 3 2 2 3" xfId="28640" xr:uid="{EB960116-D1B2-494E-8D58-0789C80DE81D}"/>
    <cellStyle name="Comma 3 2 2 6 3 2 3" xfId="14230" xr:uid="{00000000-0005-0000-0000-000092280000}"/>
    <cellStyle name="Comma 3 2 2 6 3 2 3 2" xfId="33444" xr:uid="{30A0072D-781C-43E1-B216-B57540C8499D}"/>
    <cellStyle name="Comma 3 2 2 6 3 2 4" xfId="23837" xr:uid="{9F02981D-117E-4FCD-BC32-917961217141}"/>
    <cellStyle name="Comma 3 2 2 6 3 3" xfId="7025" xr:uid="{00000000-0005-0000-0000-000093280000}"/>
    <cellStyle name="Comma 3 2 2 6 3 3 2" xfId="16632" xr:uid="{00000000-0005-0000-0000-000094280000}"/>
    <cellStyle name="Comma 3 2 2 6 3 3 2 2" xfId="35846" xr:uid="{AFC6488B-88F6-44F4-9E69-C06755F82F80}"/>
    <cellStyle name="Comma 3 2 2 6 3 3 3" xfId="26239" xr:uid="{A8949BCE-2DDC-4EDC-95B9-AD8C65D2C438}"/>
    <cellStyle name="Comma 3 2 2 6 3 4" xfId="11828" xr:uid="{00000000-0005-0000-0000-000095280000}"/>
    <cellStyle name="Comma 3 2 2 6 3 4 2" xfId="31042" xr:uid="{CBE6D934-7BFF-4750-A4B4-E7D2F2E96B91}"/>
    <cellStyle name="Comma 3 2 2 6 3 5" xfId="21435" xr:uid="{D9C1243E-47F3-430E-BDD0-A3979766FE2A}"/>
    <cellStyle name="Comma 3 2 2 6 4" xfId="3023" xr:uid="{00000000-0005-0000-0000-000096280000}"/>
    <cellStyle name="Comma 3 2 2 6 4 2" xfId="7826" xr:uid="{00000000-0005-0000-0000-000097280000}"/>
    <cellStyle name="Comma 3 2 2 6 4 2 2" xfId="17433" xr:uid="{00000000-0005-0000-0000-000098280000}"/>
    <cellStyle name="Comma 3 2 2 6 4 2 2 2" xfId="36647" xr:uid="{A0A990B9-001F-421A-A6A3-A0092E8A4EDE}"/>
    <cellStyle name="Comma 3 2 2 6 4 2 3" xfId="27040" xr:uid="{83FF32A7-08A8-4C22-8AE1-AA7B490A3E06}"/>
    <cellStyle name="Comma 3 2 2 6 4 3" xfId="12630" xr:uid="{00000000-0005-0000-0000-000099280000}"/>
    <cellStyle name="Comma 3 2 2 6 4 3 2" xfId="31844" xr:uid="{83C9C82C-D5D3-4148-82C4-18E4CF93CA56}"/>
    <cellStyle name="Comma 3 2 2 6 4 4" xfId="22237" xr:uid="{AF3970DD-7038-46FA-A5AF-CC23D56CD2AA}"/>
    <cellStyle name="Comma 3 2 2 6 5" xfId="5425" xr:uid="{00000000-0005-0000-0000-00009A280000}"/>
    <cellStyle name="Comma 3 2 2 6 5 2" xfId="15032" xr:uid="{00000000-0005-0000-0000-00009B280000}"/>
    <cellStyle name="Comma 3 2 2 6 5 2 2" xfId="34246" xr:uid="{E798B2BE-8F99-4F09-8EAB-4B69AEB603D7}"/>
    <cellStyle name="Comma 3 2 2 6 5 3" xfId="24639" xr:uid="{A05B422D-ABF5-42E2-A32E-7885CF439E67}"/>
    <cellStyle name="Comma 3 2 2 6 6" xfId="10228" xr:uid="{00000000-0005-0000-0000-00009C280000}"/>
    <cellStyle name="Comma 3 2 2 6 6 2" xfId="29442" xr:uid="{D18C9EDB-708C-425F-A9F4-632A3733015A}"/>
    <cellStyle name="Comma 3 2 2 6 7" xfId="19835" xr:uid="{184ACAE3-0403-48D7-AFC3-DDCADAF05E2F}"/>
    <cellStyle name="Comma 3 2 2 7" xfId="819" xr:uid="{00000000-0005-0000-0000-00009D280000}"/>
    <cellStyle name="Comma 3 2 2 7 2" xfId="3223" xr:uid="{00000000-0005-0000-0000-00009E280000}"/>
    <cellStyle name="Comma 3 2 2 7 2 2" xfId="8026" xr:uid="{00000000-0005-0000-0000-00009F280000}"/>
    <cellStyle name="Comma 3 2 2 7 2 2 2" xfId="17633" xr:uid="{00000000-0005-0000-0000-0000A0280000}"/>
    <cellStyle name="Comma 3 2 2 7 2 2 2 2" xfId="36847" xr:uid="{42FB021A-760A-49D0-9995-0EFF0D3F3F11}"/>
    <cellStyle name="Comma 3 2 2 7 2 2 3" xfId="27240" xr:uid="{11FFFC63-0303-4E43-A429-018A3A49052E}"/>
    <cellStyle name="Comma 3 2 2 7 2 3" xfId="12830" xr:uid="{00000000-0005-0000-0000-0000A1280000}"/>
    <cellStyle name="Comma 3 2 2 7 2 3 2" xfId="32044" xr:uid="{9F00D338-E5EE-4DDB-990A-CEADEDE7E7B0}"/>
    <cellStyle name="Comma 3 2 2 7 2 4" xfId="22437" xr:uid="{36FA013F-C716-45C9-B43A-FBFAF2F5F136}"/>
    <cellStyle name="Comma 3 2 2 7 3" xfId="5625" xr:uid="{00000000-0005-0000-0000-0000A2280000}"/>
    <cellStyle name="Comma 3 2 2 7 3 2" xfId="15232" xr:uid="{00000000-0005-0000-0000-0000A3280000}"/>
    <cellStyle name="Comma 3 2 2 7 3 2 2" xfId="34446" xr:uid="{D9BF2365-A543-47B9-A41A-EFBD39A82438}"/>
    <cellStyle name="Comma 3 2 2 7 3 3" xfId="24839" xr:uid="{3978DFA0-FA63-4070-A0B4-3EC23FC26DF9}"/>
    <cellStyle name="Comma 3 2 2 7 4" xfId="10428" xr:uid="{00000000-0005-0000-0000-0000A4280000}"/>
    <cellStyle name="Comma 3 2 2 7 4 2" xfId="29642" xr:uid="{2D9E50BC-DC3C-4AE3-A7F3-2C4DD01DA2B4}"/>
    <cellStyle name="Comma 3 2 2 7 5" xfId="20035" xr:uid="{1CE4FD9B-793E-404B-9BCF-8CAD02338180}"/>
    <cellStyle name="Comma 3 2 2 8" xfId="1619" xr:uid="{00000000-0005-0000-0000-0000A5280000}"/>
    <cellStyle name="Comma 3 2 2 8 2" xfId="4023" xr:uid="{00000000-0005-0000-0000-0000A6280000}"/>
    <cellStyle name="Comma 3 2 2 8 2 2" xfId="8826" xr:uid="{00000000-0005-0000-0000-0000A7280000}"/>
    <cellStyle name="Comma 3 2 2 8 2 2 2" xfId="18433" xr:uid="{00000000-0005-0000-0000-0000A8280000}"/>
    <cellStyle name="Comma 3 2 2 8 2 2 2 2" xfId="37647" xr:uid="{7EDFAC2C-6A5D-4F61-84D2-B216F754F188}"/>
    <cellStyle name="Comma 3 2 2 8 2 2 3" xfId="28040" xr:uid="{6B3B1CC9-202D-4E71-A417-E16548864796}"/>
    <cellStyle name="Comma 3 2 2 8 2 3" xfId="13630" xr:uid="{00000000-0005-0000-0000-0000A9280000}"/>
    <cellStyle name="Comma 3 2 2 8 2 3 2" xfId="32844" xr:uid="{F7A140EB-9D13-4A61-93C9-79728098C192}"/>
    <cellStyle name="Comma 3 2 2 8 2 4" xfId="23237" xr:uid="{CB178216-0E8C-4F33-869E-33736FC30F3C}"/>
    <cellStyle name="Comma 3 2 2 8 3" xfId="6425" xr:uid="{00000000-0005-0000-0000-0000AA280000}"/>
    <cellStyle name="Comma 3 2 2 8 3 2" xfId="16032" xr:uid="{00000000-0005-0000-0000-0000AB280000}"/>
    <cellStyle name="Comma 3 2 2 8 3 2 2" xfId="35246" xr:uid="{EF7D2596-9EC2-47F3-9473-365523FCB9D1}"/>
    <cellStyle name="Comma 3 2 2 8 3 3" xfId="25639" xr:uid="{6ED7975C-1BE1-4746-9252-D49F0D2F5A47}"/>
    <cellStyle name="Comma 3 2 2 8 4" xfId="11228" xr:uid="{00000000-0005-0000-0000-0000AC280000}"/>
    <cellStyle name="Comma 3 2 2 8 4 2" xfId="30442" xr:uid="{12709FB3-E1C0-45E7-A570-A4373630A968}"/>
    <cellStyle name="Comma 3 2 2 8 5" xfId="20835" xr:uid="{227C7D46-0A90-4D11-8903-B5782818BCAB}"/>
    <cellStyle name="Comma 3 2 2 9" xfId="2423" xr:uid="{00000000-0005-0000-0000-0000AD280000}"/>
    <cellStyle name="Comma 3 2 2 9 2" xfId="7226" xr:uid="{00000000-0005-0000-0000-0000AE280000}"/>
    <cellStyle name="Comma 3 2 2 9 2 2" xfId="16833" xr:uid="{00000000-0005-0000-0000-0000AF280000}"/>
    <cellStyle name="Comma 3 2 2 9 2 2 2" xfId="36047" xr:uid="{13CBA732-CECE-4DCD-860D-AFEB7C3F92EB}"/>
    <cellStyle name="Comma 3 2 2 9 2 3" xfId="26440" xr:uid="{06C593A1-6E6A-42B3-9FB4-F5CE639D1947}"/>
    <cellStyle name="Comma 3 2 2 9 3" xfId="12030" xr:uid="{00000000-0005-0000-0000-0000B0280000}"/>
    <cellStyle name="Comma 3 2 2 9 3 2" xfId="31244" xr:uid="{08BE05B8-C4A7-42A5-9137-49980013A887}"/>
    <cellStyle name="Comma 3 2 2 9 4" xfId="21637" xr:uid="{10033192-2950-408F-AF82-7420CFEEE760}"/>
    <cellStyle name="Comma 3 2 3" xfId="28" xr:uid="{00000000-0005-0000-0000-0000B1280000}"/>
    <cellStyle name="Comma 3 2 3 10" xfId="4835" xr:uid="{00000000-0005-0000-0000-0000B2280000}"/>
    <cellStyle name="Comma 3 2 3 10 2" xfId="14442" xr:uid="{00000000-0005-0000-0000-0000B3280000}"/>
    <cellStyle name="Comma 3 2 3 10 2 2" xfId="33656" xr:uid="{A040012A-0C2E-4249-96FC-94ECE4A009EE}"/>
    <cellStyle name="Comma 3 2 3 10 3" xfId="24049" xr:uid="{4AC30690-3713-4656-B81F-9CBBD720CD8A}"/>
    <cellStyle name="Comma 3 2 3 11" xfId="9638" xr:uid="{00000000-0005-0000-0000-0000B4280000}"/>
    <cellStyle name="Comma 3 2 3 11 2" xfId="28852" xr:uid="{FA1A5B0A-B870-4306-B70B-28A414251384}"/>
    <cellStyle name="Comma 3 2 3 12" xfId="19245" xr:uid="{0B65D7C2-3F57-42E6-B13F-28FC40CDE558}"/>
    <cellStyle name="Comma 3 2 3 2" xfId="78" xr:uid="{00000000-0005-0000-0000-0000B5280000}"/>
    <cellStyle name="Comma 3 2 3 2 10" xfId="9688" xr:uid="{00000000-0005-0000-0000-0000B6280000}"/>
    <cellStyle name="Comma 3 2 3 2 10 2" xfId="28902" xr:uid="{BCFAA758-F268-4BC3-86E6-176EB6295A44}"/>
    <cellStyle name="Comma 3 2 3 2 11" xfId="19295" xr:uid="{D1B00B79-D0EE-4A0A-917F-032EED760D23}"/>
    <cellStyle name="Comma 3 2 3 2 2" xfId="178" xr:uid="{00000000-0005-0000-0000-0000B7280000}"/>
    <cellStyle name="Comma 3 2 3 2 2 10" xfId="19395" xr:uid="{111E0CE6-E28C-4699-B17C-1C4254ED5F51}"/>
    <cellStyle name="Comma 3 2 3 2 2 2" xfId="378" xr:uid="{00000000-0005-0000-0000-0000B8280000}"/>
    <cellStyle name="Comma 3 2 3 2 2 2 2" xfId="1179" xr:uid="{00000000-0005-0000-0000-0000B9280000}"/>
    <cellStyle name="Comma 3 2 3 2 2 2 2 2" xfId="3583" xr:uid="{00000000-0005-0000-0000-0000BA280000}"/>
    <cellStyle name="Comma 3 2 3 2 2 2 2 2 2" xfId="8386" xr:uid="{00000000-0005-0000-0000-0000BB280000}"/>
    <cellStyle name="Comma 3 2 3 2 2 2 2 2 2 2" xfId="17993" xr:uid="{00000000-0005-0000-0000-0000BC280000}"/>
    <cellStyle name="Comma 3 2 3 2 2 2 2 2 2 2 2" xfId="37207" xr:uid="{42E83049-889C-4109-B1F0-76B231675925}"/>
    <cellStyle name="Comma 3 2 3 2 2 2 2 2 2 3" xfId="27600" xr:uid="{E5AFA22E-2629-4824-B0B2-7D0A92830D58}"/>
    <cellStyle name="Comma 3 2 3 2 2 2 2 2 3" xfId="13190" xr:uid="{00000000-0005-0000-0000-0000BD280000}"/>
    <cellStyle name="Comma 3 2 3 2 2 2 2 2 3 2" xfId="32404" xr:uid="{21241F7E-B106-4102-A03B-2184628BC019}"/>
    <cellStyle name="Comma 3 2 3 2 2 2 2 2 4" xfId="22797" xr:uid="{DDC062BA-1A8B-49FC-8150-6ED7C7AA0B8A}"/>
    <cellStyle name="Comma 3 2 3 2 2 2 2 3" xfId="5985" xr:uid="{00000000-0005-0000-0000-0000BE280000}"/>
    <cellStyle name="Comma 3 2 3 2 2 2 2 3 2" xfId="15592" xr:uid="{00000000-0005-0000-0000-0000BF280000}"/>
    <cellStyle name="Comma 3 2 3 2 2 2 2 3 2 2" xfId="34806" xr:uid="{85B24668-6B40-4064-8C6D-13693EE0EF40}"/>
    <cellStyle name="Comma 3 2 3 2 2 2 2 3 3" xfId="25199" xr:uid="{3C5EE43D-5716-4547-8823-D8C4ED2AFA7E}"/>
    <cellStyle name="Comma 3 2 3 2 2 2 2 4" xfId="10788" xr:uid="{00000000-0005-0000-0000-0000C0280000}"/>
    <cellStyle name="Comma 3 2 3 2 2 2 2 4 2" xfId="30002" xr:uid="{3A016B3A-328E-4EDD-890E-91B64066C5CE}"/>
    <cellStyle name="Comma 3 2 3 2 2 2 2 5" xfId="20395" xr:uid="{CD277C25-92C1-4DAC-9E02-E9A3FF99641C}"/>
    <cellStyle name="Comma 3 2 3 2 2 2 3" xfId="1979" xr:uid="{00000000-0005-0000-0000-0000C1280000}"/>
    <cellStyle name="Comma 3 2 3 2 2 2 3 2" xfId="4383" xr:uid="{00000000-0005-0000-0000-0000C2280000}"/>
    <cellStyle name="Comma 3 2 3 2 2 2 3 2 2" xfId="9186" xr:uid="{00000000-0005-0000-0000-0000C3280000}"/>
    <cellStyle name="Comma 3 2 3 2 2 2 3 2 2 2" xfId="18793" xr:uid="{00000000-0005-0000-0000-0000C4280000}"/>
    <cellStyle name="Comma 3 2 3 2 2 2 3 2 2 2 2" xfId="38007" xr:uid="{7EFE117D-E77D-4501-AC81-DEB31EB8BCD7}"/>
    <cellStyle name="Comma 3 2 3 2 2 2 3 2 2 3" xfId="28400" xr:uid="{EC80CCF0-D437-4A14-9007-72E7EE599932}"/>
    <cellStyle name="Comma 3 2 3 2 2 2 3 2 3" xfId="13990" xr:uid="{00000000-0005-0000-0000-0000C5280000}"/>
    <cellStyle name="Comma 3 2 3 2 2 2 3 2 3 2" xfId="33204" xr:uid="{3AAEEAD0-2A6F-45C5-9463-C4205425982D}"/>
    <cellStyle name="Comma 3 2 3 2 2 2 3 2 4" xfId="23597" xr:uid="{78B7F98F-CF08-43BE-995B-66324DC3DF3D}"/>
    <cellStyle name="Comma 3 2 3 2 2 2 3 3" xfId="6785" xr:uid="{00000000-0005-0000-0000-0000C6280000}"/>
    <cellStyle name="Comma 3 2 3 2 2 2 3 3 2" xfId="16392" xr:uid="{00000000-0005-0000-0000-0000C7280000}"/>
    <cellStyle name="Comma 3 2 3 2 2 2 3 3 2 2" xfId="35606" xr:uid="{E62184A7-EDE2-4EBB-B952-A4B3D76CA18D}"/>
    <cellStyle name="Comma 3 2 3 2 2 2 3 3 3" xfId="25999" xr:uid="{83E0A8D6-026E-4918-A52D-2C0933850381}"/>
    <cellStyle name="Comma 3 2 3 2 2 2 3 4" xfId="11588" xr:uid="{00000000-0005-0000-0000-0000C8280000}"/>
    <cellStyle name="Comma 3 2 3 2 2 2 3 4 2" xfId="30802" xr:uid="{E7B78FE8-D70B-4F79-BA27-E55582225586}"/>
    <cellStyle name="Comma 3 2 3 2 2 2 3 5" xfId="21195" xr:uid="{CF395F28-4265-46B7-89E6-4A3DD10B33B8}"/>
    <cellStyle name="Comma 3 2 3 2 2 2 4" xfId="2783" xr:uid="{00000000-0005-0000-0000-0000C9280000}"/>
    <cellStyle name="Comma 3 2 3 2 2 2 4 2" xfId="7586" xr:uid="{00000000-0005-0000-0000-0000CA280000}"/>
    <cellStyle name="Comma 3 2 3 2 2 2 4 2 2" xfId="17193" xr:uid="{00000000-0005-0000-0000-0000CB280000}"/>
    <cellStyle name="Comma 3 2 3 2 2 2 4 2 2 2" xfId="36407" xr:uid="{0794BDF1-AC54-4933-9CBA-049AE685022C}"/>
    <cellStyle name="Comma 3 2 3 2 2 2 4 2 3" xfId="26800" xr:uid="{BEE16850-13AB-421A-9AC5-8FB91D514D13}"/>
    <cellStyle name="Comma 3 2 3 2 2 2 4 3" xfId="12390" xr:uid="{00000000-0005-0000-0000-0000CC280000}"/>
    <cellStyle name="Comma 3 2 3 2 2 2 4 3 2" xfId="31604" xr:uid="{A8A251C3-9DBF-46CA-A282-3940F1196B0D}"/>
    <cellStyle name="Comma 3 2 3 2 2 2 4 4" xfId="21997" xr:uid="{FE54F8A8-C79B-45DC-8B07-A393F9F7DBF8}"/>
    <cellStyle name="Comma 3 2 3 2 2 2 5" xfId="5185" xr:uid="{00000000-0005-0000-0000-0000CD280000}"/>
    <cellStyle name="Comma 3 2 3 2 2 2 5 2" xfId="14792" xr:uid="{00000000-0005-0000-0000-0000CE280000}"/>
    <cellStyle name="Comma 3 2 3 2 2 2 5 2 2" xfId="34006" xr:uid="{6170737E-290F-4E5C-B30E-7EB85C69EB6C}"/>
    <cellStyle name="Comma 3 2 3 2 2 2 5 3" xfId="24399" xr:uid="{E88F4B91-7931-4D9D-A04B-18E99EF497DA}"/>
    <cellStyle name="Comma 3 2 3 2 2 2 6" xfId="9988" xr:uid="{00000000-0005-0000-0000-0000CF280000}"/>
    <cellStyle name="Comma 3 2 3 2 2 2 6 2" xfId="29202" xr:uid="{7B94F6D2-8C02-40FB-8B8E-4AD516BA769B}"/>
    <cellStyle name="Comma 3 2 3 2 2 2 7" xfId="19595" xr:uid="{C72E02AF-54B1-4AFB-B672-7E5038435138}"/>
    <cellStyle name="Comma 3 2 3 2 2 3" xfId="578" xr:uid="{00000000-0005-0000-0000-0000D0280000}"/>
    <cellStyle name="Comma 3 2 3 2 2 3 2" xfId="1379" xr:uid="{00000000-0005-0000-0000-0000D1280000}"/>
    <cellStyle name="Comma 3 2 3 2 2 3 2 2" xfId="3783" xr:uid="{00000000-0005-0000-0000-0000D2280000}"/>
    <cellStyle name="Comma 3 2 3 2 2 3 2 2 2" xfId="8586" xr:uid="{00000000-0005-0000-0000-0000D3280000}"/>
    <cellStyle name="Comma 3 2 3 2 2 3 2 2 2 2" xfId="18193" xr:uid="{00000000-0005-0000-0000-0000D4280000}"/>
    <cellStyle name="Comma 3 2 3 2 2 3 2 2 2 2 2" xfId="37407" xr:uid="{BC9BAC4A-D0C1-4ECC-88EE-23D32060F26E}"/>
    <cellStyle name="Comma 3 2 3 2 2 3 2 2 2 3" xfId="27800" xr:uid="{81FAD429-9EFE-410E-B50E-31C72E380BC4}"/>
    <cellStyle name="Comma 3 2 3 2 2 3 2 2 3" xfId="13390" xr:uid="{00000000-0005-0000-0000-0000D5280000}"/>
    <cellStyle name="Comma 3 2 3 2 2 3 2 2 3 2" xfId="32604" xr:uid="{9321E8CC-9504-4E7C-8901-BB6B57651E9E}"/>
    <cellStyle name="Comma 3 2 3 2 2 3 2 2 4" xfId="22997" xr:uid="{EEDB0F69-9F60-465F-B2BD-126E4AE28BC7}"/>
    <cellStyle name="Comma 3 2 3 2 2 3 2 3" xfId="6185" xr:uid="{00000000-0005-0000-0000-0000D6280000}"/>
    <cellStyle name="Comma 3 2 3 2 2 3 2 3 2" xfId="15792" xr:uid="{00000000-0005-0000-0000-0000D7280000}"/>
    <cellStyle name="Comma 3 2 3 2 2 3 2 3 2 2" xfId="35006" xr:uid="{3E889034-6198-48A0-85DB-AC4041749B51}"/>
    <cellStyle name="Comma 3 2 3 2 2 3 2 3 3" xfId="25399" xr:uid="{E6CA86CF-185A-42E0-8847-9C45454C6AF6}"/>
    <cellStyle name="Comma 3 2 3 2 2 3 2 4" xfId="10988" xr:uid="{00000000-0005-0000-0000-0000D8280000}"/>
    <cellStyle name="Comma 3 2 3 2 2 3 2 4 2" xfId="30202" xr:uid="{80978E33-5C1F-480B-8BFE-F8E2ED7F61F0}"/>
    <cellStyle name="Comma 3 2 3 2 2 3 2 5" xfId="20595" xr:uid="{B4B8F81E-DA95-44BD-82BA-E23983828999}"/>
    <cellStyle name="Comma 3 2 3 2 2 3 3" xfId="2179" xr:uid="{00000000-0005-0000-0000-0000D9280000}"/>
    <cellStyle name="Comma 3 2 3 2 2 3 3 2" xfId="4583" xr:uid="{00000000-0005-0000-0000-0000DA280000}"/>
    <cellStyle name="Comma 3 2 3 2 2 3 3 2 2" xfId="9386" xr:uid="{00000000-0005-0000-0000-0000DB280000}"/>
    <cellStyle name="Comma 3 2 3 2 2 3 3 2 2 2" xfId="18993" xr:uid="{00000000-0005-0000-0000-0000DC280000}"/>
    <cellStyle name="Comma 3 2 3 2 2 3 3 2 2 2 2" xfId="38207" xr:uid="{F32C77A4-02D5-4D81-BAA6-365E9DFE03F6}"/>
    <cellStyle name="Comma 3 2 3 2 2 3 3 2 2 3" xfId="28600" xr:uid="{95AE3C72-4972-4AD4-B42E-34073669E8CE}"/>
    <cellStyle name="Comma 3 2 3 2 2 3 3 2 3" xfId="14190" xr:uid="{00000000-0005-0000-0000-0000DD280000}"/>
    <cellStyle name="Comma 3 2 3 2 2 3 3 2 3 2" xfId="33404" xr:uid="{1599E997-BA1C-4714-B16A-2B6CD83A1CEA}"/>
    <cellStyle name="Comma 3 2 3 2 2 3 3 2 4" xfId="23797" xr:uid="{198DB31E-8C5A-4FBF-AAC0-98CD9FF78EC9}"/>
    <cellStyle name="Comma 3 2 3 2 2 3 3 3" xfId="6985" xr:uid="{00000000-0005-0000-0000-0000DE280000}"/>
    <cellStyle name="Comma 3 2 3 2 2 3 3 3 2" xfId="16592" xr:uid="{00000000-0005-0000-0000-0000DF280000}"/>
    <cellStyle name="Comma 3 2 3 2 2 3 3 3 2 2" xfId="35806" xr:uid="{C45455C7-E11B-4B7C-B4D6-AA152E3F5DAF}"/>
    <cellStyle name="Comma 3 2 3 2 2 3 3 3 3" xfId="26199" xr:uid="{9A2BBD4E-AEA1-4D57-8054-1BF03E554866}"/>
    <cellStyle name="Comma 3 2 3 2 2 3 3 4" xfId="11788" xr:uid="{00000000-0005-0000-0000-0000E0280000}"/>
    <cellStyle name="Comma 3 2 3 2 2 3 3 4 2" xfId="31002" xr:uid="{71B5395C-55F1-45A8-A4B3-E31E59E5CCE7}"/>
    <cellStyle name="Comma 3 2 3 2 2 3 3 5" xfId="21395" xr:uid="{D195A944-5848-4E2D-B44D-FBA46787BFA8}"/>
    <cellStyle name="Comma 3 2 3 2 2 3 4" xfId="2983" xr:uid="{00000000-0005-0000-0000-0000E1280000}"/>
    <cellStyle name="Comma 3 2 3 2 2 3 4 2" xfId="7786" xr:uid="{00000000-0005-0000-0000-0000E2280000}"/>
    <cellStyle name="Comma 3 2 3 2 2 3 4 2 2" xfId="17393" xr:uid="{00000000-0005-0000-0000-0000E3280000}"/>
    <cellStyle name="Comma 3 2 3 2 2 3 4 2 2 2" xfId="36607" xr:uid="{72A41710-5906-4DB5-82B6-7F9FD92A69CE}"/>
    <cellStyle name="Comma 3 2 3 2 2 3 4 2 3" xfId="27000" xr:uid="{FAC631CA-8A2F-41F1-B578-81CE897C0605}"/>
    <cellStyle name="Comma 3 2 3 2 2 3 4 3" xfId="12590" xr:uid="{00000000-0005-0000-0000-0000E4280000}"/>
    <cellStyle name="Comma 3 2 3 2 2 3 4 3 2" xfId="31804" xr:uid="{D0501AEF-E676-46E6-BDFD-D3D7271969A9}"/>
    <cellStyle name="Comma 3 2 3 2 2 3 4 4" xfId="22197" xr:uid="{1E561566-E6E1-43E6-8EB3-5F0C70C43935}"/>
    <cellStyle name="Comma 3 2 3 2 2 3 5" xfId="5385" xr:uid="{00000000-0005-0000-0000-0000E5280000}"/>
    <cellStyle name="Comma 3 2 3 2 2 3 5 2" xfId="14992" xr:uid="{00000000-0005-0000-0000-0000E6280000}"/>
    <cellStyle name="Comma 3 2 3 2 2 3 5 2 2" xfId="34206" xr:uid="{73A355AA-A131-4BB0-BB2C-5CF5343FE817}"/>
    <cellStyle name="Comma 3 2 3 2 2 3 5 3" xfId="24599" xr:uid="{3C5E2F80-04B5-41C9-8A80-7E4D28518D89}"/>
    <cellStyle name="Comma 3 2 3 2 2 3 6" xfId="10188" xr:uid="{00000000-0005-0000-0000-0000E7280000}"/>
    <cellStyle name="Comma 3 2 3 2 2 3 6 2" xfId="29402" xr:uid="{47BB3E33-B7C4-4826-BE4F-E22E4760D6F7}"/>
    <cellStyle name="Comma 3 2 3 2 2 3 7" xfId="19795" xr:uid="{94DDDED9-FB9B-4C06-9731-F9CDD4C0405F}"/>
    <cellStyle name="Comma 3 2 3 2 2 4" xfId="778" xr:uid="{00000000-0005-0000-0000-0000E8280000}"/>
    <cellStyle name="Comma 3 2 3 2 2 4 2" xfId="1579" xr:uid="{00000000-0005-0000-0000-0000E9280000}"/>
    <cellStyle name="Comma 3 2 3 2 2 4 2 2" xfId="3983" xr:uid="{00000000-0005-0000-0000-0000EA280000}"/>
    <cellStyle name="Comma 3 2 3 2 2 4 2 2 2" xfId="8786" xr:uid="{00000000-0005-0000-0000-0000EB280000}"/>
    <cellStyle name="Comma 3 2 3 2 2 4 2 2 2 2" xfId="18393" xr:uid="{00000000-0005-0000-0000-0000EC280000}"/>
    <cellStyle name="Comma 3 2 3 2 2 4 2 2 2 2 2" xfId="37607" xr:uid="{9F80C1FC-0503-405D-ACA1-D13EF2C24081}"/>
    <cellStyle name="Comma 3 2 3 2 2 4 2 2 2 3" xfId="28000" xr:uid="{765D126C-4047-4E31-8834-DD930221544E}"/>
    <cellStyle name="Comma 3 2 3 2 2 4 2 2 3" xfId="13590" xr:uid="{00000000-0005-0000-0000-0000ED280000}"/>
    <cellStyle name="Comma 3 2 3 2 2 4 2 2 3 2" xfId="32804" xr:uid="{5394FF34-D895-4C75-A83F-CAC6DE64ECC2}"/>
    <cellStyle name="Comma 3 2 3 2 2 4 2 2 4" xfId="23197" xr:uid="{A11E9A91-8F06-4C23-ADE2-29A65536F9CD}"/>
    <cellStyle name="Comma 3 2 3 2 2 4 2 3" xfId="6385" xr:uid="{00000000-0005-0000-0000-0000EE280000}"/>
    <cellStyle name="Comma 3 2 3 2 2 4 2 3 2" xfId="15992" xr:uid="{00000000-0005-0000-0000-0000EF280000}"/>
    <cellStyle name="Comma 3 2 3 2 2 4 2 3 2 2" xfId="35206" xr:uid="{E8862156-2B62-4402-9DEE-2BC4AD7338E4}"/>
    <cellStyle name="Comma 3 2 3 2 2 4 2 3 3" xfId="25599" xr:uid="{3657DEB4-93C6-4B59-B898-E13282B09DFB}"/>
    <cellStyle name="Comma 3 2 3 2 2 4 2 4" xfId="11188" xr:uid="{00000000-0005-0000-0000-0000F0280000}"/>
    <cellStyle name="Comma 3 2 3 2 2 4 2 4 2" xfId="30402" xr:uid="{AA41048C-6555-46CD-A130-61376EC0EB59}"/>
    <cellStyle name="Comma 3 2 3 2 2 4 2 5" xfId="20795" xr:uid="{7DD65345-E8C9-47F1-A152-22E4A0E20165}"/>
    <cellStyle name="Comma 3 2 3 2 2 4 3" xfId="2379" xr:uid="{00000000-0005-0000-0000-0000F1280000}"/>
    <cellStyle name="Comma 3 2 3 2 2 4 3 2" xfId="4783" xr:uid="{00000000-0005-0000-0000-0000F2280000}"/>
    <cellStyle name="Comma 3 2 3 2 2 4 3 2 2" xfId="9586" xr:uid="{00000000-0005-0000-0000-0000F3280000}"/>
    <cellStyle name="Comma 3 2 3 2 2 4 3 2 2 2" xfId="19193" xr:uid="{00000000-0005-0000-0000-0000F4280000}"/>
    <cellStyle name="Comma 3 2 3 2 2 4 3 2 2 2 2" xfId="38407" xr:uid="{693B02B2-CB39-4F37-AF08-A2063112B470}"/>
    <cellStyle name="Comma 3 2 3 2 2 4 3 2 2 3" xfId="28800" xr:uid="{EEFB3285-BA0B-4069-84DA-8C3152193D1A}"/>
    <cellStyle name="Comma 3 2 3 2 2 4 3 2 3" xfId="14390" xr:uid="{00000000-0005-0000-0000-0000F5280000}"/>
    <cellStyle name="Comma 3 2 3 2 2 4 3 2 3 2" xfId="33604" xr:uid="{02EBC19E-2AAC-4609-A86F-306A7C16BA6F}"/>
    <cellStyle name="Comma 3 2 3 2 2 4 3 2 4" xfId="23997" xr:uid="{8C6B6FB4-0406-44B7-88EF-A129D4EA81C6}"/>
    <cellStyle name="Comma 3 2 3 2 2 4 3 3" xfId="7185" xr:uid="{00000000-0005-0000-0000-0000F6280000}"/>
    <cellStyle name="Comma 3 2 3 2 2 4 3 3 2" xfId="16792" xr:uid="{00000000-0005-0000-0000-0000F7280000}"/>
    <cellStyle name="Comma 3 2 3 2 2 4 3 3 2 2" xfId="36006" xr:uid="{46187E6B-2CDE-4F2D-864E-6FC47774757B}"/>
    <cellStyle name="Comma 3 2 3 2 2 4 3 3 3" xfId="26399" xr:uid="{2B4FD608-0BC1-4598-8FB2-8BBD03EBB6A0}"/>
    <cellStyle name="Comma 3 2 3 2 2 4 3 4" xfId="11988" xr:uid="{00000000-0005-0000-0000-0000F8280000}"/>
    <cellStyle name="Comma 3 2 3 2 2 4 3 4 2" xfId="31202" xr:uid="{406C2D56-65CB-45C9-B711-9AF9C22ECB70}"/>
    <cellStyle name="Comma 3 2 3 2 2 4 3 5" xfId="21595" xr:uid="{46C41318-7FDE-4270-B39C-625FB8E9E270}"/>
    <cellStyle name="Comma 3 2 3 2 2 4 4" xfId="3183" xr:uid="{00000000-0005-0000-0000-0000F9280000}"/>
    <cellStyle name="Comma 3 2 3 2 2 4 4 2" xfId="7986" xr:uid="{00000000-0005-0000-0000-0000FA280000}"/>
    <cellStyle name="Comma 3 2 3 2 2 4 4 2 2" xfId="17593" xr:uid="{00000000-0005-0000-0000-0000FB280000}"/>
    <cellStyle name="Comma 3 2 3 2 2 4 4 2 2 2" xfId="36807" xr:uid="{8B892C8C-2A30-4F0A-895E-1ADB9836CBCC}"/>
    <cellStyle name="Comma 3 2 3 2 2 4 4 2 3" xfId="27200" xr:uid="{2EDDEB37-2041-4C9B-AAA0-3937A16C0931}"/>
    <cellStyle name="Comma 3 2 3 2 2 4 4 3" xfId="12790" xr:uid="{00000000-0005-0000-0000-0000FC280000}"/>
    <cellStyle name="Comma 3 2 3 2 2 4 4 3 2" xfId="32004" xr:uid="{70EFBA4F-486E-456C-97BA-5343CC5A19A7}"/>
    <cellStyle name="Comma 3 2 3 2 2 4 4 4" xfId="22397" xr:uid="{4596B5B8-3762-4324-A89A-DFDFFC757E4C}"/>
    <cellStyle name="Comma 3 2 3 2 2 4 5" xfId="5585" xr:uid="{00000000-0005-0000-0000-0000FD280000}"/>
    <cellStyle name="Comma 3 2 3 2 2 4 5 2" xfId="15192" xr:uid="{00000000-0005-0000-0000-0000FE280000}"/>
    <cellStyle name="Comma 3 2 3 2 2 4 5 2 2" xfId="34406" xr:uid="{CF9A9CCF-1D06-4985-9FD0-B185301408EB}"/>
    <cellStyle name="Comma 3 2 3 2 2 4 5 3" xfId="24799" xr:uid="{7B06FBAD-4DFB-4119-A733-66D8364792FF}"/>
    <cellStyle name="Comma 3 2 3 2 2 4 6" xfId="10388" xr:uid="{00000000-0005-0000-0000-0000FF280000}"/>
    <cellStyle name="Comma 3 2 3 2 2 4 6 2" xfId="29602" xr:uid="{512334A3-74C8-4E73-B6FC-C3A05B03F8E0}"/>
    <cellStyle name="Comma 3 2 3 2 2 4 7" xfId="19995" xr:uid="{8FA42D7B-EE56-41B2-AC61-59A5574E59DC}"/>
    <cellStyle name="Comma 3 2 3 2 2 5" xfId="979" xr:uid="{00000000-0005-0000-0000-000000290000}"/>
    <cellStyle name="Comma 3 2 3 2 2 5 2" xfId="3383" xr:uid="{00000000-0005-0000-0000-000001290000}"/>
    <cellStyle name="Comma 3 2 3 2 2 5 2 2" xfId="8186" xr:uid="{00000000-0005-0000-0000-000002290000}"/>
    <cellStyle name="Comma 3 2 3 2 2 5 2 2 2" xfId="17793" xr:uid="{00000000-0005-0000-0000-000003290000}"/>
    <cellStyle name="Comma 3 2 3 2 2 5 2 2 2 2" xfId="37007" xr:uid="{7AF1F2E3-85C3-462A-B7DD-A819BCC76439}"/>
    <cellStyle name="Comma 3 2 3 2 2 5 2 2 3" xfId="27400" xr:uid="{C4E40E2D-0A68-4053-9E70-F2B205642655}"/>
    <cellStyle name="Comma 3 2 3 2 2 5 2 3" xfId="12990" xr:uid="{00000000-0005-0000-0000-000004290000}"/>
    <cellStyle name="Comma 3 2 3 2 2 5 2 3 2" xfId="32204" xr:uid="{0BEC110A-41FD-4F35-838B-11DE73C0FEC6}"/>
    <cellStyle name="Comma 3 2 3 2 2 5 2 4" xfId="22597" xr:uid="{7B7DD272-4809-49A1-85A8-422EC24F7DC5}"/>
    <cellStyle name="Comma 3 2 3 2 2 5 3" xfId="5785" xr:uid="{00000000-0005-0000-0000-000005290000}"/>
    <cellStyle name="Comma 3 2 3 2 2 5 3 2" xfId="15392" xr:uid="{00000000-0005-0000-0000-000006290000}"/>
    <cellStyle name="Comma 3 2 3 2 2 5 3 2 2" xfId="34606" xr:uid="{FF009CE1-DD99-433D-99B6-33070BC8F42D}"/>
    <cellStyle name="Comma 3 2 3 2 2 5 3 3" xfId="24999" xr:uid="{0F30EA04-C7E6-4F74-9622-ED6CD21D7742}"/>
    <cellStyle name="Comma 3 2 3 2 2 5 4" xfId="10588" xr:uid="{00000000-0005-0000-0000-000007290000}"/>
    <cellStyle name="Comma 3 2 3 2 2 5 4 2" xfId="29802" xr:uid="{B740D354-217B-42BC-889D-9A75456C63EB}"/>
    <cellStyle name="Comma 3 2 3 2 2 5 5" xfId="20195" xr:uid="{377DB411-97E2-4031-ABE6-1C59FC4C7963}"/>
    <cellStyle name="Comma 3 2 3 2 2 6" xfId="1779" xr:uid="{00000000-0005-0000-0000-000008290000}"/>
    <cellStyle name="Comma 3 2 3 2 2 6 2" xfId="4183" xr:uid="{00000000-0005-0000-0000-000009290000}"/>
    <cellStyle name="Comma 3 2 3 2 2 6 2 2" xfId="8986" xr:uid="{00000000-0005-0000-0000-00000A290000}"/>
    <cellStyle name="Comma 3 2 3 2 2 6 2 2 2" xfId="18593" xr:uid="{00000000-0005-0000-0000-00000B290000}"/>
    <cellStyle name="Comma 3 2 3 2 2 6 2 2 2 2" xfId="37807" xr:uid="{49700247-02C2-4FA0-84EF-27F7DF563DB1}"/>
    <cellStyle name="Comma 3 2 3 2 2 6 2 2 3" xfId="28200" xr:uid="{4FB21540-5E24-4D24-A215-2C86EF416524}"/>
    <cellStyle name="Comma 3 2 3 2 2 6 2 3" xfId="13790" xr:uid="{00000000-0005-0000-0000-00000C290000}"/>
    <cellStyle name="Comma 3 2 3 2 2 6 2 3 2" xfId="33004" xr:uid="{FEE30AAC-9E79-4543-87A2-4D0B279DDA60}"/>
    <cellStyle name="Comma 3 2 3 2 2 6 2 4" xfId="23397" xr:uid="{7FE6BD35-5223-4EDF-9F42-2B1C76B7A2D2}"/>
    <cellStyle name="Comma 3 2 3 2 2 6 3" xfId="6585" xr:uid="{00000000-0005-0000-0000-00000D290000}"/>
    <cellStyle name="Comma 3 2 3 2 2 6 3 2" xfId="16192" xr:uid="{00000000-0005-0000-0000-00000E290000}"/>
    <cellStyle name="Comma 3 2 3 2 2 6 3 2 2" xfId="35406" xr:uid="{B90D38C7-8ADC-4879-A0EF-167B2C56FCF5}"/>
    <cellStyle name="Comma 3 2 3 2 2 6 3 3" xfId="25799" xr:uid="{D52DADAE-39B9-4371-953D-5F6242DA9E27}"/>
    <cellStyle name="Comma 3 2 3 2 2 6 4" xfId="11388" xr:uid="{00000000-0005-0000-0000-00000F290000}"/>
    <cellStyle name="Comma 3 2 3 2 2 6 4 2" xfId="30602" xr:uid="{7027A7F3-A1AD-4BF2-90C7-0CFD409266E8}"/>
    <cellStyle name="Comma 3 2 3 2 2 6 5" xfId="20995" xr:uid="{226AD397-1B66-4B22-AC19-FB4AB5B490E7}"/>
    <cellStyle name="Comma 3 2 3 2 2 7" xfId="2583" xr:uid="{00000000-0005-0000-0000-000010290000}"/>
    <cellStyle name="Comma 3 2 3 2 2 7 2" xfId="7386" xr:uid="{00000000-0005-0000-0000-000011290000}"/>
    <cellStyle name="Comma 3 2 3 2 2 7 2 2" xfId="16993" xr:uid="{00000000-0005-0000-0000-000012290000}"/>
    <cellStyle name="Comma 3 2 3 2 2 7 2 2 2" xfId="36207" xr:uid="{17EF4867-3AB3-4043-8C93-94C6E5D6F01F}"/>
    <cellStyle name="Comma 3 2 3 2 2 7 2 3" xfId="26600" xr:uid="{713130FC-BC07-4012-94EF-4EE84BE606F5}"/>
    <cellStyle name="Comma 3 2 3 2 2 7 3" xfId="12190" xr:uid="{00000000-0005-0000-0000-000013290000}"/>
    <cellStyle name="Comma 3 2 3 2 2 7 3 2" xfId="31404" xr:uid="{A282D3DF-ABFF-462B-A987-9092005DBDCF}"/>
    <cellStyle name="Comma 3 2 3 2 2 7 4" xfId="21797" xr:uid="{3EDD6C58-5834-4E1A-8E4E-E457AF81FE7B}"/>
    <cellStyle name="Comma 3 2 3 2 2 8" xfId="4985" xr:uid="{00000000-0005-0000-0000-000014290000}"/>
    <cellStyle name="Comma 3 2 3 2 2 8 2" xfId="14592" xr:uid="{00000000-0005-0000-0000-000015290000}"/>
    <cellStyle name="Comma 3 2 3 2 2 8 2 2" xfId="33806" xr:uid="{AA549E43-EF9B-4A2C-AEDE-DBD283F04464}"/>
    <cellStyle name="Comma 3 2 3 2 2 8 3" xfId="24199" xr:uid="{3938A8E8-2C90-46AA-AA5E-C12F452C01D4}"/>
    <cellStyle name="Comma 3 2 3 2 2 9" xfId="9788" xr:uid="{00000000-0005-0000-0000-000016290000}"/>
    <cellStyle name="Comma 3 2 3 2 2 9 2" xfId="29002" xr:uid="{515B84D7-37E2-44D1-95ED-A68A1A895884}"/>
    <cellStyle name="Comma 3 2 3 2 3" xfId="278" xr:uid="{00000000-0005-0000-0000-000017290000}"/>
    <cellStyle name="Comma 3 2 3 2 3 2" xfId="1079" xr:uid="{00000000-0005-0000-0000-000018290000}"/>
    <cellStyle name="Comma 3 2 3 2 3 2 2" xfId="3483" xr:uid="{00000000-0005-0000-0000-000019290000}"/>
    <cellStyle name="Comma 3 2 3 2 3 2 2 2" xfId="8286" xr:uid="{00000000-0005-0000-0000-00001A290000}"/>
    <cellStyle name="Comma 3 2 3 2 3 2 2 2 2" xfId="17893" xr:uid="{00000000-0005-0000-0000-00001B290000}"/>
    <cellStyle name="Comma 3 2 3 2 3 2 2 2 2 2" xfId="37107" xr:uid="{C3FC780A-F191-4957-8A9C-B4B17BDACD7B}"/>
    <cellStyle name="Comma 3 2 3 2 3 2 2 2 3" xfId="27500" xr:uid="{0B9B572D-8BB2-4DBB-A9C5-D2DA6B774A85}"/>
    <cellStyle name="Comma 3 2 3 2 3 2 2 3" xfId="13090" xr:uid="{00000000-0005-0000-0000-00001C290000}"/>
    <cellStyle name="Comma 3 2 3 2 3 2 2 3 2" xfId="32304" xr:uid="{90156316-AF93-48E9-A61C-CC3194E89982}"/>
    <cellStyle name="Comma 3 2 3 2 3 2 2 4" xfId="22697" xr:uid="{A9921A29-9D87-416D-A65C-7A4DF8ECB73B}"/>
    <cellStyle name="Comma 3 2 3 2 3 2 3" xfId="5885" xr:uid="{00000000-0005-0000-0000-00001D290000}"/>
    <cellStyle name="Comma 3 2 3 2 3 2 3 2" xfId="15492" xr:uid="{00000000-0005-0000-0000-00001E290000}"/>
    <cellStyle name="Comma 3 2 3 2 3 2 3 2 2" xfId="34706" xr:uid="{993E9110-AE39-4868-8843-A34224E87A43}"/>
    <cellStyle name="Comma 3 2 3 2 3 2 3 3" xfId="25099" xr:uid="{3BC41A9B-6F76-40F6-9041-42C5EB37376B}"/>
    <cellStyle name="Comma 3 2 3 2 3 2 4" xfId="10688" xr:uid="{00000000-0005-0000-0000-00001F290000}"/>
    <cellStyle name="Comma 3 2 3 2 3 2 4 2" xfId="29902" xr:uid="{6F157FAD-25ED-4576-8266-FCBE57DE3234}"/>
    <cellStyle name="Comma 3 2 3 2 3 2 5" xfId="20295" xr:uid="{6CA429A4-A453-4C29-BE3E-76D1C8FDACB9}"/>
    <cellStyle name="Comma 3 2 3 2 3 3" xfId="1879" xr:uid="{00000000-0005-0000-0000-000020290000}"/>
    <cellStyle name="Comma 3 2 3 2 3 3 2" xfId="4283" xr:uid="{00000000-0005-0000-0000-000021290000}"/>
    <cellStyle name="Comma 3 2 3 2 3 3 2 2" xfId="9086" xr:uid="{00000000-0005-0000-0000-000022290000}"/>
    <cellStyle name="Comma 3 2 3 2 3 3 2 2 2" xfId="18693" xr:uid="{00000000-0005-0000-0000-000023290000}"/>
    <cellStyle name="Comma 3 2 3 2 3 3 2 2 2 2" xfId="37907" xr:uid="{6212281B-FCE2-4D95-93AA-45830FA5BC68}"/>
    <cellStyle name="Comma 3 2 3 2 3 3 2 2 3" xfId="28300" xr:uid="{89048924-FF25-4E5B-9DCC-7A83F4814213}"/>
    <cellStyle name="Comma 3 2 3 2 3 3 2 3" xfId="13890" xr:uid="{00000000-0005-0000-0000-000024290000}"/>
    <cellStyle name="Comma 3 2 3 2 3 3 2 3 2" xfId="33104" xr:uid="{D6BEF52A-70DD-468B-A98C-997B0B20D037}"/>
    <cellStyle name="Comma 3 2 3 2 3 3 2 4" xfId="23497" xr:uid="{E3C905F4-88D5-4E37-BE57-5B9F579E732F}"/>
    <cellStyle name="Comma 3 2 3 2 3 3 3" xfId="6685" xr:uid="{00000000-0005-0000-0000-000025290000}"/>
    <cellStyle name="Comma 3 2 3 2 3 3 3 2" xfId="16292" xr:uid="{00000000-0005-0000-0000-000026290000}"/>
    <cellStyle name="Comma 3 2 3 2 3 3 3 2 2" xfId="35506" xr:uid="{8EFB7889-C742-41B3-A08E-AF66F4AB332E}"/>
    <cellStyle name="Comma 3 2 3 2 3 3 3 3" xfId="25899" xr:uid="{228ED7D1-85B8-4862-B99A-00A52BC5F671}"/>
    <cellStyle name="Comma 3 2 3 2 3 3 4" xfId="11488" xr:uid="{00000000-0005-0000-0000-000027290000}"/>
    <cellStyle name="Comma 3 2 3 2 3 3 4 2" xfId="30702" xr:uid="{9303D382-C588-4F00-AA83-9A090C939FCA}"/>
    <cellStyle name="Comma 3 2 3 2 3 3 5" xfId="21095" xr:uid="{0C021CB2-3083-4616-BCD3-C6E28AE4553B}"/>
    <cellStyle name="Comma 3 2 3 2 3 4" xfId="2683" xr:uid="{00000000-0005-0000-0000-000028290000}"/>
    <cellStyle name="Comma 3 2 3 2 3 4 2" xfId="7486" xr:uid="{00000000-0005-0000-0000-000029290000}"/>
    <cellStyle name="Comma 3 2 3 2 3 4 2 2" xfId="17093" xr:uid="{00000000-0005-0000-0000-00002A290000}"/>
    <cellStyle name="Comma 3 2 3 2 3 4 2 2 2" xfId="36307" xr:uid="{2697A97C-54CD-4E00-9D15-969ACC17D80D}"/>
    <cellStyle name="Comma 3 2 3 2 3 4 2 3" xfId="26700" xr:uid="{2825E47E-C7FC-47B6-AB4F-EE84E3DCCF46}"/>
    <cellStyle name="Comma 3 2 3 2 3 4 3" xfId="12290" xr:uid="{00000000-0005-0000-0000-00002B290000}"/>
    <cellStyle name="Comma 3 2 3 2 3 4 3 2" xfId="31504" xr:uid="{DCE26A56-C45E-47C6-A953-72F981F5A78C}"/>
    <cellStyle name="Comma 3 2 3 2 3 4 4" xfId="21897" xr:uid="{9E101F6B-4A04-4C75-BBD2-1B57BB5F80CB}"/>
    <cellStyle name="Comma 3 2 3 2 3 5" xfId="5085" xr:uid="{00000000-0005-0000-0000-00002C290000}"/>
    <cellStyle name="Comma 3 2 3 2 3 5 2" xfId="14692" xr:uid="{00000000-0005-0000-0000-00002D290000}"/>
    <cellStyle name="Comma 3 2 3 2 3 5 2 2" xfId="33906" xr:uid="{0F0EBD25-E25F-44D1-8695-5E7F8A35CB47}"/>
    <cellStyle name="Comma 3 2 3 2 3 5 3" xfId="24299" xr:uid="{E83E8997-F0D8-4E7F-8B21-C78A773DBCA3}"/>
    <cellStyle name="Comma 3 2 3 2 3 6" xfId="9888" xr:uid="{00000000-0005-0000-0000-00002E290000}"/>
    <cellStyle name="Comma 3 2 3 2 3 6 2" xfId="29102" xr:uid="{B1AF9A22-4581-4CBD-8C2E-CADB1C616F07}"/>
    <cellStyle name="Comma 3 2 3 2 3 7" xfId="19495" xr:uid="{0D0BFCA8-99D7-4F82-8B31-28EA2A449448}"/>
    <cellStyle name="Comma 3 2 3 2 4" xfId="478" xr:uid="{00000000-0005-0000-0000-00002F290000}"/>
    <cellStyle name="Comma 3 2 3 2 4 2" xfId="1279" xr:uid="{00000000-0005-0000-0000-000030290000}"/>
    <cellStyle name="Comma 3 2 3 2 4 2 2" xfId="3683" xr:uid="{00000000-0005-0000-0000-000031290000}"/>
    <cellStyle name="Comma 3 2 3 2 4 2 2 2" xfId="8486" xr:uid="{00000000-0005-0000-0000-000032290000}"/>
    <cellStyle name="Comma 3 2 3 2 4 2 2 2 2" xfId="18093" xr:uid="{00000000-0005-0000-0000-000033290000}"/>
    <cellStyle name="Comma 3 2 3 2 4 2 2 2 2 2" xfId="37307" xr:uid="{C7BCEE77-2C1C-450E-9B3C-E249FC039453}"/>
    <cellStyle name="Comma 3 2 3 2 4 2 2 2 3" xfId="27700" xr:uid="{0945036C-629A-4719-9697-F45CC80109FB}"/>
    <cellStyle name="Comma 3 2 3 2 4 2 2 3" xfId="13290" xr:uid="{00000000-0005-0000-0000-000034290000}"/>
    <cellStyle name="Comma 3 2 3 2 4 2 2 3 2" xfId="32504" xr:uid="{19E09553-E03F-475F-A4BB-B961FAE0FE79}"/>
    <cellStyle name="Comma 3 2 3 2 4 2 2 4" xfId="22897" xr:uid="{DE5D00DE-B27C-4A47-B816-F170C0C50D2A}"/>
    <cellStyle name="Comma 3 2 3 2 4 2 3" xfId="6085" xr:uid="{00000000-0005-0000-0000-000035290000}"/>
    <cellStyle name="Comma 3 2 3 2 4 2 3 2" xfId="15692" xr:uid="{00000000-0005-0000-0000-000036290000}"/>
    <cellStyle name="Comma 3 2 3 2 4 2 3 2 2" xfId="34906" xr:uid="{3CB12F69-CD16-46B1-ACC5-036A070B04A3}"/>
    <cellStyle name="Comma 3 2 3 2 4 2 3 3" xfId="25299" xr:uid="{03195C71-1914-4CB7-A19D-95039EE7E1A5}"/>
    <cellStyle name="Comma 3 2 3 2 4 2 4" xfId="10888" xr:uid="{00000000-0005-0000-0000-000037290000}"/>
    <cellStyle name="Comma 3 2 3 2 4 2 4 2" xfId="30102" xr:uid="{A860C6AE-A5A1-4761-BE0F-7734B37A51F5}"/>
    <cellStyle name="Comma 3 2 3 2 4 2 5" xfId="20495" xr:uid="{368574CE-89B7-45FE-9B1F-87866F5D5859}"/>
    <cellStyle name="Comma 3 2 3 2 4 3" xfId="2079" xr:uid="{00000000-0005-0000-0000-000038290000}"/>
    <cellStyle name="Comma 3 2 3 2 4 3 2" xfId="4483" xr:uid="{00000000-0005-0000-0000-000039290000}"/>
    <cellStyle name="Comma 3 2 3 2 4 3 2 2" xfId="9286" xr:uid="{00000000-0005-0000-0000-00003A290000}"/>
    <cellStyle name="Comma 3 2 3 2 4 3 2 2 2" xfId="18893" xr:uid="{00000000-0005-0000-0000-00003B290000}"/>
    <cellStyle name="Comma 3 2 3 2 4 3 2 2 2 2" xfId="38107" xr:uid="{CBAA662D-585A-4491-B844-B5566679A3D8}"/>
    <cellStyle name="Comma 3 2 3 2 4 3 2 2 3" xfId="28500" xr:uid="{7A66E447-2AD1-432B-AFFB-3EC2F3352879}"/>
    <cellStyle name="Comma 3 2 3 2 4 3 2 3" xfId="14090" xr:uid="{00000000-0005-0000-0000-00003C290000}"/>
    <cellStyle name="Comma 3 2 3 2 4 3 2 3 2" xfId="33304" xr:uid="{DB4CECF1-A47F-4FD4-984E-03E101BF8538}"/>
    <cellStyle name="Comma 3 2 3 2 4 3 2 4" xfId="23697" xr:uid="{C9F3277E-D12C-4E87-96C8-6758AD338D0A}"/>
    <cellStyle name="Comma 3 2 3 2 4 3 3" xfId="6885" xr:uid="{00000000-0005-0000-0000-00003D290000}"/>
    <cellStyle name="Comma 3 2 3 2 4 3 3 2" xfId="16492" xr:uid="{00000000-0005-0000-0000-00003E290000}"/>
    <cellStyle name="Comma 3 2 3 2 4 3 3 2 2" xfId="35706" xr:uid="{C3E9170C-5647-4A65-9A98-7F8F7D7D3F45}"/>
    <cellStyle name="Comma 3 2 3 2 4 3 3 3" xfId="26099" xr:uid="{6A559100-E4BB-4565-BEF9-73ECD1C319B7}"/>
    <cellStyle name="Comma 3 2 3 2 4 3 4" xfId="11688" xr:uid="{00000000-0005-0000-0000-00003F290000}"/>
    <cellStyle name="Comma 3 2 3 2 4 3 4 2" xfId="30902" xr:uid="{5D70D388-2F70-4F36-B7E5-361D504E6E26}"/>
    <cellStyle name="Comma 3 2 3 2 4 3 5" xfId="21295" xr:uid="{8C20E843-C817-42AC-A1D2-29908E809D24}"/>
    <cellStyle name="Comma 3 2 3 2 4 4" xfId="2883" xr:uid="{00000000-0005-0000-0000-000040290000}"/>
    <cellStyle name="Comma 3 2 3 2 4 4 2" xfId="7686" xr:uid="{00000000-0005-0000-0000-000041290000}"/>
    <cellStyle name="Comma 3 2 3 2 4 4 2 2" xfId="17293" xr:uid="{00000000-0005-0000-0000-000042290000}"/>
    <cellStyle name="Comma 3 2 3 2 4 4 2 2 2" xfId="36507" xr:uid="{12D7B25C-4BEA-44E1-B740-D4319E8C2F45}"/>
    <cellStyle name="Comma 3 2 3 2 4 4 2 3" xfId="26900" xr:uid="{E14EF0FD-AD92-4679-8C97-7D880E7B9145}"/>
    <cellStyle name="Comma 3 2 3 2 4 4 3" xfId="12490" xr:uid="{00000000-0005-0000-0000-000043290000}"/>
    <cellStyle name="Comma 3 2 3 2 4 4 3 2" xfId="31704" xr:uid="{70B030E6-EDCB-40D2-AA43-9463B22962E2}"/>
    <cellStyle name="Comma 3 2 3 2 4 4 4" xfId="22097" xr:uid="{0F6BFA5D-AC4E-4608-B565-6804C3930CDD}"/>
    <cellStyle name="Comma 3 2 3 2 4 5" xfId="5285" xr:uid="{00000000-0005-0000-0000-000044290000}"/>
    <cellStyle name="Comma 3 2 3 2 4 5 2" xfId="14892" xr:uid="{00000000-0005-0000-0000-000045290000}"/>
    <cellStyle name="Comma 3 2 3 2 4 5 2 2" xfId="34106" xr:uid="{B74DBCE6-F52B-4C00-A421-F386F1BA53D3}"/>
    <cellStyle name="Comma 3 2 3 2 4 5 3" xfId="24499" xr:uid="{44586201-445E-4387-81D6-2246D22F0CBA}"/>
    <cellStyle name="Comma 3 2 3 2 4 6" xfId="10088" xr:uid="{00000000-0005-0000-0000-000046290000}"/>
    <cellStyle name="Comma 3 2 3 2 4 6 2" xfId="29302" xr:uid="{1B05152C-B4CD-4E8B-970D-ED35AC0A49D9}"/>
    <cellStyle name="Comma 3 2 3 2 4 7" xfId="19695" xr:uid="{CE56F8D9-9720-48AF-AB3A-C77844B14502}"/>
    <cellStyle name="Comma 3 2 3 2 5" xfId="678" xr:uid="{00000000-0005-0000-0000-000047290000}"/>
    <cellStyle name="Comma 3 2 3 2 5 2" xfId="1479" xr:uid="{00000000-0005-0000-0000-000048290000}"/>
    <cellStyle name="Comma 3 2 3 2 5 2 2" xfId="3883" xr:uid="{00000000-0005-0000-0000-000049290000}"/>
    <cellStyle name="Comma 3 2 3 2 5 2 2 2" xfId="8686" xr:uid="{00000000-0005-0000-0000-00004A290000}"/>
    <cellStyle name="Comma 3 2 3 2 5 2 2 2 2" xfId="18293" xr:uid="{00000000-0005-0000-0000-00004B290000}"/>
    <cellStyle name="Comma 3 2 3 2 5 2 2 2 2 2" xfId="37507" xr:uid="{2F6E697E-8A31-4CA5-9F2B-CCC67C279FC5}"/>
    <cellStyle name="Comma 3 2 3 2 5 2 2 2 3" xfId="27900" xr:uid="{315FA1D1-205C-496D-84F1-2B09AA6A197F}"/>
    <cellStyle name="Comma 3 2 3 2 5 2 2 3" xfId="13490" xr:uid="{00000000-0005-0000-0000-00004C290000}"/>
    <cellStyle name="Comma 3 2 3 2 5 2 2 3 2" xfId="32704" xr:uid="{568CE89B-B63F-4714-B9A5-C2757119940C}"/>
    <cellStyle name="Comma 3 2 3 2 5 2 2 4" xfId="23097" xr:uid="{2BE9C2B5-4E64-4A09-B485-DEBF09F23557}"/>
    <cellStyle name="Comma 3 2 3 2 5 2 3" xfId="6285" xr:uid="{00000000-0005-0000-0000-00004D290000}"/>
    <cellStyle name="Comma 3 2 3 2 5 2 3 2" xfId="15892" xr:uid="{00000000-0005-0000-0000-00004E290000}"/>
    <cellStyle name="Comma 3 2 3 2 5 2 3 2 2" xfId="35106" xr:uid="{AF0361F0-AC86-4EBA-8A40-721E508263DE}"/>
    <cellStyle name="Comma 3 2 3 2 5 2 3 3" xfId="25499" xr:uid="{A9E882DD-2B06-4EC7-989D-3C68D8C14628}"/>
    <cellStyle name="Comma 3 2 3 2 5 2 4" xfId="11088" xr:uid="{00000000-0005-0000-0000-00004F290000}"/>
    <cellStyle name="Comma 3 2 3 2 5 2 4 2" xfId="30302" xr:uid="{88A4A604-8191-4888-BB8A-895BC16C01A9}"/>
    <cellStyle name="Comma 3 2 3 2 5 2 5" xfId="20695" xr:uid="{13B55285-2702-4113-BBB3-477A50FDDC1F}"/>
    <cellStyle name="Comma 3 2 3 2 5 3" xfId="2279" xr:uid="{00000000-0005-0000-0000-000050290000}"/>
    <cellStyle name="Comma 3 2 3 2 5 3 2" xfId="4683" xr:uid="{00000000-0005-0000-0000-000051290000}"/>
    <cellStyle name="Comma 3 2 3 2 5 3 2 2" xfId="9486" xr:uid="{00000000-0005-0000-0000-000052290000}"/>
    <cellStyle name="Comma 3 2 3 2 5 3 2 2 2" xfId="19093" xr:uid="{00000000-0005-0000-0000-000053290000}"/>
    <cellStyle name="Comma 3 2 3 2 5 3 2 2 2 2" xfId="38307" xr:uid="{DF3743A6-8189-42FE-9EC4-2144C56AF63B}"/>
    <cellStyle name="Comma 3 2 3 2 5 3 2 2 3" xfId="28700" xr:uid="{1B711060-DDF0-400B-B6DE-110E8D8D9B24}"/>
    <cellStyle name="Comma 3 2 3 2 5 3 2 3" xfId="14290" xr:uid="{00000000-0005-0000-0000-000054290000}"/>
    <cellStyle name="Comma 3 2 3 2 5 3 2 3 2" xfId="33504" xr:uid="{AF42DF1D-3A73-452D-9E6E-EE3D05077F2F}"/>
    <cellStyle name="Comma 3 2 3 2 5 3 2 4" xfId="23897" xr:uid="{55F9F14C-5D36-4A56-AB1E-EFE19C49F2DA}"/>
    <cellStyle name="Comma 3 2 3 2 5 3 3" xfId="7085" xr:uid="{00000000-0005-0000-0000-000055290000}"/>
    <cellStyle name="Comma 3 2 3 2 5 3 3 2" xfId="16692" xr:uid="{00000000-0005-0000-0000-000056290000}"/>
    <cellStyle name="Comma 3 2 3 2 5 3 3 2 2" xfId="35906" xr:uid="{A57670BD-F93C-4253-A7BC-9BC2E1CF3C4B}"/>
    <cellStyle name="Comma 3 2 3 2 5 3 3 3" xfId="26299" xr:uid="{6F9A477A-DF51-48EF-B0F0-7C52606428D5}"/>
    <cellStyle name="Comma 3 2 3 2 5 3 4" xfId="11888" xr:uid="{00000000-0005-0000-0000-000057290000}"/>
    <cellStyle name="Comma 3 2 3 2 5 3 4 2" xfId="31102" xr:uid="{592E6852-AEBC-4D2D-A538-E4D65F089E30}"/>
    <cellStyle name="Comma 3 2 3 2 5 3 5" xfId="21495" xr:uid="{77E045BB-158C-47AA-A5DA-50EEA01D11E7}"/>
    <cellStyle name="Comma 3 2 3 2 5 4" xfId="3083" xr:uid="{00000000-0005-0000-0000-000058290000}"/>
    <cellStyle name="Comma 3 2 3 2 5 4 2" xfId="7886" xr:uid="{00000000-0005-0000-0000-000059290000}"/>
    <cellStyle name="Comma 3 2 3 2 5 4 2 2" xfId="17493" xr:uid="{00000000-0005-0000-0000-00005A290000}"/>
    <cellStyle name="Comma 3 2 3 2 5 4 2 2 2" xfId="36707" xr:uid="{7F5339AE-7574-45C0-A341-E883CF2FB69D}"/>
    <cellStyle name="Comma 3 2 3 2 5 4 2 3" xfId="27100" xr:uid="{7C3343CB-2585-46FA-99DC-5041ED76CDD4}"/>
    <cellStyle name="Comma 3 2 3 2 5 4 3" xfId="12690" xr:uid="{00000000-0005-0000-0000-00005B290000}"/>
    <cellStyle name="Comma 3 2 3 2 5 4 3 2" xfId="31904" xr:uid="{DDB2D82E-C88C-400F-A44A-2329BDBB3D26}"/>
    <cellStyle name="Comma 3 2 3 2 5 4 4" xfId="22297" xr:uid="{9CD7BEA4-DD5C-4A32-AD6A-A313EDFBA04D}"/>
    <cellStyle name="Comma 3 2 3 2 5 5" xfId="5485" xr:uid="{00000000-0005-0000-0000-00005C290000}"/>
    <cellStyle name="Comma 3 2 3 2 5 5 2" xfId="15092" xr:uid="{00000000-0005-0000-0000-00005D290000}"/>
    <cellStyle name="Comma 3 2 3 2 5 5 2 2" xfId="34306" xr:uid="{C2DAD624-5433-40DF-AC43-ED56B553BCE1}"/>
    <cellStyle name="Comma 3 2 3 2 5 5 3" xfId="24699" xr:uid="{31F2503A-5D2B-4085-BBF9-A02E3B5D4E8D}"/>
    <cellStyle name="Comma 3 2 3 2 5 6" xfId="10288" xr:uid="{00000000-0005-0000-0000-00005E290000}"/>
    <cellStyle name="Comma 3 2 3 2 5 6 2" xfId="29502" xr:uid="{9753494B-B022-4991-BDA1-C1497029058F}"/>
    <cellStyle name="Comma 3 2 3 2 5 7" xfId="19895" xr:uid="{79BC09F8-0F6C-4212-86F8-2FDCF9FD0E1E}"/>
    <cellStyle name="Comma 3 2 3 2 6" xfId="879" xr:uid="{00000000-0005-0000-0000-00005F290000}"/>
    <cellStyle name="Comma 3 2 3 2 6 2" xfId="3283" xr:uid="{00000000-0005-0000-0000-000060290000}"/>
    <cellStyle name="Comma 3 2 3 2 6 2 2" xfId="8086" xr:uid="{00000000-0005-0000-0000-000061290000}"/>
    <cellStyle name="Comma 3 2 3 2 6 2 2 2" xfId="17693" xr:uid="{00000000-0005-0000-0000-000062290000}"/>
    <cellStyle name="Comma 3 2 3 2 6 2 2 2 2" xfId="36907" xr:uid="{A9A46E05-4DBE-49EC-8D9F-F05264F44EAA}"/>
    <cellStyle name="Comma 3 2 3 2 6 2 2 3" xfId="27300" xr:uid="{3EB69384-BF9E-48FC-9218-93371DEEF2B5}"/>
    <cellStyle name="Comma 3 2 3 2 6 2 3" xfId="12890" xr:uid="{00000000-0005-0000-0000-000063290000}"/>
    <cellStyle name="Comma 3 2 3 2 6 2 3 2" xfId="32104" xr:uid="{A23499B2-08AE-4F0C-85E6-EB1D842EB174}"/>
    <cellStyle name="Comma 3 2 3 2 6 2 4" xfId="22497" xr:uid="{BA6B3E55-3693-42BF-97CF-E12A14C8388F}"/>
    <cellStyle name="Comma 3 2 3 2 6 3" xfId="5685" xr:uid="{00000000-0005-0000-0000-000064290000}"/>
    <cellStyle name="Comma 3 2 3 2 6 3 2" xfId="15292" xr:uid="{00000000-0005-0000-0000-000065290000}"/>
    <cellStyle name="Comma 3 2 3 2 6 3 2 2" xfId="34506" xr:uid="{A3EA49BB-FAA2-49EE-B8F5-0B81A8D55926}"/>
    <cellStyle name="Comma 3 2 3 2 6 3 3" xfId="24899" xr:uid="{C0C2354F-5755-4CE6-AB13-3A1491B7F5BA}"/>
    <cellStyle name="Comma 3 2 3 2 6 4" xfId="10488" xr:uid="{00000000-0005-0000-0000-000066290000}"/>
    <cellStyle name="Comma 3 2 3 2 6 4 2" xfId="29702" xr:uid="{BBC73B84-35E2-4642-ACAD-BD634D3DA534}"/>
    <cellStyle name="Comma 3 2 3 2 6 5" xfId="20095" xr:uid="{60D7E7DB-B781-4A1F-B03A-BFD49DA5636C}"/>
    <cellStyle name="Comma 3 2 3 2 7" xfId="1679" xr:uid="{00000000-0005-0000-0000-000067290000}"/>
    <cellStyle name="Comma 3 2 3 2 7 2" xfId="4083" xr:uid="{00000000-0005-0000-0000-000068290000}"/>
    <cellStyle name="Comma 3 2 3 2 7 2 2" xfId="8886" xr:uid="{00000000-0005-0000-0000-000069290000}"/>
    <cellStyle name="Comma 3 2 3 2 7 2 2 2" xfId="18493" xr:uid="{00000000-0005-0000-0000-00006A290000}"/>
    <cellStyle name="Comma 3 2 3 2 7 2 2 2 2" xfId="37707" xr:uid="{CAC29BC4-51BA-41CD-818B-F5A96B034A7C}"/>
    <cellStyle name="Comma 3 2 3 2 7 2 2 3" xfId="28100" xr:uid="{0FE1D1A4-A98E-4275-B13F-7C5621C611B8}"/>
    <cellStyle name="Comma 3 2 3 2 7 2 3" xfId="13690" xr:uid="{00000000-0005-0000-0000-00006B290000}"/>
    <cellStyle name="Comma 3 2 3 2 7 2 3 2" xfId="32904" xr:uid="{4DA57144-F573-49E7-81D1-B2D7E76BFAC1}"/>
    <cellStyle name="Comma 3 2 3 2 7 2 4" xfId="23297" xr:uid="{2D3C2169-8810-4979-BC4C-F3177CF6B38E}"/>
    <cellStyle name="Comma 3 2 3 2 7 3" xfId="6485" xr:uid="{00000000-0005-0000-0000-00006C290000}"/>
    <cellStyle name="Comma 3 2 3 2 7 3 2" xfId="16092" xr:uid="{00000000-0005-0000-0000-00006D290000}"/>
    <cellStyle name="Comma 3 2 3 2 7 3 2 2" xfId="35306" xr:uid="{C1407DFA-DF91-4A7C-9EB1-6AD09EAA3AE2}"/>
    <cellStyle name="Comma 3 2 3 2 7 3 3" xfId="25699" xr:uid="{75C3F1F4-A5B9-480A-ABB6-B412B25D60AA}"/>
    <cellStyle name="Comma 3 2 3 2 7 4" xfId="11288" xr:uid="{00000000-0005-0000-0000-00006E290000}"/>
    <cellStyle name="Comma 3 2 3 2 7 4 2" xfId="30502" xr:uid="{FC80A8CE-F77A-4A07-801D-9B104325A43F}"/>
    <cellStyle name="Comma 3 2 3 2 7 5" xfId="20895" xr:uid="{50529FC2-2591-4899-BCAD-0BF872016739}"/>
    <cellStyle name="Comma 3 2 3 2 8" xfId="2483" xr:uid="{00000000-0005-0000-0000-00006F290000}"/>
    <cellStyle name="Comma 3 2 3 2 8 2" xfId="7286" xr:uid="{00000000-0005-0000-0000-000070290000}"/>
    <cellStyle name="Comma 3 2 3 2 8 2 2" xfId="16893" xr:uid="{00000000-0005-0000-0000-000071290000}"/>
    <cellStyle name="Comma 3 2 3 2 8 2 2 2" xfId="36107" xr:uid="{85683C7C-5707-4794-A9BF-5826FC789CC6}"/>
    <cellStyle name="Comma 3 2 3 2 8 2 3" xfId="26500" xr:uid="{84BA1190-95A1-4F3F-A156-89078480593A}"/>
    <cellStyle name="Comma 3 2 3 2 8 3" xfId="12090" xr:uid="{00000000-0005-0000-0000-000072290000}"/>
    <cellStyle name="Comma 3 2 3 2 8 3 2" xfId="31304" xr:uid="{074ECD43-747E-4AB6-A600-3C9A81D6A0A4}"/>
    <cellStyle name="Comma 3 2 3 2 8 4" xfId="21697" xr:uid="{700FE03A-1BA6-4540-B5C3-1C375359E699}"/>
    <cellStyle name="Comma 3 2 3 2 9" xfId="4885" xr:uid="{00000000-0005-0000-0000-000073290000}"/>
    <cellStyle name="Comma 3 2 3 2 9 2" xfId="14492" xr:uid="{00000000-0005-0000-0000-000074290000}"/>
    <cellStyle name="Comma 3 2 3 2 9 2 2" xfId="33706" xr:uid="{136022B0-BDAB-44BA-B993-8599EABDE9BD}"/>
    <cellStyle name="Comma 3 2 3 2 9 3" xfId="24099" xr:uid="{1C025123-9063-4063-A53E-53B529813B81}"/>
    <cellStyle name="Comma 3 2 3 3" xfId="128" xr:uid="{00000000-0005-0000-0000-000075290000}"/>
    <cellStyle name="Comma 3 2 3 3 10" xfId="19345" xr:uid="{9778EF38-98A8-4542-9B83-FC71384D1217}"/>
    <cellStyle name="Comma 3 2 3 3 2" xfId="328" xr:uid="{00000000-0005-0000-0000-000076290000}"/>
    <cellStyle name="Comma 3 2 3 3 2 2" xfId="1129" xr:uid="{00000000-0005-0000-0000-000077290000}"/>
    <cellStyle name="Comma 3 2 3 3 2 2 2" xfId="3533" xr:uid="{00000000-0005-0000-0000-000078290000}"/>
    <cellStyle name="Comma 3 2 3 3 2 2 2 2" xfId="8336" xr:uid="{00000000-0005-0000-0000-000079290000}"/>
    <cellStyle name="Comma 3 2 3 3 2 2 2 2 2" xfId="17943" xr:uid="{00000000-0005-0000-0000-00007A290000}"/>
    <cellStyle name="Comma 3 2 3 3 2 2 2 2 2 2" xfId="37157" xr:uid="{83CDD09D-F727-41DB-9F65-0CCB791CD089}"/>
    <cellStyle name="Comma 3 2 3 3 2 2 2 2 3" xfId="27550" xr:uid="{907580C7-24F4-4971-AAFE-0100B162F63C}"/>
    <cellStyle name="Comma 3 2 3 3 2 2 2 3" xfId="13140" xr:uid="{00000000-0005-0000-0000-00007B290000}"/>
    <cellStyle name="Comma 3 2 3 3 2 2 2 3 2" xfId="32354" xr:uid="{CBAC9854-5B9F-48AA-870E-0021CF64B444}"/>
    <cellStyle name="Comma 3 2 3 3 2 2 2 4" xfId="22747" xr:uid="{E66EE9DB-96DB-4B73-8C04-C87323C518F4}"/>
    <cellStyle name="Comma 3 2 3 3 2 2 3" xfId="5935" xr:uid="{00000000-0005-0000-0000-00007C290000}"/>
    <cellStyle name="Comma 3 2 3 3 2 2 3 2" xfId="15542" xr:uid="{00000000-0005-0000-0000-00007D290000}"/>
    <cellStyle name="Comma 3 2 3 3 2 2 3 2 2" xfId="34756" xr:uid="{63F331A6-0657-4D9F-8DEB-804B54735B74}"/>
    <cellStyle name="Comma 3 2 3 3 2 2 3 3" xfId="25149" xr:uid="{151DCB17-F3D0-4F85-8862-2685F6BD6081}"/>
    <cellStyle name="Comma 3 2 3 3 2 2 4" xfId="10738" xr:uid="{00000000-0005-0000-0000-00007E290000}"/>
    <cellStyle name="Comma 3 2 3 3 2 2 4 2" xfId="29952" xr:uid="{2677063C-3B09-419F-A91F-65C2C6E4EE38}"/>
    <cellStyle name="Comma 3 2 3 3 2 2 5" xfId="20345" xr:uid="{02DA3D9F-A578-46DB-AAC1-F7AEFF855042}"/>
    <cellStyle name="Comma 3 2 3 3 2 3" xfId="1929" xr:uid="{00000000-0005-0000-0000-00007F290000}"/>
    <cellStyle name="Comma 3 2 3 3 2 3 2" xfId="4333" xr:uid="{00000000-0005-0000-0000-000080290000}"/>
    <cellStyle name="Comma 3 2 3 3 2 3 2 2" xfId="9136" xr:uid="{00000000-0005-0000-0000-000081290000}"/>
    <cellStyle name="Comma 3 2 3 3 2 3 2 2 2" xfId="18743" xr:uid="{00000000-0005-0000-0000-000082290000}"/>
    <cellStyle name="Comma 3 2 3 3 2 3 2 2 2 2" xfId="37957" xr:uid="{318F1C3A-B3C9-4922-BF3A-9C9109F13E70}"/>
    <cellStyle name="Comma 3 2 3 3 2 3 2 2 3" xfId="28350" xr:uid="{88DD848B-F34D-4620-967E-7381F7CF2171}"/>
    <cellStyle name="Comma 3 2 3 3 2 3 2 3" xfId="13940" xr:uid="{00000000-0005-0000-0000-000083290000}"/>
    <cellStyle name="Comma 3 2 3 3 2 3 2 3 2" xfId="33154" xr:uid="{60BDB31F-7B93-4F66-9BE7-F42D59D91A73}"/>
    <cellStyle name="Comma 3 2 3 3 2 3 2 4" xfId="23547" xr:uid="{5764E26A-2AFF-4740-B025-6320C12E4C22}"/>
    <cellStyle name="Comma 3 2 3 3 2 3 3" xfId="6735" xr:uid="{00000000-0005-0000-0000-000084290000}"/>
    <cellStyle name="Comma 3 2 3 3 2 3 3 2" xfId="16342" xr:uid="{00000000-0005-0000-0000-000085290000}"/>
    <cellStyle name="Comma 3 2 3 3 2 3 3 2 2" xfId="35556" xr:uid="{7CDDBDDB-9C70-4F94-89BD-2224450E6FEC}"/>
    <cellStyle name="Comma 3 2 3 3 2 3 3 3" xfId="25949" xr:uid="{CA8A600C-2848-4D75-AF81-8DAABB624126}"/>
    <cellStyle name="Comma 3 2 3 3 2 3 4" xfId="11538" xr:uid="{00000000-0005-0000-0000-000086290000}"/>
    <cellStyle name="Comma 3 2 3 3 2 3 4 2" xfId="30752" xr:uid="{1C9A6F27-D597-496D-90E2-68BC866826AC}"/>
    <cellStyle name="Comma 3 2 3 3 2 3 5" xfId="21145" xr:uid="{7B9982C3-A6DA-4A09-B655-6176452609E2}"/>
    <cellStyle name="Comma 3 2 3 3 2 4" xfId="2733" xr:uid="{00000000-0005-0000-0000-000087290000}"/>
    <cellStyle name="Comma 3 2 3 3 2 4 2" xfId="7536" xr:uid="{00000000-0005-0000-0000-000088290000}"/>
    <cellStyle name="Comma 3 2 3 3 2 4 2 2" xfId="17143" xr:uid="{00000000-0005-0000-0000-000089290000}"/>
    <cellStyle name="Comma 3 2 3 3 2 4 2 2 2" xfId="36357" xr:uid="{7E56B39F-63CB-4F91-81AF-21F5DA4368C7}"/>
    <cellStyle name="Comma 3 2 3 3 2 4 2 3" xfId="26750" xr:uid="{0256306A-C889-4C25-A2A0-E1FB3A3330BE}"/>
    <cellStyle name="Comma 3 2 3 3 2 4 3" xfId="12340" xr:uid="{00000000-0005-0000-0000-00008A290000}"/>
    <cellStyle name="Comma 3 2 3 3 2 4 3 2" xfId="31554" xr:uid="{74AB6B41-DB22-4DFA-B1CF-BFD29C4ED4CF}"/>
    <cellStyle name="Comma 3 2 3 3 2 4 4" xfId="21947" xr:uid="{DF15284B-C47A-430D-9682-C1323B138895}"/>
    <cellStyle name="Comma 3 2 3 3 2 5" xfId="5135" xr:uid="{00000000-0005-0000-0000-00008B290000}"/>
    <cellStyle name="Comma 3 2 3 3 2 5 2" xfId="14742" xr:uid="{00000000-0005-0000-0000-00008C290000}"/>
    <cellStyle name="Comma 3 2 3 3 2 5 2 2" xfId="33956" xr:uid="{6E162D77-41EA-43D4-B0D8-17822C8619FA}"/>
    <cellStyle name="Comma 3 2 3 3 2 5 3" xfId="24349" xr:uid="{4C466530-477D-4F57-812C-54C5D280EE43}"/>
    <cellStyle name="Comma 3 2 3 3 2 6" xfId="9938" xr:uid="{00000000-0005-0000-0000-00008D290000}"/>
    <cellStyle name="Comma 3 2 3 3 2 6 2" xfId="29152" xr:uid="{29731A5A-7934-43AE-91AF-64E0CEEC1FFA}"/>
    <cellStyle name="Comma 3 2 3 3 2 7" xfId="19545" xr:uid="{1505995F-4B4D-43FF-B346-D2A2FE389BE8}"/>
    <cellStyle name="Comma 3 2 3 3 3" xfId="528" xr:uid="{00000000-0005-0000-0000-00008E290000}"/>
    <cellStyle name="Comma 3 2 3 3 3 2" xfId="1329" xr:uid="{00000000-0005-0000-0000-00008F290000}"/>
    <cellStyle name="Comma 3 2 3 3 3 2 2" xfId="3733" xr:uid="{00000000-0005-0000-0000-000090290000}"/>
    <cellStyle name="Comma 3 2 3 3 3 2 2 2" xfId="8536" xr:uid="{00000000-0005-0000-0000-000091290000}"/>
    <cellStyle name="Comma 3 2 3 3 3 2 2 2 2" xfId="18143" xr:uid="{00000000-0005-0000-0000-000092290000}"/>
    <cellStyle name="Comma 3 2 3 3 3 2 2 2 2 2" xfId="37357" xr:uid="{4D417793-EB84-4EB7-88A0-959F6612D86C}"/>
    <cellStyle name="Comma 3 2 3 3 3 2 2 2 3" xfId="27750" xr:uid="{85BD0E78-71FA-4B9B-8502-C3546B7AC221}"/>
    <cellStyle name="Comma 3 2 3 3 3 2 2 3" xfId="13340" xr:uid="{00000000-0005-0000-0000-000093290000}"/>
    <cellStyle name="Comma 3 2 3 3 3 2 2 3 2" xfId="32554" xr:uid="{3F90D664-A4D3-422F-82CB-978A9B899778}"/>
    <cellStyle name="Comma 3 2 3 3 3 2 2 4" xfId="22947" xr:uid="{0B639CD6-2BEA-44F6-9BA9-C3F925E3D7AE}"/>
    <cellStyle name="Comma 3 2 3 3 3 2 3" xfId="6135" xr:uid="{00000000-0005-0000-0000-000094290000}"/>
    <cellStyle name="Comma 3 2 3 3 3 2 3 2" xfId="15742" xr:uid="{00000000-0005-0000-0000-000095290000}"/>
    <cellStyle name="Comma 3 2 3 3 3 2 3 2 2" xfId="34956" xr:uid="{02201BC7-1E49-4DED-8C6C-F3AAAD8D75EA}"/>
    <cellStyle name="Comma 3 2 3 3 3 2 3 3" xfId="25349" xr:uid="{8E87E7BE-8960-46FB-BC4C-79ACEE3D0D1A}"/>
    <cellStyle name="Comma 3 2 3 3 3 2 4" xfId="10938" xr:uid="{00000000-0005-0000-0000-000096290000}"/>
    <cellStyle name="Comma 3 2 3 3 3 2 4 2" xfId="30152" xr:uid="{0B17C89D-E2EF-4802-B206-8CCB64D3C394}"/>
    <cellStyle name="Comma 3 2 3 3 3 2 5" xfId="20545" xr:uid="{4606651B-3E35-4656-B07D-46A444A3C0CE}"/>
    <cellStyle name="Comma 3 2 3 3 3 3" xfId="2129" xr:uid="{00000000-0005-0000-0000-000097290000}"/>
    <cellStyle name="Comma 3 2 3 3 3 3 2" xfId="4533" xr:uid="{00000000-0005-0000-0000-000098290000}"/>
    <cellStyle name="Comma 3 2 3 3 3 3 2 2" xfId="9336" xr:uid="{00000000-0005-0000-0000-000099290000}"/>
    <cellStyle name="Comma 3 2 3 3 3 3 2 2 2" xfId="18943" xr:uid="{00000000-0005-0000-0000-00009A290000}"/>
    <cellStyle name="Comma 3 2 3 3 3 3 2 2 2 2" xfId="38157" xr:uid="{CFAD4F71-3D90-45AC-94BC-C71200ECED0C}"/>
    <cellStyle name="Comma 3 2 3 3 3 3 2 2 3" xfId="28550" xr:uid="{79FE2C8C-55BF-4490-9B4F-5CDE72E078B7}"/>
    <cellStyle name="Comma 3 2 3 3 3 3 2 3" xfId="14140" xr:uid="{00000000-0005-0000-0000-00009B290000}"/>
    <cellStyle name="Comma 3 2 3 3 3 3 2 3 2" xfId="33354" xr:uid="{B3637FFA-436D-4328-B997-9122DA5F0136}"/>
    <cellStyle name="Comma 3 2 3 3 3 3 2 4" xfId="23747" xr:uid="{195C96CE-57EA-471A-B279-476FB4660817}"/>
    <cellStyle name="Comma 3 2 3 3 3 3 3" xfId="6935" xr:uid="{00000000-0005-0000-0000-00009C290000}"/>
    <cellStyle name="Comma 3 2 3 3 3 3 3 2" xfId="16542" xr:uid="{00000000-0005-0000-0000-00009D290000}"/>
    <cellStyle name="Comma 3 2 3 3 3 3 3 2 2" xfId="35756" xr:uid="{2E8EED96-843D-4E33-957A-BF517FBF6145}"/>
    <cellStyle name="Comma 3 2 3 3 3 3 3 3" xfId="26149" xr:uid="{D42B80A5-8A27-4B72-807F-BA824EABF340}"/>
    <cellStyle name="Comma 3 2 3 3 3 3 4" xfId="11738" xr:uid="{00000000-0005-0000-0000-00009E290000}"/>
    <cellStyle name="Comma 3 2 3 3 3 3 4 2" xfId="30952" xr:uid="{5FC5DA9F-061E-4BDE-A041-8C20D5EEEC7C}"/>
    <cellStyle name="Comma 3 2 3 3 3 3 5" xfId="21345" xr:uid="{04DED500-81EA-4D27-8724-A2264DC01275}"/>
    <cellStyle name="Comma 3 2 3 3 3 4" xfId="2933" xr:uid="{00000000-0005-0000-0000-00009F290000}"/>
    <cellStyle name="Comma 3 2 3 3 3 4 2" xfId="7736" xr:uid="{00000000-0005-0000-0000-0000A0290000}"/>
    <cellStyle name="Comma 3 2 3 3 3 4 2 2" xfId="17343" xr:uid="{00000000-0005-0000-0000-0000A1290000}"/>
    <cellStyle name="Comma 3 2 3 3 3 4 2 2 2" xfId="36557" xr:uid="{7FCEFE0F-B0A4-486B-8437-F62ABC0A581B}"/>
    <cellStyle name="Comma 3 2 3 3 3 4 2 3" xfId="26950" xr:uid="{DE8A6966-382D-4977-92BB-6C728CB40FC4}"/>
    <cellStyle name="Comma 3 2 3 3 3 4 3" xfId="12540" xr:uid="{00000000-0005-0000-0000-0000A2290000}"/>
    <cellStyle name="Comma 3 2 3 3 3 4 3 2" xfId="31754" xr:uid="{4FF38912-83A9-4103-BD31-01484AE9B099}"/>
    <cellStyle name="Comma 3 2 3 3 3 4 4" xfId="22147" xr:uid="{8E0060BF-AE0B-4571-AA14-EA737F9E5CE2}"/>
    <cellStyle name="Comma 3 2 3 3 3 5" xfId="5335" xr:uid="{00000000-0005-0000-0000-0000A3290000}"/>
    <cellStyle name="Comma 3 2 3 3 3 5 2" xfId="14942" xr:uid="{00000000-0005-0000-0000-0000A4290000}"/>
    <cellStyle name="Comma 3 2 3 3 3 5 2 2" xfId="34156" xr:uid="{E4AB288C-2F0C-492D-80EE-55DE8A38255F}"/>
    <cellStyle name="Comma 3 2 3 3 3 5 3" xfId="24549" xr:uid="{DEF19BAD-54DE-4B19-BA50-295655403FF2}"/>
    <cellStyle name="Comma 3 2 3 3 3 6" xfId="10138" xr:uid="{00000000-0005-0000-0000-0000A5290000}"/>
    <cellStyle name="Comma 3 2 3 3 3 6 2" xfId="29352" xr:uid="{1F4BF21E-4976-4AAF-8C7D-99536F79C5F7}"/>
    <cellStyle name="Comma 3 2 3 3 3 7" xfId="19745" xr:uid="{54294A38-E078-480F-BCBC-190254986A03}"/>
    <cellStyle name="Comma 3 2 3 3 4" xfId="728" xr:uid="{00000000-0005-0000-0000-0000A6290000}"/>
    <cellStyle name="Comma 3 2 3 3 4 2" xfId="1529" xr:uid="{00000000-0005-0000-0000-0000A7290000}"/>
    <cellStyle name="Comma 3 2 3 3 4 2 2" xfId="3933" xr:uid="{00000000-0005-0000-0000-0000A8290000}"/>
    <cellStyle name="Comma 3 2 3 3 4 2 2 2" xfId="8736" xr:uid="{00000000-0005-0000-0000-0000A9290000}"/>
    <cellStyle name="Comma 3 2 3 3 4 2 2 2 2" xfId="18343" xr:uid="{00000000-0005-0000-0000-0000AA290000}"/>
    <cellStyle name="Comma 3 2 3 3 4 2 2 2 2 2" xfId="37557" xr:uid="{267D581D-435D-4AC3-92F4-CFAD1AED2D2E}"/>
    <cellStyle name="Comma 3 2 3 3 4 2 2 2 3" xfId="27950" xr:uid="{0EF1710B-BD33-4346-9EF3-7AADBF9EA615}"/>
    <cellStyle name="Comma 3 2 3 3 4 2 2 3" xfId="13540" xr:uid="{00000000-0005-0000-0000-0000AB290000}"/>
    <cellStyle name="Comma 3 2 3 3 4 2 2 3 2" xfId="32754" xr:uid="{B59C56CE-48A9-488E-8431-31D10A28F03F}"/>
    <cellStyle name="Comma 3 2 3 3 4 2 2 4" xfId="23147" xr:uid="{A9930BE4-36FD-4C30-A296-FC71056A13FD}"/>
    <cellStyle name="Comma 3 2 3 3 4 2 3" xfId="6335" xr:uid="{00000000-0005-0000-0000-0000AC290000}"/>
    <cellStyle name="Comma 3 2 3 3 4 2 3 2" xfId="15942" xr:uid="{00000000-0005-0000-0000-0000AD290000}"/>
    <cellStyle name="Comma 3 2 3 3 4 2 3 2 2" xfId="35156" xr:uid="{4A1ED877-583E-4961-9973-31805D610B09}"/>
    <cellStyle name="Comma 3 2 3 3 4 2 3 3" xfId="25549" xr:uid="{B46777A8-2649-4D5B-900A-3D7C3E79282C}"/>
    <cellStyle name="Comma 3 2 3 3 4 2 4" xfId="11138" xr:uid="{00000000-0005-0000-0000-0000AE290000}"/>
    <cellStyle name="Comma 3 2 3 3 4 2 4 2" xfId="30352" xr:uid="{E718F692-A543-46C0-A4A4-021D53EB9B03}"/>
    <cellStyle name="Comma 3 2 3 3 4 2 5" xfId="20745" xr:uid="{ED94F1CC-FB25-4504-945D-B24A6232ED4B}"/>
    <cellStyle name="Comma 3 2 3 3 4 3" xfId="2329" xr:uid="{00000000-0005-0000-0000-0000AF290000}"/>
    <cellStyle name="Comma 3 2 3 3 4 3 2" xfId="4733" xr:uid="{00000000-0005-0000-0000-0000B0290000}"/>
    <cellStyle name="Comma 3 2 3 3 4 3 2 2" xfId="9536" xr:uid="{00000000-0005-0000-0000-0000B1290000}"/>
    <cellStyle name="Comma 3 2 3 3 4 3 2 2 2" xfId="19143" xr:uid="{00000000-0005-0000-0000-0000B2290000}"/>
    <cellStyle name="Comma 3 2 3 3 4 3 2 2 2 2" xfId="38357" xr:uid="{AEF9EF0E-8907-4246-B2BD-8007BE00C77E}"/>
    <cellStyle name="Comma 3 2 3 3 4 3 2 2 3" xfId="28750" xr:uid="{CF2169A6-6692-4D91-872B-D35B96F7B418}"/>
    <cellStyle name="Comma 3 2 3 3 4 3 2 3" xfId="14340" xr:uid="{00000000-0005-0000-0000-0000B3290000}"/>
    <cellStyle name="Comma 3 2 3 3 4 3 2 3 2" xfId="33554" xr:uid="{23BFD0B1-DC6C-4057-BAAF-34B3653932E3}"/>
    <cellStyle name="Comma 3 2 3 3 4 3 2 4" xfId="23947" xr:uid="{882F2EC0-CBE4-4249-814D-D1E5C0D3E712}"/>
    <cellStyle name="Comma 3 2 3 3 4 3 3" xfId="7135" xr:uid="{00000000-0005-0000-0000-0000B4290000}"/>
    <cellStyle name="Comma 3 2 3 3 4 3 3 2" xfId="16742" xr:uid="{00000000-0005-0000-0000-0000B5290000}"/>
    <cellStyle name="Comma 3 2 3 3 4 3 3 2 2" xfId="35956" xr:uid="{1F2FFF70-F2A9-4C66-8A78-861D1F0C2A99}"/>
    <cellStyle name="Comma 3 2 3 3 4 3 3 3" xfId="26349" xr:uid="{1EE8D5C5-C6F8-4445-B0A3-AFF2935B9051}"/>
    <cellStyle name="Comma 3 2 3 3 4 3 4" xfId="11938" xr:uid="{00000000-0005-0000-0000-0000B6290000}"/>
    <cellStyle name="Comma 3 2 3 3 4 3 4 2" xfId="31152" xr:uid="{12074A28-5E2E-4AA0-BB61-988799317177}"/>
    <cellStyle name="Comma 3 2 3 3 4 3 5" xfId="21545" xr:uid="{509FA449-02EC-4B1E-A43A-9F38F7111CD2}"/>
    <cellStyle name="Comma 3 2 3 3 4 4" xfId="3133" xr:uid="{00000000-0005-0000-0000-0000B7290000}"/>
    <cellStyle name="Comma 3 2 3 3 4 4 2" xfId="7936" xr:uid="{00000000-0005-0000-0000-0000B8290000}"/>
    <cellStyle name="Comma 3 2 3 3 4 4 2 2" xfId="17543" xr:uid="{00000000-0005-0000-0000-0000B9290000}"/>
    <cellStyle name="Comma 3 2 3 3 4 4 2 2 2" xfId="36757" xr:uid="{6AC9CCEF-C906-457A-A8C1-E47D5DD97B47}"/>
    <cellStyle name="Comma 3 2 3 3 4 4 2 3" xfId="27150" xr:uid="{F31973C5-9FA3-4120-9043-509DA14B0D12}"/>
    <cellStyle name="Comma 3 2 3 3 4 4 3" xfId="12740" xr:uid="{00000000-0005-0000-0000-0000BA290000}"/>
    <cellStyle name="Comma 3 2 3 3 4 4 3 2" xfId="31954" xr:uid="{B0A11820-341B-4FD5-9769-337463B15DA9}"/>
    <cellStyle name="Comma 3 2 3 3 4 4 4" xfId="22347" xr:uid="{3E17CA45-BF33-4FC5-8DA3-6778F1D005AA}"/>
    <cellStyle name="Comma 3 2 3 3 4 5" xfId="5535" xr:uid="{00000000-0005-0000-0000-0000BB290000}"/>
    <cellStyle name="Comma 3 2 3 3 4 5 2" xfId="15142" xr:uid="{00000000-0005-0000-0000-0000BC290000}"/>
    <cellStyle name="Comma 3 2 3 3 4 5 2 2" xfId="34356" xr:uid="{B576ACA4-DE77-4B27-BE15-9510B1C7A50B}"/>
    <cellStyle name="Comma 3 2 3 3 4 5 3" xfId="24749" xr:uid="{B0209518-8269-403D-9AD4-A22D59892B97}"/>
    <cellStyle name="Comma 3 2 3 3 4 6" xfId="10338" xr:uid="{00000000-0005-0000-0000-0000BD290000}"/>
    <cellStyle name="Comma 3 2 3 3 4 6 2" xfId="29552" xr:uid="{9A803598-5EE1-4150-90B4-C19A35A9C019}"/>
    <cellStyle name="Comma 3 2 3 3 4 7" xfId="19945" xr:uid="{64E7C151-E148-4CAC-82D2-6606C9437239}"/>
    <cellStyle name="Comma 3 2 3 3 5" xfId="929" xr:uid="{00000000-0005-0000-0000-0000BE290000}"/>
    <cellStyle name="Comma 3 2 3 3 5 2" xfId="3333" xr:uid="{00000000-0005-0000-0000-0000BF290000}"/>
    <cellStyle name="Comma 3 2 3 3 5 2 2" xfId="8136" xr:uid="{00000000-0005-0000-0000-0000C0290000}"/>
    <cellStyle name="Comma 3 2 3 3 5 2 2 2" xfId="17743" xr:uid="{00000000-0005-0000-0000-0000C1290000}"/>
    <cellStyle name="Comma 3 2 3 3 5 2 2 2 2" xfId="36957" xr:uid="{8B429491-2C4B-467E-BCFB-35576A99F554}"/>
    <cellStyle name="Comma 3 2 3 3 5 2 2 3" xfId="27350" xr:uid="{713A2CE2-F852-47AC-982A-995247FFEE5F}"/>
    <cellStyle name="Comma 3 2 3 3 5 2 3" xfId="12940" xr:uid="{00000000-0005-0000-0000-0000C2290000}"/>
    <cellStyle name="Comma 3 2 3 3 5 2 3 2" xfId="32154" xr:uid="{C712D8A5-5897-4CD7-9FDF-C727729993FC}"/>
    <cellStyle name="Comma 3 2 3 3 5 2 4" xfId="22547" xr:uid="{B684EBDC-D698-41ED-B08E-90B8736F85D2}"/>
    <cellStyle name="Comma 3 2 3 3 5 3" xfId="5735" xr:uid="{00000000-0005-0000-0000-0000C3290000}"/>
    <cellStyle name="Comma 3 2 3 3 5 3 2" xfId="15342" xr:uid="{00000000-0005-0000-0000-0000C4290000}"/>
    <cellStyle name="Comma 3 2 3 3 5 3 2 2" xfId="34556" xr:uid="{BEF19886-1359-4C8E-AEE8-A782A4F2A90C}"/>
    <cellStyle name="Comma 3 2 3 3 5 3 3" xfId="24949" xr:uid="{CFA4EF69-F7FA-4CED-A6E2-21F26DA15BE7}"/>
    <cellStyle name="Comma 3 2 3 3 5 4" xfId="10538" xr:uid="{00000000-0005-0000-0000-0000C5290000}"/>
    <cellStyle name="Comma 3 2 3 3 5 4 2" xfId="29752" xr:uid="{48B27B34-ADCB-4675-8EBA-ED01D46C00F5}"/>
    <cellStyle name="Comma 3 2 3 3 5 5" xfId="20145" xr:uid="{61C6C889-64A9-427F-B962-6658509E8E28}"/>
    <cellStyle name="Comma 3 2 3 3 6" xfId="1729" xr:uid="{00000000-0005-0000-0000-0000C6290000}"/>
    <cellStyle name="Comma 3 2 3 3 6 2" xfId="4133" xr:uid="{00000000-0005-0000-0000-0000C7290000}"/>
    <cellStyle name="Comma 3 2 3 3 6 2 2" xfId="8936" xr:uid="{00000000-0005-0000-0000-0000C8290000}"/>
    <cellStyle name="Comma 3 2 3 3 6 2 2 2" xfId="18543" xr:uid="{00000000-0005-0000-0000-0000C9290000}"/>
    <cellStyle name="Comma 3 2 3 3 6 2 2 2 2" xfId="37757" xr:uid="{47E5A6E8-4FA8-45FB-8E86-4EC76CA39B48}"/>
    <cellStyle name="Comma 3 2 3 3 6 2 2 3" xfId="28150" xr:uid="{90CF80E6-F143-4804-890E-A058E1037019}"/>
    <cellStyle name="Comma 3 2 3 3 6 2 3" xfId="13740" xr:uid="{00000000-0005-0000-0000-0000CA290000}"/>
    <cellStyle name="Comma 3 2 3 3 6 2 3 2" xfId="32954" xr:uid="{793F0DBA-F0BC-48A1-9170-0767CFC2C9CF}"/>
    <cellStyle name="Comma 3 2 3 3 6 2 4" xfId="23347" xr:uid="{90FAB3AC-B87D-4EE9-9F4C-106E27812C14}"/>
    <cellStyle name="Comma 3 2 3 3 6 3" xfId="6535" xr:uid="{00000000-0005-0000-0000-0000CB290000}"/>
    <cellStyle name="Comma 3 2 3 3 6 3 2" xfId="16142" xr:uid="{00000000-0005-0000-0000-0000CC290000}"/>
    <cellStyle name="Comma 3 2 3 3 6 3 2 2" xfId="35356" xr:uid="{453B64B1-76B3-43F6-908D-177CF2032B06}"/>
    <cellStyle name="Comma 3 2 3 3 6 3 3" xfId="25749" xr:uid="{05201BBA-57DC-464A-9F44-1A9E275C1D4F}"/>
    <cellStyle name="Comma 3 2 3 3 6 4" xfId="11338" xr:uid="{00000000-0005-0000-0000-0000CD290000}"/>
    <cellStyle name="Comma 3 2 3 3 6 4 2" xfId="30552" xr:uid="{B0D9BAA4-AD02-43D2-8F8C-B3FD135C442C}"/>
    <cellStyle name="Comma 3 2 3 3 6 5" xfId="20945" xr:uid="{2CDDA6D8-4E37-42AC-9313-34D7E37A88C9}"/>
    <cellStyle name="Comma 3 2 3 3 7" xfId="2533" xr:uid="{00000000-0005-0000-0000-0000CE290000}"/>
    <cellStyle name="Comma 3 2 3 3 7 2" xfId="7336" xr:uid="{00000000-0005-0000-0000-0000CF290000}"/>
    <cellStyle name="Comma 3 2 3 3 7 2 2" xfId="16943" xr:uid="{00000000-0005-0000-0000-0000D0290000}"/>
    <cellStyle name="Comma 3 2 3 3 7 2 2 2" xfId="36157" xr:uid="{5DBCE3CF-05EB-40FB-8701-389B238240B1}"/>
    <cellStyle name="Comma 3 2 3 3 7 2 3" xfId="26550" xr:uid="{6B54CC13-D2C9-4BFD-BE92-34E56CEDC3A9}"/>
    <cellStyle name="Comma 3 2 3 3 7 3" xfId="12140" xr:uid="{00000000-0005-0000-0000-0000D1290000}"/>
    <cellStyle name="Comma 3 2 3 3 7 3 2" xfId="31354" xr:uid="{9CD2E681-F428-4BEB-A64A-749397183A06}"/>
    <cellStyle name="Comma 3 2 3 3 7 4" xfId="21747" xr:uid="{E473B1FC-AFD0-415A-91E4-DF4168F7EF80}"/>
    <cellStyle name="Comma 3 2 3 3 8" xfId="4935" xr:uid="{00000000-0005-0000-0000-0000D2290000}"/>
    <cellStyle name="Comma 3 2 3 3 8 2" xfId="14542" xr:uid="{00000000-0005-0000-0000-0000D3290000}"/>
    <cellStyle name="Comma 3 2 3 3 8 2 2" xfId="33756" xr:uid="{37016EEA-B0CE-4EFB-B0DE-553CCB329806}"/>
    <cellStyle name="Comma 3 2 3 3 8 3" xfId="24149" xr:uid="{AE3CA5AC-6C5A-416F-8EA6-87A8909FB188}"/>
    <cellStyle name="Comma 3 2 3 3 9" xfId="9738" xr:uid="{00000000-0005-0000-0000-0000D4290000}"/>
    <cellStyle name="Comma 3 2 3 3 9 2" xfId="28952" xr:uid="{11FCC2DF-A7D0-499A-BFE4-737297BADFA5}"/>
    <cellStyle name="Comma 3 2 3 4" xfId="228" xr:uid="{00000000-0005-0000-0000-0000D5290000}"/>
    <cellStyle name="Comma 3 2 3 4 2" xfId="1029" xr:uid="{00000000-0005-0000-0000-0000D6290000}"/>
    <cellStyle name="Comma 3 2 3 4 2 2" xfId="3433" xr:uid="{00000000-0005-0000-0000-0000D7290000}"/>
    <cellStyle name="Comma 3 2 3 4 2 2 2" xfId="8236" xr:uid="{00000000-0005-0000-0000-0000D8290000}"/>
    <cellStyle name="Comma 3 2 3 4 2 2 2 2" xfId="17843" xr:uid="{00000000-0005-0000-0000-0000D9290000}"/>
    <cellStyle name="Comma 3 2 3 4 2 2 2 2 2" xfId="37057" xr:uid="{488FCE56-CEBF-4949-BE39-1E9E2E62A807}"/>
    <cellStyle name="Comma 3 2 3 4 2 2 2 3" xfId="27450" xr:uid="{E6635894-8761-49C4-933C-2CAEECBE76FC}"/>
    <cellStyle name="Comma 3 2 3 4 2 2 3" xfId="13040" xr:uid="{00000000-0005-0000-0000-0000DA290000}"/>
    <cellStyle name="Comma 3 2 3 4 2 2 3 2" xfId="32254" xr:uid="{8E9D9BCC-DB60-4B8A-B933-D5CD13702F94}"/>
    <cellStyle name="Comma 3 2 3 4 2 2 4" xfId="22647" xr:uid="{AAA06967-5EFF-4A72-AA7B-35DD32EF3BE3}"/>
    <cellStyle name="Comma 3 2 3 4 2 3" xfId="5835" xr:uid="{00000000-0005-0000-0000-0000DB290000}"/>
    <cellStyle name="Comma 3 2 3 4 2 3 2" xfId="15442" xr:uid="{00000000-0005-0000-0000-0000DC290000}"/>
    <cellStyle name="Comma 3 2 3 4 2 3 2 2" xfId="34656" xr:uid="{67887EAF-7DA1-4D81-BD77-645E92488E83}"/>
    <cellStyle name="Comma 3 2 3 4 2 3 3" xfId="25049" xr:uid="{FC226373-4676-4507-9F4D-0EB711782271}"/>
    <cellStyle name="Comma 3 2 3 4 2 4" xfId="10638" xr:uid="{00000000-0005-0000-0000-0000DD290000}"/>
    <cellStyle name="Comma 3 2 3 4 2 4 2" xfId="29852" xr:uid="{FE07C097-0FC9-4F57-9C2C-086B50B9BE51}"/>
    <cellStyle name="Comma 3 2 3 4 2 5" xfId="20245" xr:uid="{45C6F0F7-F4AD-4831-9518-5B1A4E80EE9C}"/>
    <cellStyle name="Comma 3 2 3 4 3" xfId="1829" xr:uid="{00000000-0005-0000-0000-0000DE290000}"/>
    <cellStyle name="Comma 3 2 3 4 3 2" xfId="4233" xr:uid="{00000000-0005-0000-0000-0000DF290000}"/>
    <cellStyle name="Comma 3 2 3 4 3 2 2" xfId="9036" xr:uid="{00000000-0005-0000-0000-0000E0290000}"/>
    <cellStyle name="Comma 3 2 3 4 3 2 2 2" xfId="18643" xr:uid="{00000000-0005-0000-0000-0000E1290000}"/>
    <cellStyle name="Comma 3 2 3 4 3 2 2 2 2" xfId="37857" xr:uid="{CB0E01EE-79C2-4CC2-BA3C-3BBF8AE7EE31}"/>
    <cellStyle name="Comma 3 2 3 4 3 2 2 3" xfId="28250" xr:uid="{3CA0D2AB-DBA2-4D75-9F36-F53815FBD4C9}"/>
    <cellStyle name="Comma 3 2 3 4 3 2 3" xfId="13840" xr:uid="{00000000-0005-0000-0000-0000E2290000}"/>
    <cellStyle name="Comma 3 2 3 4 3 2 3 2" xfId="33054" xr:uid="{E290C487-1057-4D34-88AD-23CF8CE4699D}"/>
    <cellStyle name="Comma 3 2 3 4 3 2 4" xfId="23447" xr:uid="{C7515B6E-B0CE-46D7-B48D-5E9936B7E498}"/>
    <cellStyle name="Comma 3 2 3 4 3 3" xfId="6635" xr:uid="{00000000-0005-0000-0000-0000E3290000}"/>
    <cellStyle name="Comma 3 2 3 4 3 3 2" xfId="16242" xr:uid="{00000000-0005-0000-0000-0000E4290000}"/>
    <cellStyle name="Comma 3 2 3 4 3 3 2 2" xfId="35456" xr:uid="{AB21AD7A-4D5E-4460-9226-215C3ABA764F}"/>
    <cellStyle name="Comma 3 2 3 4 3 3 3" xfId="25849" xr:uid="{A4A868CB-1235-4D02-8659-453E6C0FCFF9}"/>
    <cellStyle name="Comma 3 2 3 4 3 4" xfId="11438" xr:uid="{00000000-0005-0000-0000-0000E5290000}"/>
    <cellStyle name="Comma 3 2 3 4 3 4 2" xfId="30652" xr:uid="{CB46FB4B-18D8-40CC-8199-259B71B9DACD}"/>
    <cellStyle name="Comma 3 2 3 4 3 5" xfId="21045" xr:uid="{A677E91D-6DF7-40FF-8F42-F8AB4E1A8D4B}"/>
    <cellStyle name="Comma 3 2 3 4 4" xfId="2633" xr:uid="{00000000-0005-0000-0000-0000E6290000}"/>
    <cellStyle name="Comma 3 2 3 4 4 2" xfId="7436" xr:uid="{00000000-0005-0000-0000-0000E7290000}"/>
    <cellStyle name="Comma 3 2 3 4 4 2 2" xfId="17043" xr:uid="{00000000-0005-0000-0000-0000E8290000}"/>
    <cellStyle name="Comma 3 2 3 4 4 2 2 2" xfId="36257" xr:uid="{CA47CBBE-D7DE-4CDF-819C-237BD61025E5}"/>
    <cellStyle name="Comma 3 2 3 4 4 2 3" xfId="26650" xr:uid="{AEC9F155-22D5-487C-9D6E-851D2F75FCAE}"/>
    <cellStyle name="Comma 3 2 3 4 4 3" xfId="12240" xr:uid="{00000000-0005-0000-0000-0000E9290000}"/>
    <cellStyle name="Comma 3 2 3 4 4 3 2" xfId="31454" xr:uid="{E4804055-956D-4F53-A22E-CF2E7F454F12}"/>
    <cellStyle name="Comma 3 2 3 4 4 4" xfId="21847" xr:uid="{0CC95248-BDC6-4BFD-980B-AA1C7C0A0081}"/>
    <cellStyle name="Comma 3 2 3 4 5" xfId="5035" xr:uid="{00000000-0005-0000-0000-0000EA290000}"/>
    <cellStyle name="Comma 3 2 3 4 5 2" xfId="14642" xr:uid="{00000000-0005-0000-0000-0000EB290000}"/>
    <cellStyle name="Comma 3 2 3 4 5 2 2" xfId="33856" xr:uid="{9D284173-F33B-487A-99EF-DD8221254CE4}"/>
    <cellStyle name="Comma 3 2 3 4 5 3" xfId="24249" xr:uid="{00454ED0-EBAD-4EDE-B45A-3B81788FDDB4}"/>
    <cellStyle name="Comma 3 2 3 4 6" xfId="9838" xr:uid="{00000000-0005-0000-0000-0000EC290000}"/>
    <cellStyle name="Comma 3 2 3 4 6 2" xfId="29052" xr:uid="{00927AE1-410F-4028-99F4-F41E465C9155}"/>
    <cellStyle name="Comma 3 2 3 4 7" xfId="19445" xr:uid="{BBE35622-D81F-4085-A931-5114F10A850F}"/>
    <cellStyle name="Comma 3 2 3 5" xfId="428" xr:uid="{00000000-0005-0000-0000-0000ED290000}"/>
    <cellStyle name="Comma 3 2 3 5 2" xfId="1229" xr:uid="{00000000-0005-0000-0000-0000EE290000}"/>
    <cellStyle name="Comma 3 2 3 5 2 2" xfId="3633" xr:uid="{00000000-0005-0000-0000-0000EF290000}"/>
    <cellStyle name="Comma 3 2 3 5 2 2 2" xfId="8436" xr:uid="{00000000-0005-0000-0000-0000F0290000}"/>
    <cellStyle name="Comma 3 2 3 5 2 2 2 2" xfId="18043" xr:uid="{00000000-0005-0000-0000-0000F1290000}"/>
    <cellStyle name="Comma 3 2 3 5 2 2 2 2 2" xfId="37257" xr:uid="{466220F0-1807-43F5-8C98-1F408D2FA2A3}"/>
    <cellStyle name="Comma 3 2 3 5 2 2 2 3" xfId="27650" xr:uid="{A77FBB0A-2AFB-4390-9F51-07D10C8FE592}"/>
    <cellStyle name="Comma 3 2 3 5 2 2 3" xfId="13240" xr:uid="{00000000-0005-0000-0000-0000F2290000}"/>
    <cellStyle name="Comma 3 2 3 5 2 2 3 2" xfId="32454" xr:uid="{7B83EF2E-A219-4A8F-959F-31EA57E22BFE}"/>
    <cellStyle name="Comma 3 2 3 5 2 2 4" xfId="22847" xr:uid="{20BA00D2-0216-4921-B31C-F2EBEA800816}"/>
    <cellStyle name="Comma 3 2 3 5 2 3" xfId="6035" xr:uid="{00000000-0005-0000-0000-0000F3290000}"/>
    <cellStyle name="Comma 3 2 3 5 2 3 2" xfId="15642" xr:uid="{00000000-0005-0000-0000-0000F4290000}"/>
    <cellStyle name="Comma 3 2 3 5 2 3 2 2" xfId="34856" xr:uid="{4E227072-A60B-4A10-90C5-CC30BD6FD9C5}"/>
    <cellStyle name="Comma 3 2 3 5 2 3 3" xfId="25249" xr:uid="{94BC2F1F-8386-426C-B783-07228C8611A8}"/>
    <cellStyle name="Comma 3 2 3 5 2 4" xfId="10838" xr:uid="{00000000-0005-0000-0000-0000F5290000}"/>
    <cellStyle name="Comma 3 2 3 5 2 4 2" xfId="30052" xr:uid="{2A486E66-CD6D-4C20-B7DF-DF6361896CCB}"/>
    <cellStyle name="Comma 3 2 3 5 2 5" xfId="20445" xr:uid="{F1F7BFD2-A263-4779-A5EA-2FD7D4A8DB5E}"/>
    <cellStyle name="Comma 3 2 3 5 3" xfId="2029" xr:uid="{00000000-0005-0000-0000-0000F6290000}"/>
    <cellStyle name="Comma 3 2 3 5 3 2" xfId="4433" xr:uid="{00000000-0005-0000-0000-0000F7290000}"/>
    <cellStyle name="Comma 3 2 3 5 3 2 2" xfId="9236" xr:uid="{00000000-0005-0000-0000-0000F8290000}"/>
    <cellStyle name="Comma 3 2 3 5 3 2 2 2" xfId="18843" xr:uid="{00000000-0005-0000-0000-0000F9290000}"/>
    <cellStyle name="Comma 3 2 3 5 3 2 2 2 2" xfId="38057" xr:uid="{20888503-6D85-4EDA-ABAF-341501238A99}"/>
    <cellStyle name="Comma 3 2 3 5 3 2 2 3" xfId="28450" xr:uid="{41E6BEFA-65AD-4696-96E0-71FE17944BE4}"/>
    <cellStyle name="Comma 3 2 3 5 3 2 3" xfId="14040" xr:uid="{00000000-0005-0000-0000-0000FA290000}"/>
    <cellStyle name="Comma 3 2 3 5 3 2 3 2" xfId="33254" xr:uid="{6BEAEACA-8F41-4500-94A3-C49F06B0441D}"/>
    <cellStyle name="Comma 3 2 3 5 3 2 4" xfId="23647" xr:uid="{99D44C96-8882-42C5-8E16-1CD5F719B494}"/>
    <cellStyle name="Comma 3 2 3 5 3 3" xfId="6835" xr:uid="{00000000-0005-0000-0000-0000FB290000}"/>
    <cellStyle name="Comma 3 2 3 5 3 3 2" xfId="16442" xr:uid="{00000000-0005-0000-0000-0000FC290000}"/>
    <cellStyle name="Comma 3 2 3 5 3 3 2 2" xfId="35656" xr:uid="{48DFBA44-D0FF-49C8-AD1D-CCC1400FE4A0}"/>
    <cellStyle name="Comma 3 2 3 5 3 3 3" xfId="26049" xr:uid="{E4D0173C-FF75-45D5-8440-70596F4DF844}"/>
    <cellStyle name="Comma 3 2 3 5 3 4" xfId="11638" xr:uid="{00000000-0005-0000-0000-0000FD290000}"/>
    <cellStyle name="Comma 3 2 3 5 3 4 2" xfId="30852" xr:uid="{0E598652-F0A8-449F-A76B-EA85AF8B2E53}"/>
    <cellStyle name="Comma 3 2 3 5 3 5" xfId="21245" xr:uid="{C60487DB-AE0B-4BD6-B17F-5DB36BF0EF18}"/>
    <cellStyle name="Comma 3 2 3 5 4" xfId="2833" xr:uid="{00000000-0005-0000-0000-0000FE290000}"/>
    <cellStyle name="Comma 3 2 3 5 4 2" xfId="7636" xr:uid="{00000000-0005-0000-0000-0000FF290000}"/>
    <cellStyle name="Comma 3 2 3 5 4 2 2" xfId="17243" xr:uid="{00000000-0005-0000-0000-0000002A0000}"/>
    <cellStyle name="Comma 3 2 3 5 4 2 2 2" xfId="36457" xr:uid="{5C3280F8-3021-433B-9C59-E7581CD148D1}"/>
    <cellStyle name="Comma 3 2 3 5 4 2 3" xfId="26850" xr:uid="{25A2FE5F-1FF7-4427-BC14-1C6C457442FE}"/>
    <cellStyle name="Comma 3 2 3 5 4 3" xfId="12440" xr:uid="{00000000-0005-0000-0000-0000012A0000}"/>
    <cellStyle name="Comma 3 2 3 5 4 3 2" xfId="31654" xr:uid="{A225963D-F5EE-4920-AB13-E821358F8420}"/>
    <cellStyle name="Comma 3 2 3 5 4 4" xfId="22047" xr:uid="{0E39796D-336C-4B5A-B5F3-E19CE5987CBC}"/>
    <cellStyle name="Comma 3 2 3 5 5" xfId="5235" xr:uid="{00000000-0005-0000-0000-0000022A0000}"/>
    <cellStyle name="Comma 3 2 3 5 5 2" xfId="14842" xr:uid="{00000000-0005-0000-0000-0000032A0000}"/>
    <cellStyle name="Comma 3 2 3 5 5 2 2" xfId="34056" xr:uid="{8FA06339-E462-4B42-B419-4EBACC4F99D6}"/>
    <cellStyle name="Comma 3 2 3 5 5 3" xfId="24449" xr:uid="{A97A9B05-77C4-4BBF-B105-05252C443406}"/>
    <cellStyle name="Comma 3 2 3 5 6" xfId="10038" xr:uid="{00000000-0005-0000-0000-0000042A0000}"/>
    <cellStyle name="Comma 3 2 3 5 6 2" xfId="29252" xr:uid="{220D985F-1598-48C3-9999-57D71B666F28}"/>
    <cellStyle name="Comma 3 2 3 5 7" xfId="19645" xr:uid="{DE464DBC-EF79-48CA-902C-57EC2B8F2D4C}"/>
    <cellStyle name="Comma 3 2 3 6" xfId="628" xr:uid="{00000000-0005-0000-0000-0000052A0000}"/>
    <cellStyle name="Comma 3 2 3 6 2" xfId="1429" xr:uid="{00000000-0005-0000-0000-0000062A0000}"/>
    <cellStyle name="Comma 3 2 3 6 2 2" xfId="3833" xr:uid="{00000000-0005-0000-0000-0000072A0000}"/>
    <cellStyle name="Comma 3 2 3 6 2 2 2" xfId="8636" xr:uid="{00000000-0005-0000-0000-0000082A0000}"/>
    <cellStyle name="Comma 3 2 3 6 2 2 2 2" xfId="18243" xr:uid="{00000000-0005-0000-0000-0000092A0000}"/>
    <cellStyle name="Comma 3 2 3 6 2 2 2 2 2" xfId="37457" xr:uid="{9B42DE41-D5EE-4F16-94A4-0E4367C0F026}"/>
    <cellStyle name="Comma 3 2 3 6 2 2 2 3" xfId="27850" xr:uid="{BD6CB1DB-DF28-45B5-A6A2-315EF7558AA8}"/>
    <cellStyle name="Comma 3 2 3 6 2 2 3" xfId="13440" xr:uid="{00000000-0005-0000-0000-00000A2A0000}"/>
    <cellStyle name="Comma 3 2 3 6 2 2 3 2" xfId="32654" xr:uid="{74210891-F30B-4475-AA8D-8545ED35E59C}"/>
    <cellStyle name="Comma 3 2 3 6 2 2 4" xfId="23047" xr:uid="{8725E073-FE0E-45B8-932E-93FFA1D3D596}"/>
    <cellStyle name="Comma 3 2 3 6 2 3" xfId="6235" xr:uid="{00000000-0005-0000-0000-00000B2A0000}"/>
    <cellStyle name="Comma 3 2 3 6 2 3 2" xfId="15842" xr:uid="{00000000-0005-0000-0000-00000C2A0000}"/>
    <cellStyle name="Comma 3 2 3 6 2 3 2 2" xfId="35056" xr:uid="{F9E211A2-254F-4F09-B1FA-C60BE73FCA88}"/>
    <cellStyle name="Comma 3 2 3 6 2 3 3" xfId="25449" xr:uid="{97EE53B3-4188-4FED-A7F1-78D32D2FD630}"/>
    <cellStyle name="Comma 3 2 3 6 2 4" xfId="11038" xr:uid="{00000000-0005-0000-0000-00000D2A0000}"/>
    <cellStyle name="Comma 3 2 3 6 2 4 2" xfId="30252" xr:uid="{13FFBFF1-E83C-43B2-947E-E1DF3A34688E}"/>
    <cellStyle name="Comma 3 2 3 6 2 5" xfId="20645" xr:uid="{50E2302C-53AE-4248-8F17-411C58F25DAB}"/>
    <cellStyle name="Comma 3 2 3 6 3" xfId="2229" xr:uid="{00000000-0005-0000-0000-00000E2A0000}"/>
    <cellStyle name="Comma 3 2 3 6 3 2" xfId="4633" xr:uid="{00000000-0005-0000-0000-00000F2A0000}"/>
    <cellStyle name="Comma 3 2 3 6 3 2 2" xfId="9436" xr:uid="{00000000-0005-0000-0000-0000102A0000}"/>
    <cellStyle name="Comma 3 2 3 6 3 2 2 2" xfId="19043" xr:uid="{00000000-0005-0000-0000-0000112A0000}"/>
    <cellStyle name="Comma 3 2 3 6 3 2 2 2 2" xfId="38257" xr:uid="{12BEA9D7-B1F4-49E6-9DEC-E847DD9776B6}"/>
    <cellStyle name="Comma 3 2 3 6 3 2 2 3" xfId="28650" xr:uid="{236017F3-C0C3-4E06-B9EA-F1BC88715AD5}"/>
    <cellStyle name="Comma 3 2 3 6 3 2 3" xfId="14240" xr:uid="{00000000-0005-0000-0000-0000122A0000}"/>
    <cellStyle name="Comma 3 2 3 6 3 2 3 2" xfId="33454" xr:uid="{8B6F231E-DF1D-434E-AF8C-7B295FC28DF3}"/>
    <cellStyle name="Comma 3 2 3 6 3 2 4" xfId="23847" xr:uid="{2B4C515C-52E9-474A-8448-95977BA0EB8A}"/>
    <cellStyle name="Comma 3 2 3 6 3 3" xfId="7035" xr:uid="{00000000-0005-0000-0000-0000132A0000}"/>
    <cellStyle name="Comma 3 2 3 6 3 3 2" xfId="16642" xr:uid="{00000000-0005-0000-0000-0000142A0000}"/>
    <cellStyle name="Comma 3 2 3 6 3 3 2 2" xfId="35856" xr:uid="{15FC4F76-BBE9-43B7-B0E4-80337AB8E6D1}"/>
    <cellStyle name="Comma 3 2 3 6 3 3 3" xfId="26249" xr:uid="{55731DA7-0785-42A3-8D57-68242A96823F}"/>
    <cellStyle name="Comma 3 2 3 6 3 4" xfId="11838" xr:uid="{00000000-0005-0000-0000-0000152A0000}"/>
    <cellStyle name="Comma 3 2 3 6 3 4 2" xfId="31052" xr:uid="{7FA1DE4C-40B3-4F10-BA2A-7CE4C1B3B4DF}"/>
    <cellStyle name="Comma 3 2 3 6 3 5" xfId="21445" xr:uid="{BBBF2A0C-3FCA-4C92-AF47-307A9B6A8EA6}"/>
    <cellStyle name="Comma 3 2 3 6 4" xfId="3033" xr:uid="{00000000-0005-0000-0000-0000162A0000}"/>
    <cellStyle name="Comma 3 2 3 6 4 2" xfId="7836" xr:uid="{00000000-0005-0000-0000-0000172A0000}"/>
    <cellStyle name="Comma 3 2 3 6 4 2 2" xfId="17443" xr:uid="{00000000-0005-0000-0000-0000182A0000}"/>
    <cellStyle name="Comma 3 2 3 6 4 2 2 2" xfId="36657" xr:uid="{D926A880-FB3B-4BAC-B75C-745E41362D8B}"/>
    <cellStyle name="Comma 3 2 3 6 4 2 3" xfId="27050" xr:uid="{3F093701-A476-46CF-BD07-A5CA71E9E2BB}"/>
    <cellStyle name="Comma 3 2 3 6 4 3" xfId="12640" xr:uid="{00000000-0005-0000-0000-0000192A0000}"/>
    <cellStyle name="Comma 3 2 3 6 4 3 2" xfId="31854" xr:uid="{78C4DA2E-027E-424C-9C64-B24A7F8D904E}"/>
    <cellStyle name="Comma 3 2 3 6 4 4" xfId="22247" xr:uid="{1E627692-AFFF-4993-BAC2-C6D9276CE98D}"/>
    <cellStyle name="Comma 3 2 3 6 5" xfId="5435" xr:uid="{00000000-0005-0000-0000-00001A2A0000}"/>
    <cellStyle name="Comma 3 2 3 6 5 2" xfId="15042" xr:uid="{00000000-0005-0000-0000-00001B2A0000}"/>
    <cellStyle name="Comma 3 2 3 6 5 2 2" xfId="34256" xr:uid="{BADF7ADE-D3D4-466B-9129-068D7076E98C}"/>
    <cellStyle name="Comma 3 2 3 6 5 3" xfId="24649" xr:uid="{05107FFB-6E2A-4B60-9E63-65EF3A550986}"/>
    <cellStyle name="Comma 3 2 3 6 6" xfId="10238" xr:uid="{00000000-0005-0000-0000-00001C2A0000}"/>
    <cellStyle name="Comma 3 2 3 6 6 2" xfId="29452" xr:uid="{0A6D39E6-2670-4DB6-ACF1-8B740C1EB761}"/>
    <cellStyle name="Comma 3 2 3 6 7" xfId="19845" xr:uid="{A9EB52B1-7374-4403-AF1C-0E08B26D9076}"/>
    <cellStyle name="Comma 3 2 3 7" xfId="829" xr:uid="{00000000-0005-0000-0000-00001D2A0000}"/>
    <cellStyle name="Comma 3 2 3 7 2" xfId="3233" xr:uid="{00000000-0005-0000-0000-00001E2A0000}"/>
    <cellStyle name="Comma 3 2 3 7 2 2" xfId="8036" xr:uid="{00000000-0005-0000-0000-00001F2A0000}"/>
    <cellStyle name="Comma 3 2 3 7 2 2 2" xfId="17643" xr:uid="{00000000-0005-0000-0000-0000202A0000}"/>
    <cellStyle name="Comma 3 2 3 7 2 2 2 2" xfId="36857" xr:uid="{4258C78D-1056-4E75-937C-14B4118BF528}"/>
    <cellStyle name="Comma 3 2 3 7 2 2 3" xfId="27250" xr:uid="{EA836E85-2BB5-42F8-9432-A20A292A1464}"/>
    <cellStyle name="Comma 3 2 3 7 2 3" xfId="12840" xr:uid="{00000000-0005-0000-0000-0000212A0000}"/>
    <cellStyle name="Comma 3 2 3 7 2 3 2" xfId="32054" xr:uid="{7B31B0B7-0A23-4CDB-B067-A0E6A235CFC2}"/>
    <cellStyle name="Comma 3 2 3 7 2 4" xfId="22447" xr:uid="{7F67000A-D9FB-44C6-B8F3-E8393EC141C0}"/>
    <cellStyle name="Comma 3 2 3 7 3" xfId="5635" xr:uid="{00000000-0005-0000-0000-0000222A0000}"/>
    <cellStyle name="Comma 3 2 3 7 3 2" xfId="15242" xr:uid="{00000000-0005-0000-0000-0000232A0000}"/>
    <cellStyle name="Comma 3 2 3 7 3 2 2" xfId="34456" xr:uid="{DC96D26F-D418-4F54-BAD0-96EB1F569BEF}"/>
    <cellStyle name="Comma 3 2 3 7 3 3" xfId="24849" xr:uid="{14E3D43D-DB28-4579-AAC3-B0BFFFE8EBB6}"/>
    <cellStyle name="Comma 3 2 3 7 4" xfId="10438" xr:uid="{00000000-0005-0000-0000-0000242A0000}"/>
    <cellStyle name="Comma 3 2 3 7 4 2" xfId="29652" xr:uid="{8A61969D-42FB-4875-A7A0-C9E1F567AA57}"/>
    <cellStyle name="Comma 3 2 3 7 5" xfId="20045" xr:uid="{BBB85BC1-1105-4A7F-9E05-16D66727D7DE}"/>
    <cellStyle name="Comma 3 2 3 8" xfId="1629" xr:uid="{00000000-0005-0000-0000-0000252A0000}"/>
    <cellStyle name="Comma 3 2 3 8 2" xfId="4033" xr:uid="{00000000-0005-0000-0000-0000262A0000}"/>
    <cellStyle name="Comma 3 2 3 8 2 2" xfId="8836" xr:uid="{00000000-0005-0000-0000-0000272A0000}"/>
    <cellStyle name="Comma 3 2 3 8 2 2 2" xfId="18443" xr:uid="{00000000-0005-0000-0000-0000282A0000}"/>
    <cellStyle name="Comma 3 2 3 8 2 2 2 2" xfId="37657" xr:uid="{CC8C7131-2C66-4383-A0A5-E4A0505683C6}"/>
    <cellStyle name="Comma 3 2 3 8 2 2 3" xfId="28050" xr:uid="{ECF789AC-9A97-4975-BD4B-8728341CD94A}"/>
    <cellStyle name="Comma 3 2 3 8 2 3" xfId="13640" xr:uid="{00000000-0005-0000-0000-0000292A0000}"/>
    <cellStyle name="Comma 3 2 3 8 2 3 2" xfId="32854" xr:uid="{67A541F2-318F-416D-B776-48967E976410}"/>
    <cellStyle name="Comma 3 2 3 8 2 4" xfId="23247" xr:uid="{BB4F7446-0D09-4B29-908E-DA6176049951}"/>
    <cellStyle name="Comma 3 2 3 8 3" xfId="6435" xr:uid="{00000000-0005-0000-0000-00002A2A0000}"/>
    <cellStyle name="Comma 3 2 3 8 3 2" xfId="16042" xr:uid="{00000000-0005-0000-0000-00002B2A0000}"/>
    <cellStyle name="Comma 3 2 3 8 3 2 2" xfId="35256" xr:uid="{EE691E48-AC74-496D-BB60-60A111EA3235}"/>
    <cellStyle name="Comma 3 2 3 8 3 3" xfId="25649" xr:uid="{EF5F3CE9-C19B-4646-999E-E5F46B33F440}"/>
    <cellStyle name="Comma 3 2 3 8 4" xfId="11238" xr:uid="{00000000-0005-0000-0000-00002C2A0000}"/>
    <cellStyle name="Comma 3 2 3 8 4 2" xfId="30452" xr:uid="{BEE6F4F5-E2A1-4A24-9803-33C5EAC79AB1}"/>
    <cellStyle name="Comma 3 2 3 8 5" xfId="20845" xr:uid="{E141672B-C062-4281-B409-AFC2844032AD}"/>
    <cellStyle name="Comma 3 2 3 9" xfId="2433" xr:uid="{00000000-0005-0000-0000-00002D2A0000}"/>
    <cellStyle name="Comma 3 2 3 9 2" xfId="7236" xr:uid="{00000000-0005-0000-0000-00002E2A0000}"/>
    <cellStyle name="Comma 3 2 3 9 2 2" xfId="16843" xr:uid="{00000000-0005-0000-0000-00002F2A0000}"/>
    <cellStyle name="Comma 3 2 3 9 2 2 2" xfId="36057" xr:uid="{21125815-45D3-4235-927A-09C282A7AABC}"/>
    <cellStyle name="Comma 3 2 3 9 2 3" xfId="26450" xr:uid="{8694D1F3-5C1F-483B-942B-CE5E4C6F846C}"/>
    <cellStyle name="Comma 3 2 3 9 3" xfId="12040" xr:uid="{00000000-0005-0000-0000-0000302A0000}"/>
    <cellStyle name="Comma 3 2 3 9 3 2" xfId="31254" xr:uid="{620A6FE3-CAAE-4470-A69A-A17EBA7E0DFB}"/>
    <cellStyle name="Comma 3 2 3 9 4" xfId="21647" xr:uid="{251AFEE9-3B59-452B-8A5D-EEE71EF70427}"/>
    <cellStyle name="Comma 3 2 4" xfId="38" xr:uid="{00000000-0005-0000-0000-0000312A0000}"/>
    <cellStyle name="Comma 3 2 4 10" xfId="4845" xr:uid="{00000000-0005-0000-0000-0000322A0000}"/>
    <cellStyle name="Comma 3 2 4 10 2" xfId="14452" xr:uid="{00000000-0005-0000-0000-0000332A0000}"/>
    <cellStyle name="Comma 3 2 4 10 2 2" xfId="33666" xr:uid="{CD42EBF8-3AA9-4559-A68A-64DFB9076CE1}"/>
    <cellStyle name="Comma 3 2 4 10 3" xfId="24059" xr:uid="{6E6C60B4-036A-44FF-BEF2-380E349EA5E7}"/>
    <cellStyle name="Comma 3 2 4 11" xfId="9648" xr:uid="{00000000-0005-0000-0000-0000342A0000}"/>
    <cellStyle name="Comma 3 2 4 11 2" xfId="28862" xr:uid="{E48BA09C-48B4-4FBA-A1D8-43501A31C524}"/>
    <cellStyle name="Comma 3 2 4 12" xfId="19255" xr:uid="{5367323A-A1E6-40A9-B54F-1CE4A65E3217}"/>
    <cellStyle name="Comma 3 2 4 2" xfId="88" xr:uid="{00000000-0005-0000-0000-0000352A0000}"/>
    <cellStyle name="Comma 3 2 4 2 10" xfId="9698" xr:uid="{00000000-0005-0000-0000-0000362A0000}"/>
    <cellStyle name="Comma 3 2 4 2 10 2" xfId="28912" xr:uid="{000CD42E-049F-4F17-BA76-59BA0AC97FF1}"/>
    <cellStyle name="Comma 3 2 4 2 11" xfId="19305" xr:uid="{0E5876D7-E9EF-47D1-81E5-7F94BBBFF700}"/>
    <cellStyle name="Comma 3 2 4 2 2" xfId="188" xr:uid="{00000000-0005-0000-0000-0000372A0000}"/>
    <cellStyle name="Comma 3 2 4 2 2 10" xfId="19405" xr:uid="{126692CA-265C-4A06-9956-D5003CC50A5A}"/>
    <cellStyle name="Comma 3 2 4 2 2 2" xfId="388" xr:uid="{00000000-0005-0000-0000-0000382A0000}"/>
    <cellStyle name="Comma 3 2 4 2 2 2 2" xfId="1189" xr:uid="{00000000-0005-0000-0000-0000392A0000}"/>
    <cellStyle name="Comma 3 2 4 2 2 2 2 2" xfId="3593" xr:uid="{00000000-0005-0000-0000-00003A2A0000}"/>
    <cellStyle name="Comma 3 2 4 2 2 2 2 2 2" xfId="8396" xr:uid="{00000000-0005-0000-0000-00003B2A0000}"/>
    <cellStyle name="Comma 3 2 4 2 2 2 2 2 2 2" xfId="18003" xr:uid="{00000000-0005-0000-0000-00003C2A0000}"/>
    <cellStyle name="Comma 3 2 4 2 2 2 2 2 2 2 2" xfId="37217" xr:uid="{C5AE160A-514E-4BE0-B508-B324ABDDA87B}"/>
    <cellStyle name="Comma 3 2 4 2 2 2 2 2 2 3" xfId="27610" xr:uid="{50BA4328-6228-43F4-8215-B1ACEFC87A33}"/>
    <cellStyle name="Comma 3 2 4 2 2 2 2 2 3" xfId="13200" xr:uid="{00000000-0005-0000-0000-00003D2A0000}"/>
    <cellStyle name="Comma 3 2 4 2 2 2 2 2 3 2" xfId="32414" xr:uid="{9470228F-5440-4B7E-8174-EC9D9694DB9B}"/>
    <cellStyle name="Comma 3 2 4 2 2 2 2 2 4" xfId="22807" xr:uid="{2F747D1B-B0C8-445E-9E20-90EC013C8860}"/>
    <cellStyle name="Comma 3 2 4 2 2 2 2 3" xfId="5995" xr:uid="{00000000-0005-0000-0000-00003E2A0000}"/>
    <cellStyle name="Comma 3 2 4 2 2 2 2 3 2" xfId="15602" xr:uid="{00000000-0005-0000-0000-00003F2A0000}"/>
    <cellStyle name="Comma 3 2 4 2 2 2 2 3 2 2" xfId="34816" xr:uid="{CDB796E4-E740-4C57-81FF-F669BA83C7C6}"/>
    <cellStyle name="Comma 3 2 4 2 2 2 2 3 3" xfId="25209" xr:uid="{0C6453D1-1022-4669-88F8-62DF8D84E561}"/>
    <cellStyle name="Comma 3 2 4 2 2 2 2 4" xfId="10798" xr:uid="{00000000-0005-0000-0000-0000402A0000}"/>
    <cellStyle name="Comma 3 2 4 2 2 2 2 4 2" xfId="30012" xr:uid="{FBC75E08-3A77-4AF1-9571-7242C086BE17}"/>
    <cellStyle name="Comma 3 2 4 2 2 2 2 5" xfId="20405" xr:uid="{494E8640-54F4-48BC-BB66-CB249D7E4E98}"/>
    <cellStyle name="Comma 3 2 4 2 2 2 3" xfId="1989" xr:uid="{00000000-0005-0000-0000-0000412A0000}"/>
    <cellStyle name="Comma 3 2 4 2 2 2 3 2" xfId="4393" xr:uid="{00000000-0005-0000-0000-0000422A0000}"/>
    <cellStyle name="Comma 3 2 4 2 2 2 3 2 2" xfId="9196" xr:uid="{00000000-0005-0000-0000-0000432A0000}"/>
    <cellStyle name="Comma 3 2 4 2 2 2 3 2 2 2" xfId="18803" xr:uid="{00000000-0005-0000-0000-0000442A0000}"/>
    <cellStyle name="Comma 3 2 4 2 2 2 3 2 2 2 2" xfId="38017" xr:uid="{9FD89677-413A-44F3-8FA9-AB28E8D3D446}"/>
    <cellStyle name="Comma 3 2 4 2 2 2 3 2 2 3" xfId="28410" xr:uid="{2CCC83E5-C9C4-4791-B867-C4DF5A396FD3}"/>
    <cellStyle name="Comma 3 2 4 2 2 2 3 2 3" xfId="14000" xr:uid="{00000000-0005-0000-0000-0000452A0000}"/>
    <cellStyle name="Comma 3 2 4 2 2 2 3 2 3 2" xfId="33214" xr:uid="{27622AA1-D927-42BA-A92A-443C65ACF4C9}"/>
    <cellStyle name="Comma 3 2 4 2 2 2 3 2 4" xfId="23607" xr:uid="{38DF7C0C-9544-43AA-9378-B1B574977832}"/>
    <cellStyle name="Comma 3 2 4 2 2 2 3 3" xfId="6795" xr:uid="{00000000-0005-0000-0000-0000462A0000}"/>
    <cellStyle name="Comma 3 2 4 2 2 2 3 3 2" xfId="16402" xr:uid="{00000000-0005-0000-0000-0000472A0000}"/>
    <cellStyle name="Comma 3 2 4 2 2 2 3 3 2 2" xfId="35616" xr:uid="{1FD53410-FF81-4A40-94CD-32EEDE915276}"/>
    <cellStyle name="Comma 3 2 4 2 2 2 3 3 3" xfId="26009" xr:uid="{48C8CD15-B99A-44D0-8DEA-4013EAC05371}"/>
    <cellStyle name="Comma 3 2 4 2 2 2 3 4" xfId="11598" xr:uid="{00000000-0005-0000-0000-0000482A0000}"/>
    <cellStyle name="Comma 3 2 4 2 2 2 3 4 2" xfId="30812" xr:uid="{25D4689A-5357-46B5-8085-26932AC86EC8}"/>
    <cellStyle name="Comma 3 2 4 2 2 2 3 5" xfId="21205" xr:uid="{E3B21660-1265-4104-BB30-4E00D140BED1}"/>
    <cellStyle name="Comma 3 2 4 2 2 2 4" xfId="2793" xr:uid="{00000000-0005-0000-0000-0000492A0000}"/>
    <cellStyle name="Comma 3 2 4 2 2 2 4 2" xfId="7596" xr:uid="{00000000-0005-0000-0000-00004A2A0000}"/>
    <cellStyle name="Comma 3 2 4 2 2 2 4 2 2" xfId="17203" xr:uid="{00000000-0005-0000-0000-00004B2A0000}"/>
    <cellStyle name="Comma 3 2 4 2 2 2 4 2 2 2" xfId="36417" xr:uid="{9802FED3-5721-44B6-8036-6FD612BCCEAD}"/>
    <cellStyle name="Comma 3 2 4 2 2 2 4 2 3" xfId="26810" xr:uid="{E51F0245-DCB0-4CAB-9CBD-BFE4AF3B0B67}"/>
    <cellStyle name="Comma 3 2 4 2 2 2 4 3" xfId="12400" xr:uid="{00000000-0005-0000-0000-00004C2A0000}"/>
    <cellStyle name="Comma 3 2 4 2 2 2 4 3 2" xfId="31614" xr:uid="{D6B4A98C-72E2-47ED-9783-FD3C33D22246}"/>
    <cellStyle name="Comma 3 2 4 2 2 2 4 4" xfId="22007" xr:uid="{90D45DA4-529B-4056-B788-1EC4BD43EDDB}"/>
    <cellStyle name="Comma 3 2 4 2 2 2 5" xfId="5195" xr:uid="{00000000-0005-0000-0000-00004D2A0000}"/>
    <cellStyle name="Comma 3 2 4 2 2 2 5 2" xfId="14802" xr:uid="{00000000-0005-0000-0000-00004E2A0000}"/>
    <cellStyle name="Comma 3 2 4 2 2 2 5 2 2" xfId="34016" xr:uid="{051EC22C-63D2-45B5-8869-F542A6F1F111}"/>
    <cellStyle name="Comma 3 2 4 2 2 2 5 3" xfId="24409" xr:uid="{A32B2624-0471-434B-9479-CD1A71ED78EC}"/>
    <cellStyle name="Comma 3 2 4 2 2 2 6" xfId="9998" xr:uid="{00000000-0005-0000-0000-00004F2A0000}"/>
    <cellStyle name="Comma 3 2 4 2 2 2 6 2" xfId="29212" xr:uid="{D57C17C7-C5AD-4A2F-BE39-329ED91088DF}"/>
    <cellStyle name="Comma 3 2 4 2 2 2 7" xfId="19605" xr:uid="{BCB8FE12-67C3-4205-9948-F5B390C35548}"/>
    <cellStyle name="Comma 3 2 4 2 2 3" xfId="588" xr:uid="{00000000-0005-0000-0000-0000502A0000}"/>
    <cellStyle name="Comma 3 2 4 2 2 3 2" xfId="1389" xr:uid="{00000000-0005-0000-0000-0000512A0000}"/>
    <cellStyle name="Comma 3 2 4 2 2 3 2 2" xfId="3793" xr:uid="{00000000-0005-0000-0000-0000522A0000}"/>
    <cellStyle name="Comma 3 2 4 2 2 3 2 2 2" xfId="8596" xr:uid="{00000000-0005-0000-0000-0000532A0000}"/>
    <cellStyle name="Comma 3 2 4 2 2 3 2 2 2 2" xfId="18203" xr:uid="{00000000-0005-0000-0000-0000542A0000}"/>
    <cellStyle name="Comma 3 2 4 2 2 3 2 2 2 2 2" xfId="37417" xr:uid="{4640CC2E-2CC0-441B-90F7-659E0BBA38F0}"/>
    <cellStyle name="Comma 3 2 4 2 2 3 2 2 2 3" xfId="27810" xr:uid="{811940AC-9CE5-492D-B83F-E7D1BDAACFB5}"/>
    <cellStyle name="Comma 3 2 4 2 2 3 2 2 3" xfId="13400" xr:uid="{00000000-0005-0000-0000-0000552A0000}"/>
    <cellStyle name="Comma 3 2 4 2 2 3 2 2 3 2" xfId="32614" xr:uid="{E96E4CCB-BF16-4DFB-BDE4-6630532B50D6}"/>
    <cellStyle name="Comma 3 2 4 2 2 3 2 2 4" xfId="23007" xr:uid="{53844084-9807-4AE7-A3EB-586B5074EC7E}"/>
    <cellStyle name="Comma 3 2 4 2 2 3 2 3" xfId="6195" xr:uid="{00000000-0005-0000-0000-0000562A0000}"/>
    <cellStyle name="Comma 3 2 4 2 2 3 2 3 2" xfId="15802" xr:uid="{00000000-0005-0000-0000-0000572A0000}"/>
    <cellStyle name="Comma 3 2 4 2 2 3 2 3 2 2" xfId="35016" xr:uid="{EB561067-0C7E-4E59-BDB2-B5E65E544C10}"/>
    <cellStyle name="Comma 3 2 4 2 2 3 2 3 3" xfId="25409" xr:uid="{22E1F8A4-B74C-438F-915E-4D77A9A7C433}"/>
    <cellStyle name="Comma 3 2 4 2 2 3 2 4" xfId="10998" xr:uid="{00000000-0005-0000-0000-0000582A0000}"/>
    <cellStyle name="Comma 3 2 4 2 2 3 2 4 2" xfId="30212" xr:uid="{8405B53E-7AD7-4426-8716-6DF68A0F4DEF}"/>
    <cellStyle name="Comma 3 2 4 2 2 3 2 5" xfId="20605" xr:uid="{1E44924D-D9D4-4559-B9D2-71B0F544206B}"/>
    <cellStyle name="Comma 3 2 4 2 2 3 3" xfId="2189" xr:uid="{00000000-0005-0000-0000-0000592A0000}"/>
    <cellStyle name="Comma 3 2 4 2 2 3 3 2" xfId="4593" xr:uid="{00000000-0005-0000-0000-00005A2A0000}"/>
    <cellStyle name="Comma 3 2 4 2 2 3 3 2 2" xfId="9396" xr:uid="{00000000-0005-0000-0000-00005B2A0000}"/>
    <cellStyle name="Comma 3 2 4 2 2 3 3 2 2 2" xfId="19003" xr:uid="{00000000-0005-0000-0000-00005C2A0000}"/>
    <cellStyle name="Comma 3 2 4 2 2 3 3 2 2 2 2" xfId="38217" xr:uid="{69742F89-7533-4FF5-9CBC-FB4CD0259E37}"/>
    <cellStyle name="Comma 3 2 4 2 2 3 3 2 2 3" xfId="28610" xr:uid="{54FCC0B9-9F5C-405F-8479-59B3930D770A}"/>
    <cellStyle name="Comma 3 2 4 2 2 3 3 2 3" xfId="14200" xr:uid="{00000000-0005-0000-0000-00005D2A0000}"/>
    <cellStyle name="Comma 3 2 4 2 2 3 3 2 3 2" xfId="33414" xr:uid="{C6EE6EBF-DC24-4165-BEA6-16A28FD7DFDD}"/>
    <cellStyle name="Comma 3 2 4 2 2 3 3 2 4" xfId="23807" xr:uid="{684344BD-E8E2-43A1-920B-5B3832460280}"/>
    <cellStyle name="Comma 3 2 4 2 2 3 3 3" xfId="6995" xr:uid="{00000000-0005-0000-0000-00005E2A0000}"/>
    <cellStyle name="Comma 3 2 4 2 2 3 3 3 2" xfId="16602" xr:uid="{00000000-0005-0000-0000-00005F2A0000}"/>
    <cellStyle name="Comma 3 2 4 2 2 3 3 3 2 2" xfId="35816" xr:uid="{3A1A8590-92D7-407D-A2E2-001B20C800D4}"/>
    <cellStyle name="Comma 3 2 4 2 2 3 3 3 3" xfId="26209" xr:uid="{4433F7CC-1C8B-48F6-B2C5-EA89E63A907B}"/>
    <cellStyle name="Comma 3 2 4 2 2 3 3 4" xfId="11798" xr:uid="{00000000-0005-0000-0000-0000602A0000}"/>
    <cellStyle name="Comma 3 2 4 2 2 3 3 4 2" xfId="31012" xr:uid="{2E30F748-2F41-43C5-9935-2FCAB5A09B6F}"/>
    <cellStyle name="Comma 3 2 4 2 2 3 3 5" xfId="21405" xr:uid="{5BABB6B5-62E9-46A1-A042-A00D9BAE3067}"/>
    <cellStyle name="Comma 3 2 4 2 2 3 4" xfId="2993" xr:uid="{00000000-0005-0000-0000-0000612A0000}"/>
    <cellStyle name="Comma 3 2 4 2 2 3 4 2" xfId="7796" xr:uid="{00000000-0005-0000-0000-0000622A0000}"/>
    <cellStyle name="Comma 3 2 4 2 2 3 4 2 2" xfId="17403" xr:uid="{00000000-0005-0000-0000-0000632A0000}"/>
    <cellStyle name="Comma 3 2 4 2 2 3 4 2 2 2" xfId="36617" xr:uid="{C0D3E7E4-A09C-4EDE-98EB-CDB42F8A4FFE}"/>
    <cellStyle name="Comma 3 2 4 2 2 3 4 2 3" xfId="27010" xr:uid="{8D3DDCE8-E6E7-4C79-9B25-2F47874B4884}"/>
    <cellStyle name="Comma 3 2 4 2 2 3 4 3" xfId="12600" xr:uid="{00000000-0005-0000-0000-0000642A0000}"/>
    <cellStyle name="Comma 3 2 4 2 2 3 4 3 2" xfId="31814" xr:uid="{6F9EDFD6-03D1-47A4-A1BC-5407C1A3402C}"/>
    <cellStyle name="Comma 3 2 4 2 2 3 4 4" xfId="22207" xr:uid="{CCD7454B-BAE3-47FE-842C-B507BD1C5BE2}"/>
    <cellStyle name="Comma 3 2 4 2 2 3 5" xfId="5395" xr:uid="{00000000-0005-0000-0000-0000652A0000}"/>
    <cellStyle name="Comma 3 2 4 2 2 3 5 2" xfId="15002" xr:uid="{00000000-0005-0000-0000-0000662A0000}"/>
    <cellStyle name="Comma 3 2 4 2 2 3 5 2 2" xfId="34216" xr:uid="{AED86533-D809-4620-A158-6517DEAC5920}"/>
    <cellStyle name="Comma 3 2 4 2 2 3 5 3" xfId="24609" xr:uid="{2A43E814-9DD8-4F03-8427-A0C148826A70}"/>
    <cellStyle name="Comma 3 2 4 2 2 3 6" xfId="10198" xr:uid="{00000000-0005-0000-0000-0000672A0000}"/>
    <cellStyle name="Comma 3 2 4 2 2 3 6 2" xfId="29412" xr:uid="{DDEA352B-9D23-4E75-81F0-46AFDC28243F}"/>
    <cellStyle name="Comma 3 2 4 2 2 3 7" xfId="19805" xr:uid="{02476196-48D1-47CC-85C1-05D8E96D777B}"/>
    <cellStyle name="Comma 3 2 4 2 2 4" xfId="788" xr:uid="{00000000-0005-0000-0000-0000682A0000}"/>
    <cellStyle name="Comma 3 2 4 2 2 4 2" xfId="1589" xr:uid="{00000000-0005-0000-0000-0000692A0000}"/>
    <cellStyle name="Comma 3 2 4 2 2 4 2 2" xfId="3993" xr:uid="{00000000-0005-0000-0000-00006A2A0000}"/>
    <cellStyle name="Comma 3 2 4 2 2 4 2 2 2" xfId="8796" xr:uid="{00000000-0005-0000-0000-00006B2A0000}"/>
    <cellStyle name="Comma 3 2 4 2 2 4 2 2 2 2" xfId="18403" xr:uid="{00000000-0005-0000-0000-00006C2A0000}"/>
    <cellStyle name="Comma 3 2 4 2 2 4 2 2 2 2 2" xfId="37617" xr:uid="{7E2D9FB5-A9BD-4F6F-9425-E654F9686DD9}"/>
    <cellStyle name="Comma 3 2 4 2 2 4 2 2 2 3" xfId="28010" xr:uid="{8FA3F71A-FBC4-4A9B-ADBE-5D03A5CFB038}"/>
    <cellStyle name="Comma 3 2 4 2 2 4 2 2 3" xfId="13600" xr:uid="{00000000-0005-0000-0000-00006D2A0000}"/>
    <cellStyle name="Comma 3 2 4 2 2 4 2 2 3 2" xfId="32814" xr:uid="{40D08F89-2F1E-44EC-9794-8CA72E49FC43}"/>
    <cellStyle name="Comma 3 2 4 2 2 4 2 2 4" xfId="23207" xr:uid="{F68CAD01-F260-427F-AEC0-0AF70A605958}"/>
    <cellStyle name="Comma 3 2 4 2 2 4 2 3" xfId="6395" xr:uid="{00000000-0005-0000-0000-00006E2A0000}"/>
    <cellStyle name="Comma 3 2 4 2 2 4 2 3 2" xfId="16002" xr:uid="{00000000-0005-0000-0000-00006F2A0000}"/>
    <cellStyle name="Comma 3 2 4 2 2 4 2 3 2 2" xfId="35216" xr:uid="{E8C89150-A682-48F5-AA2E-378BBDEDE5B6}"/>
    <cellStyle name="Comma 3 2 4 2 2 4 2 3 3" xfId="25609" xr:uid="{F04A576F-5BDC-4954-81E6-F37CCC243C02}"/>
    <cellStyle name="Comma 3 2 4 2 2 4 2 4" xfId="11198" xr:uid="{00000000-0005-0000-0000-0000702A0000}"/>
    <cellStyle name="Comma 3 2 4 2 2 4 2 4 2" xfId="30412" xr:uid="{BD4F29F2-AAC0-4223-8B34-5A27B8F763B6}"/>
    <cellStyle name="Comma 3 2 4 2 2 4 2 5" xfId="20805" xr:uid="{DE5D2266-2A17-4BBE-810B-4260A22B97F2}"/>
    <cellStyle name="Comma 3 2 4 2 2 4 3" xfId="2389" xr:uid="{00000000-0005-0000-0000-0000712A0000}"/>
    <cellStyle name="Comma 3 2 4 2 2 4 3 2" xfId="4793" xr:uid="{00000000-0005-0000-0000-0000722A0000}"/>
    <cellStyle name="Comma 3 2 4 2 2 4 3 2 2" xfId="9596" xr:uid="{00000000-0005-0000-0000-0000732A0000}"/>
    <cellStyle name="Comma 3 2 4 2 2 4 3 2 2 2" xfId="19203" xr:uid="{00000000-0005-0000-0000-0000742A0000}"/>
    <cellStyle name="Comma 3 2 4 2 2 4 3 2 2 2 2" xfId="38417" xr:uid="{EE50D418-B93B-4673-A61D-1A65D281FE85}"/>
    <cellStyle name="Comma 3 2 4 2 2 4 3 2 2 3" xfId="28810" xr:uid="{1F9A2853-2B09-4C47-9E8F-9F44B17C81E3}"/>
    <cellStyle name="Comma 3 2 4 2 2 4 3 2 3" xfId="14400" xr:uid="{00000000-0005-0000-0000-0000752A0000}"/>
    <cellStyle name="Comma 3 2 4 2 2 4 3 2 3 2" xfId="33614" xr:uid="{483C01BB-67F9-4546-8F57-4EEBBB62A3AC}"/>
    <cellStyle name="Comma 3 2 4 2 2 4 3 2 4" xfId="24007" xr:uid="{DD09237D-671E-418C-9194-E6642FCA7A4F}"/>
    <cellStyle name="Comma 3 2 4 2 2 4 3 3" xfId="7195" xr:uid="{00000000-0005-0000-0000-0000762A0000}"/>
    <cellStyle name="Comma 3 2 4 2 2 4 3 3 2" xfId="16802" xr:uid="{00000000-0005-0000-0000-0000772A0000}"/>
    <cellStyle name="Comma 3 2 4 2 2 4 3 3 2 2" xfId="36016" xr:uid="{F74FDED6-5EC8-435F-9650-0895DB372BAB}"/>
    <cellStyle name="Comma 3 2 4 2 2 4 3 3 3" xfId="26409" xr:uid="{463B125F-C961-4406-926D-5DB04016D318}"/>
    <cellStyle name="Comma 3 2 4 2 2 4 3 4" xfId="11998" xr:uid="{00000000-0005-0000-0000-0000782A0000}"/>
    <cellStyle name="Comma 3 2 4 2 2 4 3 4 2" xfId="31212" xr:uid="{C36CC5A2-A26F-496F-B6C6-123C2F4DF5EC}"/>
    <cellStyle name="Comma 3 2 4 2 2 4 3 5" xfId="21605" xr:uid="{30B03B76-ECC3-4390-A3A0-25EF7A76A157}"/>
    <cellStyle name="Comma 3 2 4 2 2 4 4" xfId="3193" xr:uid="{00000000-0005-0000-0000-0000792A0000}"/>
    <cellStyle name="Comma 3 2 4 2 2 4 4 2" xfId="7996" xr:uid="{00000000-0005-0000-0000-00007A2A0000}"/>
    <cellStyle name="Comma 3 2 4 2 2 4 4 2 2" xfId="17603" xr:uid="{00000000-0005-0000-0000-00007B2A0000}"/>
    <cellStyle name="Comma 3 2 4 2 2 4 4 2 2 2" xfId="36817" xr:uid="{7464F25E-EA6D-48A5-8EF1-6985982D548D}"/>
    <cellStyle name="Comma 3 2 4 2 2 4 4 2 3" xfId="27210" xr:uid="{273718A8-69B4-49FB-9579-A31CEEFBCD3A}"/>
    <cellStyle name="Comma 3 2 4 2 2 4 4 3" xfId="12800" xr:uid="{00000000-0005-0000-0000-00007C2A0000}"/>
    <cellStyle name="Comma 3 2 4 2 2 4 4 3 2" xfId="32014" xr:uid="{5A066F27-9E57-4C6F-9E4A-EF7330666698}"/>
    <cellStyle name="Comma 3 2 4 2 2 4 4 4" xfId="22407" xr:uid="{536C5F5A-8F0D-4D24-B64B-42502BC9C11C}"/>
    <cellStyle name="Comma 3 2 4 2 2 4 5" xfId="5595" xr:uid="{00000000-0005-0000-0000-00007D2A0000}"/>
    <cellStyle name="Comma 3 2 4 2 2 4 5 2" xfId="15202" xr:uid="{00000000-0005-0000-0000-00007E2A0000}"/>
    <cellStyle name="Comma 3 2 4 2 2 4 5 2 2" xfId="34416" xr:uid="{A036D4DC-7D6B-4F06-8A40-A224BC073DA3}"/>
    <cellStyle name="Comma 3 2 4 2 2 4 5 3" xfId="24809" xr:uid="{374A5031-5464-42D9-B7FA-E72E4FF51F14}"/>
    <cellStyle name="Comma 3 2 4 2 2 4 6" xfId="10398" xr:uid="{00000000-0005-0000-0000-00007F2A0000}"/>
    <cellStyle name="Comma 3 2 4 2 2 4 6 2" xfId="29612" xr:uid="{FE21474E-98E3-40D0-8D5A-FCFE6AF033BF}"/>
    <cellStyle name="Comma 3 2 4 2 2 4 7" xfId="20005" xr:uid="{A33BB56B-8D8A-4751-8E24-E1EFAC94AD86}"/>
    <cellStyle name="Comma 3 2 4 2 2 5" xfId="989" xr:uid="{00000000-0005-0000-0000-0000802A0000}"/>
    <cellStyle name="Comma 3 2 4 2 2 5 2" xfId="3393" xr:uid="{00000000-0005-0000-0000-0000812A0000}"/>
    <cellStyle name="Comma 3 2 4 2 2 5 2 2" xfId="8196" xr:uid="{00000000-0005-0000-0000-0000822A0000}"/>
    <cellStyle name="Comma 3 2 4 2 2 5 2 2 2" xfId="17803" xr:uid="{00000000-0005-0000-0000-0000832A0000}"/>
    <cellStyle name="Comma 3 2 4 2 2 5 2 2 2 2" xfId="37017" xr:uid="{64FA6608-B673-4A1F-AA31-11F284B9F475}"/>
    <cellStyle name="Comma 3 2 4 2 2 5 2 2 3" xfId="27410" xr:uid="{0135C544-4557-410F-8AB3-BFC497647794}"/>
    <cellStyle name="Comma 3 2 4 2 2 5 2 3" xfId="13000" xr:uid="{00000000-0005-0000-0000-0000842A0000}"/>
    <cellStyle name="Comma 3 2 4 2 2 5 2 3 2" xfId="32214" xr:uid="{B302A46F-9EA1-4508-86C7-DA950F91633C}"/>
    <cellStyle name="Comma 3 2 4 2 2 5 2 4" xfId="22607" xr:uid="{A310DDA7-7BDA-4D54-9FDC-DAD6E7DDEE52}"/>
    <cellStyle name="Comma 3 2 4 2 2 5 3" xfId="5795" xr:uid="{00000000-0005-0000-0000-0000852A0000}"/>
    <cellStyle name="Comma 3 2 4 2 2 5 3 2" xfId="15402" xr:uid="{00000000-0005-0000-0000-0000862A0000}"/>
    <cellStyle name="Comma 3 2 4 2 2 5 3 2 2" xfId="34616" xr:uid="{8D2E4AFA-4137-4929-BA36-5530BF03F4D8}"/>
    <cellStyle name="Comma 3 2 4 2 2 5 3 3" xfId="25009" xr:uid="{02F4B1CB-4384-40A6-A722-BC4DEB602820}"/>
    <cellStyle name="Comma 3 2 4 2 2 5 4" xfId="10598" xr:uid="{00000000-0005-0000-0000-0000872A0000}"/>
    <cellStyle name="Comma 3 2 4 2 2 5 4 2" xfId="29812" xr:uid="{25E85DBB-29F3-4CD8-882F-84D62BD5BAAD}"/>
    <cellStyle name="Comma 3 2 4 2 2 5 5" xfId="20205" xr:uid="{CC975442-61A3-4E74-A246-94B0D60C6C60}"/>
    <cellStyle name="Comma 3 2 4 2 2 6" xfId="1789" xr:uid="{00000000-0005-0000-0000-0000882A0000}"/>
    <cellStyle name="Comma 3 2 4 2 2 6 2" xfId="4193" xr:uid="{00000000-0005-0000-0000-0000892A0000}"/>
    <cellStyle name="Comma 3 2 4 2 2 6 2 2" xfId="8996" xr:uid="{00000000-0005-0000-0000-00008A2A0000}"/>
    <cellStyle name="Comma 3 2 4 2 2 6 2 2 2" xfId="18603" xr:uid="{00000000-0005-0000-0000-00008B2A0000}"/>
    <cellStyle name="Comma 3 2 4 2 2 6 2 2 2 2" xfId="37817" xr:uid="{6EE4C3B3-9106-4E0C-9372-0F7A9491FE0B}"/>
    <cellStyle name="Comma 3 2 4 2 2 6 2 2 3" xfId="28210" xr:uid="{3FDBD0F2-6A00-49ED-BBAF-141D46068059}"/>
    <cellStyle name="Comma 3 2 4 2 2 6 2 3" xfId="13800" xr:uid="{00000000-0005-0000-0000-00008C2A0000}"/>
    <cellStyle name="Comma 3 2 4 2 2 6 2 3 2" xfId="33014" xr:uid="{53BDFAA7-B357-4CA7-8B3B-55402DA4655C}"/>
    <cellStyle name="Comma 3 2 4 2 2 6 2 4" xfId="23407" xr:uid="{630A871B-5033-4BB1-981F-0D8E678A3835}"/>
    <cellStyle name="Comma 3 2 4 2 2 6 3" xfId="6595" xr:uid="{00000000-0005-0000-0000-00008D2A0000}"/>
    <cellStyle name="Comma 3 2 4 2 2 6 3 2" xfId="16202" xr:uid="{00000000-0005-0000-0000-00008E2A0000}"/>
    <cellStyle name="Comma 3 2 4 2 2 6 3 2 2" xfId="35416" xr:uid="{7E41ACC8-9DD8-4F24-8EA1-E7F48F1D41AB}"/>
    <cellStyle name="Comma 3 2 4 2 2 6 3 3" xfId="25809" xr:uid="{94A98379-BA2D-4657-88F1-2AF5BAD4D6D1}"/>
    <cellStyle name="Comma 3 2 4 2 2 6 4" xfId="11398" xr:uid="{00000000-0005-0000-0000-00008F2A0000}"/>
    <cellStyle name="Comma 3 2 4 2 2 6 4 2" xfId="30612" xr:uid="{07C9DDBB-7FE0-4221-B104-0ACBB9EAAF45}"/>
    <cellStyle name="Comma 3 2 4 2 2 6 5" xfId="21005" xr:uid="{1D0192FC-9C41-4FA8-AE85-009B3F5468BF}"/>
    <cellStyle name="Comma 3 2 4 2 2 7" xfId="2593" xr:uid="{00000000-0005-0000-0000-0000902A0000}"/>
    <cellStyle name="Comma 3 2 4 2 2 7 2" xfId="7396" xr:uid="{00000000-0005-0000-0000-0000912A0000}"/>
    <cellStyle name="Comma 3 2 4 2 2 7 2 2" xfId="17003" xr:uid="{00000000-0005-0000-0000-0000922A0000}"/>
    <cellStyle name="Comma 3 2 4 2 2 7 2 2 2" xfId="36217" xr:uid="{27BE6B1A-DF22-49DB-8E3D-B0EF843B6380}"/>
    <cellStyle name="Comma 3 2 4 2 2 7 2 3" xfId="26610" xr:uid="{01A78BDD-1DA2-4161-B95C-759F50271D9B}"/>
    <cellStyle name="Comma 3 2 4 2 2 7 3" xfId="12200" xr:uid="{00000000-0005-0000-0000-0000932A0000}"/>
    <cellStyle name="Comma 3 2 4 2 2 7 3 2" xfId="31414" xr:uid="{B8A6FD1F-D5F2-4ACE-BCCA-93A294FFF630}"/>
    <cellStyle name="Comma 3 2 4 2 2 7 4" xfId="21807" xr:uid="{04E148B4-831D-495A-B6F5-6A2EA2205CBA}"/>
    <cellStyle name="Comma 3 2 4 2 2 8" xfId="4995" xr:uid="{00000000-0005-0000-0000-0000942A0000}"/>
    <cellStyle name="Comma 3 2 4 2 2 8 2" xfId="14602" xr:uid="{00000000-0005-0000-0000-0000952A0000}"/>
    <cellStyle name="Comma 3 2 4 2 2 8 2 2" xfId="33816" xr:uid="{F0ACA746-CE5D-41B2-ACDD-8530D62A3328}"/>
    <cellStyle name="Comma 3 2 4 2 2 8 3" xfId="24209" xr:uid="{B0847D8F-2AF6-4905-B6F9-AF88BCAEEC96}"/>
    <cellStyle name="Comma 3 2 4 2 2 9" xfId="9798" xr:uid="{00000000-0005-0000-0000-0000962A0000}"/>
    <cellStyle name="Comma 3 2 4 2 2 9 2" xfId="29012" xr:uid="{DE1499AD-B08A-40C4-B1C6-60CE1ACE7664}"/>
    <cellStyle name="Comma 3 2 4 2 3" xfId="288" xr:uid="{00000000-0005-0000-0000-0000972A0000}"/>
    <cellStyle name="Comma 3 2 4 2 3 2" xfId="1089" xr:uid="{00000000-0005-0000-0000-0000982A0000}"/>
    <cellStyle name="Comma 3 2 4 2 3 2 2" xfId="3493" xr:uid="{00000000-0005-0000-0000-0000992A0000}"/>
    <cellStyle name="Comma 3 2 4 2 3 2 2 2" xfId="8296" xr:uid="{00000000-0005-0000-0000-00009A2A0000}"/>
    <cellStyle name="Comma 3 2 4 2 3 2 2 2 2" xfId="17903" xr:uid="{00000000-0005-0000-0000-00009B2A0000}"/>
    <cellStyle name="Comma 3 2 4 2 3 2 2 2 2 2" xfId="37117" xr:uid="{29D6D559-0560-4DBF-A2C4-CF95D47BF9C0}"/>
    <cellStyle name="Comma 3 2 4 2 3 2 2 2 3" xfId="27510" xr:uid="{9E7033C7-FCF3-499E-B67A-FC9817D098CF}"/>
    <cellStyle name="Comma 3 2 4 2 3 2 2 3" xfId="13100" xr:uid="{00000000-0005-0000-0000-00009C2A0000}"/>
    <cellStyle name="Comma 3 2 4 2 3 2 2 3 2" xfId="32314" xr:uid="{3770FF3F-D016-43D5-A5C9-6879C8FBA2CE}"/>
    <cellStyle name="Comma 3 2 4 2 3 2 2 4" xfId="22707" xr:uid="{FB794769-DE2C-400E-B835-AC03FE8D7139}"/>
    <cellStyle name="Comma 3 2 4 2 3 2 3" xfId="5895" xr:uid="{00000000-0005-0000-0000-00009D2A0000}"/>
    <cellStyle name="Comma 3 2 4 2 3 2 3 2" xfId="15502" xr:uid="{00000000-0005-0000-0000-00009E2A0000}"/>
    <cellStyle name="Comma 3 2 4 2 3 2 3 2 2" xfId="34716" xr:uid="{32BFBD47-A608-4899-AE36-FA5A1A8FFC11}"/>
    <cellStyle name="Comma 3 2 4 2 3 2 3 3" xfId="25109" xr:uid="{805209F7-E0EF-4FCF-B114-885390F78C7E}"/>
    <cellStyle name="Comma 3 2 4 2 3 2 4" xfId="10698" xr:uid="{00000000-0005-0000-0000-00009F2A0000}"/>
    <cellStyle name="Comma 3 2 4 2 3 2 4 2" xfId="29912" xr:uid="{B2D88A79-F6F1-45BE-9DC8-A0579FC329DB}"/>
    <cellStyle name="Comma 3 2 4 2 3 2 5" xfId="20305" xr:uid="{480E4753-5FDF-4BAE-BE1C-18C6874153ED}"/>
    <cellStyle name="Comma 3 2 4 2 3 3" xfId="1889" xr:uid="{00000000-0005-0000-0000-0000A02A0000}"/>
    <cellStyle name="Comma 3 2 4 2 3 3 2" xfId="4293" xr:uid="{00000000-0005-0000-0000-0000A12A0000}"/>
    <cellStyle name="Comma 3 2 4 2 3 3 2 2" xfId="9096" xr:uid="{00000000-0005-0000-0000-0000A22A0000}"/>
    <cellStyle name="Comma 3 2 4 2 3 3 2 2 2" xfId="18703" xr:uid="{00000000-0005-0000-0000-0000A32A0000}"/>
    <cellStyle name="Comma 3 2 4 2 3 3 2 2 2 2" xfId="37917" xr:uid="{4B666FB9-5205-42A2-A2FC-383FC1588FEE}"/>
    <cellStyle name="Comma 3 2 4 2 3 3 2 2 3" xfId="28310" xr:uid="{63684F19-5343-4041-B7B3-CD12FC45C901}"/>
    <cellStyle name="Comma 3 2 4 2 3 3 2 3" xfId="13900" xr:uid="{00000000-0005-0000-0000-0000A42A0000}"/>
    <cellStyle name="Comma 3 2 4 2 3 3 2 3 2" xfId="33114" xr:uid="{D49DF3AB-EFA3-49A0-B7B9-4E8B034B7867}"/>
    <cellStyle name="Comma 3 2 4 2 3 3 2 4" xfId="23507" xr:uid="{CAF5C5C8-25C5-4AF1-AC18-B1907439F5F6}"/>
    <cellStyle name="Comma 3 2 4 2 3 3 3" xfId="6695" xr:uid="{00000000-0005-0000-0000-0000A52A0000}"/>
    <cellStyle name="Comma 3 2 4 2 3 3 3 2" xfId="16302" xr:uid="{00000000-0005-0000-0000-0000A62A0000}"/>
    <cellStyle name="Comma 3 2 4 2 3 3 3 2 2" xfId="35516" xr:uid="{9F1BF0D1-0001-4A6B-9D2F-1F3B99A71458}"/>
    <cellStyle name="Comma 3 2 4 2 3 3 3 3" xfId="25909" xr:uid="{24BFC689-2685-402A-8270-F3C214583B9A}"/>
    <cellStyle name="Comma 3 2 4 2 3 3 4" xfId="11498" xr:uid="{00000000-0005-0000-0000-0000A72A0000}"/>
    <cellStyle name="Comma 3 2 4 2 3 3 4 2" xfId="30712" xr:uid="{8394D55F-9078-4E3E-B798-2E3463B1B528}"/>
    <cellStyle name="Comma 3 2 4 2 3 3 5" xfId="21105" xr:uid="{2E6B7471-78E7-4B48-9210-99BCFE134E40}"/>
    <cellStyle name="Comma 3 2 4 2 3 4" xfId="2693" xr:uid="{00000000-0005-0000-0000-0000A82A0000}"/>
    <cellStyle name="Comma 3 2 4 2 3 4 2" xfId="7496" xr:uid="{00000000-0005-0000-0000-0000A92A0000}"/>
    <cellStyle name="Comma 3 2 4 2 3 4 2 2" xfId="17103" xr:uid="{00000000-0005-0000-0000-0000AA2A0000}"/>
    <cellStyle name="Comma 3 2 4 2 3 4 2 2 2" xfId="36317" xr:uid="{D2911733-10AA-4B64-84B2-4F7010375158}"/>
    <cellStyle name="Comma 3 2 4 2 3 4 2 3" xfId="26710" xr:uid="{7923B39D-7741-4669-B701-0D7C79F5126F}"/>
    <cellStyle name="Comma 3 2 4 2 3 4 3" xfId="12300" xr:uid="{00000000-0005-0000-0000-0000AB2A0000}"/>
    <cellStyle name="Comma 3 2 4 2 3 4 3 2" xfId="31514" xr:uid="{095AB4DB-446C-4BC3-AE0F-C94965ACE709}"/>
    <cellStyle name="Comma 3 2 4 2 3 4 4" xfId="21907" xr:uid="{E4E9D7EF-A69B-4D66-8465-AC492BCC9A8B}"/>
    <cellStyle name="Comma 3 2 4 2 3 5" xfId="5095" xr:uid="{00000000-0005-0000-0000-0000AC2A0000}"/>
    <cellStyle name="Comma 3 2 4 2 3 5 2" xfId="14702" xr:uid="{00000000-0005-0000-0000-0000AD2A0000}"/>
    <cellStyle name="Comma 3 2 4 2 3 5 2 2" xfId="33916" xr:uid="{4C95AB67-7D2E-4F0B-808D-EB317DA7577C}"/>
    <cellStyle name="Comma 3 2 4 2 3 5 3" xfId="24309" xr:uid="{7D41021F-E520-4524-B8EE-A78E1432CBF1}"/>
    <cellStyle name="Comma 3 2 4 2 3 6" xfId="9898" xr:uid="{00000000-0005-0000-0000-0000AE2A0000}"/>
    <cellStyle name="Comma 3 2 4 2 3 6 2" xfId="29112" xr:uid="{A2161549-3C95-4E59-B742-7C290026F51C}"/>
    <cellStyle name="Comma 3 2 4 2 3 7" xfId="19505" xr:uid="{7875D85E-1EBA-46F7-82CE-A54C22888C62}"/>
    <cellStyle name="Comma 3 2 4 2 4" xfId="488" xr:uid="{00000000-0005-0000-0000-0000AF2A0000}"/>
    <cellStyle name="Comma 3 2 4 2 4 2" xfId="1289" xr:uid="{00000000-0005-0000-0000-0000B02A0000}"/>
    <cellStyle name="Comma 3 2 4 2 4 2 2" xfId="3693" xr:uid="{00000000-0005-0000-0000-0000B12A0000}"/>
    <cellStyle name="Comma 3 2 4 2 4 2 2 2" xfId="8496" xr:uid="{00000000-0005-0000-0000-0000B22A0000}"/>
    <cellStyle name="Comma 3 2 4 2 4 2 2 2 2" xfId="18103" xr:uid="{00000000-0005-0000-0000-0000B32A0000}"/>
    <cellStyle name="Comma 3 2 4 2 4 2 2 2 2 2" xfId="37317" xr:uid="{BF94BF9F-D546-45A4-8CFC-D8A9490D47DE}"/>
    <cellStyle name="Comma 3 2 4 2 4 2 2 2 3" xfId="27710" xr:uid="{E115983B-69E4-4E47-B979-6DCA44A74714}"/>
    <cellStyle name="Comma 3 2 4 2 4 2 2 3" xfId="13300" xr:uid="{00000000-0005-0000-0000-0000B42A0000}"/>
    <cellStyle name="Comma 3 2 4 2 4 2 2 3 2" xfId="32514" xr:uid="{F1690233-0303-4D30-86E8-008D21E83795}"/>
    <cellStyle name="Comma 3 2 4 2 4 2 2 4" xfId="22907" xr:uid="{B91C84D4-8506-496A-8F8E-0E8880953E63}"/>
    <cellStyle name="Comma 3 2 4 2 4 2 3" xfId="6095" xr:uid="{00000000-0005-0000-0000-0000B52A0000}"/>
    <cellStyle name="Comma 3 2 4 2 4 2 3 2" xfId="15702" xr:uid="{00000000-0005-0000-0000-0000B62A0000}"/>
    <cellStyle name="Comma 3 2 4 2 4 2 3 2 2" xfId="34916" xr:uid="{7C08B47E-2E3B-49EB-82FE-E1B0BE5BAF26}"/>
    <cellStyle name="Comma 3 2 4 2 4 2 3 3" xfId="25309" xr:uid="{FCDAA406-1339-40EE-9A28-D4495A5AF5EF}"/>
    <cellStyle name="Comma 3 2 4 2 4 2 4" xfId="10898" xr:uid="{00000000-0005-0000-0000-0000B72A0000}"/>
    <cellStyle name="Comma 3 2 4 2 4 2 4 2" xfId="30112" xr:uid="{2A64CFA1-2684-43DA-9C80-1B11D58B7A3F}"/>
    <cellStyle name="Comma 3 2 4 2 4 2 5" xfId="20505" xr:uid="{FA7C7D90-80BF-4685-B258-53265AFD06CE}"/>
    <cellStyle name="Comma 3 2 4 2 4 3" xfId="2089" xr:uid="{00000000-0005-0000-0000-0000B82A0000}"/>
    <cellStyle name="Comma 3 2 4 2 4 3 2" xfId="4493" xr:uid="{00000000-0005-0000-0000-0000B92A0000}"/>
    <cellStyle name="Comma 3 2 4 2 4 3 2 2" xfId="9296" xr:uid="{00000000-0005-0000-0000-0000BA2A0000}"/>
    <cellStyle name="Comma 3 2 4 2 4 3 2 2 2" xfId="18903" xr:uid="{00000000-0005-0000-0000-0000BB2A0000}"/>
    <cellStyle name="Comma 3 2 4 2 4 3 2 2 2 2" xfId="38117" xr:uid="{655DD908-7BAE-4863-914A-7DB2254656F9}"/>
    <cellStyle name="Comma 3 2 4 2 4 3 2 2 3" xfId="28510" xr:uid="{2DEDCFF0-4781-480D-90F7-6D7CAF574438}"/>
    <cellStyle name="Comma 3 2 4 2 4 3 2 3" xfId="14100" xr:uid="{00000000-0005-0000-0000-0000BC2A0000}"/>
    <cellStyle name="Comma 3 2 4 2 4 3 2 3 2" xfId="33314" xr:uid="{F8CAAE67-D8E1-4C7B-8B85-600C0999A620}"/>
    <cellStyle name="Comma 3 2 4 2 4 3 2 4" xfId="23707" xr:uid="{EF486822-2FE3-4080-A378-9A69E4DF9450}"/>
    <cellStyle name="Comma 3 2 4 2 4 3 3" xfId="6895" xr:uid="{00000000-0005-0000-0000-0000BD2A0000}"/>
    <cellStyle name="Comma 3 2 4 2 4 3 3 2" xfId="16502" xr:uid="{00000000-0005-0000-0000-0000BE2A0000}"/>
    <cellStyle name="Comma 3 2 4 2 4 3 3 2 2" xfId="35716" xr:uid="{FEB293FE-554E-40AB-AC02-DBFBBF776FE4}"/>
    <cellStyle name="Comma 3 2 4 2 4 3 3 3" xfId="26109" xr:uid="{409FBAD3-A612-46B1-9BF3-8E91DE4BF6F9}"/>
    <cellStyle name="Comma 3 2 4 2 4 3 4" xfId="11698" xr:uid="{00000000-0005-0000-0000-0000BF2A0000}"/>
    <cellStyle name="Comma 3 2 4 2 4 3 4 2" xfId="30912" xr:uid="{ECF659C6-FC61-4EAF-A0F7-2AF32B3CC0C8}"/>
    <cellStyle name="Comma 3 2 4 2 4 3 5" xfId="21305" xr:uid="{6FA1F5C4-0EE1-4C5E-9ADF-EB68E1D51D69}"/>
    <cellStyle name="Comma 3 2 4 2 4 4" xfId="2893" xr:uid="{00000000-0005-0000-0000-0000C02A0000}"/>
    <cellStyle name="Comma 3 2 4 2 4 4 2" xfId="7696" xr:uid="{00000000-0005-0000-0000-0000C12A0000}"/>
    <cellStyle name="Comma 3 2 4 2 4 4 2 2" xfId="17303" xr:uid="{00000000-0005-0000-0000-0000C22A0000}"/>
    <cellStyle name="Comma 3 2 4 2 4 4 2 2 2" xfId="36517" xr:uid="{91F1CB9C-4BD6-4949-B049-C3DAEE73F5B8}"/>
    <cellStyle name="Comma 3 2 4 2 4 4 2 3" xfId="26910" xr:uid="{2FAB0C2F-813F-4B4E-A095-059939D2A2ED}"/>
    <cellStyle name="Comma 3 2 4 2 4 4 3" xfId="12500" xr:uid="{00000000-0005-0000-0000-0000C32A0000}"/>
    <cellStyle name="Comma 3 2 4 2 4 4 3 2" xfId="31714" xr:uid="{0DF1C4F2-48FC-4B74-B174-0DF0AC0C60D3}"/>
    <cellStyle name="Comma 3 2 4 2 4 4 4" xfId="22107" xr:uid="{D25B3BED-361F-4EBB-85C3-B1BBE1FD6BDD}"/>
    <cellStyle name="Comma 3 2 4 2 4 5" xfId="5295" xr:uid="{00000000-0005-0000-0000-0000C42A0000}"/>
    <cellStyle name="Comma 3 2 4 2 4 5 2" xfId="14902" xr:uid="{00000000-0005-0000-0000-0000C52A0000}"/>
    <cellStyle name="Comma 3 2 4 2 4 5 2 2" xfId="34116" xr:uid="{97A022DC-32D0-4E54-8BBD-A2CAEDA4D275}"/>
    <cellStyle name="Comma 3 2 4 2 4 5 3" xfId="24509" xr:uid="{D4692CF6-4B93-44A5-B213-937B09431DA5}"/>
    <cellStyle name="Comma 3 2 4 2 4 6" xfId="10098" xr:uid="{00000000-0005-0000-0000-0000C62A0000}"/>
    <cellStyle name="Comma 3 2 4 2 4 6 2" xfId="29312" xr:uid="{BC7A5233-2CA0-4AC2-9855-3C4FC47199F6}"/>
    <cellStyle name="Comma 3 2 4 2 4 7" xfId="19705" xr:uid="{5F02C102-BDDE-48F9-A945-1124CD94A312}"/>
    <cellStyle name="Comma 3 2 4 2 5" xfId="688" xr:uid="{00000000-0005-0000-0000-0000C72A0000}"/>
    <cellStyle name="Comma 3 2 4 2 5 2" xfId="1489" xr:uid="{00000000-0005-0000-0000-0000C82A0000}"/>
    <cellStyle name="Comma 3 2 4 2 5 2 2" xfId="3893" xr:uid="{00000000-0005-0000-0000-0000C92A0000}"/>
    <cellStyle name="Comma 3 2 4 2 5 2 2 2" xfId="8696" xr:uid="{00000000-0005-0000-0000-0000CA2A0000}"/>
    <cellStyle name="Comma 3 2 4 2 5 2 2 2 2" xfId="18303" xr:uid="{00000000-0005-0000-0000-0000CB2A0000}"/>
    <cellStyle name="Comma 3 2 4 2 5 2 2 2 2 2" xfId="37517" xr:uid="{48A1C68C-5F5F-4B8E-8B64-7A747538FD1B}"/>
    <cellStyle name="Comma 3 2 4 2 5 2 2 2 3" xfId="27910" xr:uid="{D152BBD6-0E84-4492-93B8-F619D3CE021C}"/>
    <cellStyle name="Comma 3 2 4 2 5 2 2 3" xfId="13500" xr:uid="{00000000-0005-0000-0000-0000CC2A0000}"/>
    <cellStyle name="Comma 3 2 4 2 5 2 2 3 2" xfId="32714" xr:uid="{42EC7319-C3C5-47D2-AD8A-3F2B388C53EA}"/>
    <cellStyle name="Comma 3 2 4 2 5 2 2 4" xfId="23107" xr:uid="{B3A7D65E-B6A1-4BB9-AD66-85446CA23A92}"/>
    <cellStyle name="Comma 3 2 4 2 5 2 3" xfId="6295" xr:uid="{00000000-0005-0000-0000-0000CD2A0000}"/>
    <cellStyle name="Comma 3 2 4 2 5 2 3 2" xfId="15902" xr:uid="{00000000-0005-0000-0000-0000CE2A0000}"/>
    <cellStyle name="Comma 3 2 4 2 5 2 3 2 2" xfId="35116" xr:uid="{AC647D4B-2D34-4300-8CD9-E076F611926B}"/>
    <cellStyle name="Comma 3 2 4 2 5 2 3 3" xfId="25509" xr:uid="{A5C83FC5-FA37-4BF4-BC01-432C58B53C51}"/>
    <cellStyle name="Comma 3 2 4 2 5 2 4" xfId="11098" xr:uid="{00000000-0005-0000-0000-0000CF2A0000}"/>
    <cellStyle name="Comma 3 2 4 2 5 2 4 2" xfId="30312" xr:uid="{A4C921E5-ADC3-4006-B20A-4CBEDCED9DD0}"/>
    <cellStyle name="Comma 3 2 4 2 5 2 5" xfId="20705" xr:uid="{B264BC77-8526-4384-AD35-927FA4125F9B}"/>
    <cellStyle name="Comma 3 2 4 2 5 3" xfId="2289" xr:uid="{00000000-0005-0000-0000-0000D02A0000}"/>
    <cellStyle name="Comma 3 2 4 2 5 3 2" xfId="4693" xr:uid="{00000000-0005-0000-0000-0000D12A0000}"/>
    <cellStyle name="Comma 3 2 4 2 5 3 2 2" xfId="9496" xr:uid="{00000000-0005-0000-0000-0000D22A0000}"/>
    <cellStyle name="Comma 3 2 4 2 5 3 2 2 2" xfId="19103" xr:uid="{00000000-0005-0000-0000-0000D32A0000}"/>
    <cellStyle name="Comma 3 2 4 2 5 3 2 2 2 2" xfId="38317" xr:uid="{FFFE7C27-6FBB-4BF4-A785-9D41F0B302AE}"/>
    <cellStyle name="Comma 3 2 4 2 5 3 2 2 3" xfId="28710" xr:uid="{62F0ABEF-CB48-41E9-9829-C81F1B0BDEB6}"/>
    <cellStyle name="Comma 3 2 4 2 5 3 2 3" xfId="14300" xr:uid="{00000000-0005-0000-0000-0000D42A0000}"/>
    <cellStyle name="Comma 3 2 4 2 5 3 2 3 2" xfId="33514" xr:uid="{7D40E23A-7E88-4797-890E-F37327062A94}"/>
    <cellStyle name="Comma 3 2 4 2 5 3 2 4" xfId="23907" xr:uid="{95342F72-59CA-4C90-8452-E0498D5A0905}"/>
    <cellStyle name="Comma 3 2 4 2 5 3 3" xfId="7095" xr:uid="{00000000-0005-0000-0000-0000D52A0000}"/>
    <cellStyle name="Comma 3 2 4 2 5 3 3 2" xfId="16702" xr:uid="{00000000-0005-0000-0000-0000D62A0000}"/>
    <cellStyle name="Comma 3 2 4 2 5 3 3 2 2" xfId="35916" xr:uid="{6CD5A78D-5769-487C-AD69-5DBE24B05833}"/>
    <cellStyle name="Comma 3 2 4 2 5 3 3 3" xfId="26309" xr:uid="{B446C681-EFA6-4C58-A108-FCFCF495F942}"/>
    <cellStyle name="Comma 3 2 4 2 5 3 4" xfId="11898" xr:uid="{00000000-0005-0000-0000-0000D72A0000}"/>
    <cellStyle name="Comma 3 2 4 2 5 3 4 2" xfId="31112" xr:uid="{E65429A5-54B7-488E-98CD-CFE8F98CD5AA}"/>
    <cellStyle name="Comma 3 2 4 2 5 3 5" xfId="21505" xr:uid="{D5309060-7AF2-43EF-8BAA-BAF21A609FD3}"/>
    <cellStyle name="Comma 3 2 4 2 5 4" xfId="3093" xr:uid="{00000000-0005-0000-0000-0000D82A0000}"/>
    <cellStyle name="Comma 3 2 4 2 5 4 2" xfId="7896" xr:uid="{00000000-0005-0000-0000-0000D92A0000}"/>
    <cellStyle name="Comma 3 2 4 2 5 4 2 2" xfId="17503" xr:uid="{00000000-0005-0000-0000-0000DA2A0000}"/>
    <cellStyle name="Comma 3 2 4 2 5 4 2 2 2" xfId="36717" xr:uid="{EA5732CA-9DB6-47C4-BA5D-60C82E84B3BE}"/>
    <cellStyle name="Comma 3 2 4 2 5 4 2 3" xfId="27110" xr:uid="{C1E1194C-B036-4817-B6B0-3AAADEE9C39B}"/>
    <cellStyle name="Comma 3 2 4 2 5 4 3" xfId="12700" xr:uid="{00000000-0005-0000-0000-0000DB2A0000}"/>
    <cellStyle name="Comma 3 2 4 2 5 4 3 2" xfId="31914" xr:uid="{BA606F81-A5B2-4BF1-B965-16CCF9583969}"/>
    <cellStyle name="Comma 3 2 4 2 5 4 4" xfId="22307" xr:uid="{F5C4B663-4A0D-4744-85A1-C0774652A4DE}"/>
    <cellStyle name="Comma 3 2 4 2 5 5" xfId="5495" xr:uid="{00000000-0005-0000-0000-0000DC2A0000}"/>
    <cellStyle name="Comma 3 2 4 2 5 5 2" xfId="15102" xr:uid="{00000000-0005-0000-0000-0000DD2A0000}"/>
    <cellStyle name="Comma 3 2 4 2 5 5 2 2" xfId="34316" xr:uid="{72EABF5C-3021-4621-8CB7-EE54F01A59FF}"/>
    <cellStyle name="Comma 3 2 4 2 5 5 3" xfId="24709" xr:uid="{393C05A8-BD2B-4AF6-A4FF-87DF5DE9C8C6}"/>
    <cellStyle name="Comma 3 2 4 2 5 6" xfId="10298" xr:uid="{00000000-0005-0000-0000-0000DE2A0000}"/>
    <cellStyle name="Comma 3 2 4 2 5 6 2" xfId="29512" xr:uid="{89A4C4D3-0870-497F-BEB3-ACE0C8D11C9A}"/>
    <cellStyle name="Comma 3 2 4 2 5 7" xfId="19905" xr:uid="{61526219-D71A-4F7B-81AC-F28105836334}"/>
    <cellStyle name="Comma 3 2 4 2 6" xfId="889" xr:uid="{00000000-0005-0000-0000-0000DF2A0000}"/>
    <cellStyle name="Comma 3 2 4 2 6 2" xfId="3293" xr:uid="{00000000-0005-0000-0000-0000E02A0000}"/>
    <cellStyle name="Comma 3 2 4 2 6 2 2" xfId="8096" xr:uid="{00000000-0005-0000-0000-0000E12A0000}"/>
    <cellStyle name="Comma 3 2 4 2 6 2 2 2" xfId="17703" xr:uid="{00000000-0005-0000-0000-0000E22A0000}"/>
    <cellStyle name="Comma 3 2 4 2 6 2 2 2 2" xfId="36917" xr:uid="{E0C96CC6-1965-4ED4-9150-B9E44A79CDD6}"/>
    <cellStyle name="Comma 3 2 4 2 6 2 2 3" xfId="27310" xr:uid="{C73E21FB-48FF-4AFF-9E45-4A4DB6BD694B}"/>
    <cellStyle name="Comma 3 2 4 2 6 2 3" xfId="12900" xr:uid="{00000000-0005-0000-0000-0000E32A0000}"/>
    <cellStyle name="Comma 3 2 4 2 6 2 3 2" xfId="32114" xr:uid="{FCF4DB7C-F15C-4575-B3F3-F1765A5DC263}"/>
    <cellStyle name="Comma 3 2 4 2 6 2 4" xfId="22507" xr:uid="{8064001F-8C1D-4094-95B7-34245A509BB0}"/>
    <cellStyle name="Comma 3 2 4 2 6 3" xfId="5695" xr:uid="{00000000-0005-0000-0000-0000E42A0000}"/>
    <cellStyle name="Comma 3 2 4 2 6 3 2" xfId="15302" xr:uid="{00000000-0005-0000-0000-0000E52A0000}"/>
    <cellStyle name="Comma 3 2 4 2 6 3 2 2" xfId="34516" xr:uid="{ADBC81F8-B4A3-4D40-A8EF-3A9DB30DCFFC}"/>
    <cellStyle name="Comma 3 2 4 2 6 3 3" xfId="24909" xr:uid="{959F7C48-FC62-44C3-BBB4-02D3FA170841}"/>
    <cellStyle name="Comma 3 2 4 2 6 4" xfId="10498" xr:uid="{00000000-0005-0000-0000-0000E62A0000}"/>
    <cellStyle name="Comma 3 2 4 2 6 4 2" xfId="29712" xr:uid="{96611B36-A40E-4EF5-80B4-951F54637448}"/>
    <cellStyle name="Comma 3 2 4 2 6 5" xfId="20105" xr:uid="{6ABF1231-06F3-4615-BB4D-1C226729BAD1}"/>
    <cellStyle name="Comma 3 2 4 2 7" xfId="1689" xr:uid="{00000000-0005-0000-0000-0000E72A0000}"/>
    <cellStyle name="Comma 3 2 4 2 7 2" xfId="4093" xr:uid="{00000000-0005-0000-0000-0000E82A0000}"/>
    <cellStyle name="Comma 3 2 4 2 7 2 2" xfId="8896" xr:uid="{00000000-0005-0000-0000-0000E92A0000}"/>
    <cellStyle name="Comma 3 2 4 2 7 2 2 2" xfId="18503" xr:uid="{00000000-0005-0000-0000-0000EA2A0000}"/>
    <cellStyle name="Comma 3 2 4 2 7 2 2 2 2" xfId="37717" xr:uid="{D33C3EB3-F414-4009-A2D8-5A7A6857B449}"/>
    <cellStyle name="Comma 3 2 4 2 7 2 2 3" xfId="28110" xr:uid="{3C5D5BDB-4FFD-4F93-830B-AAFE22349605}"/>
    <cellStyle name="Comma 3 2 4 2 7 2 3" xfId="13700" xr:uid="{00000000-0005-0000-0000-0000EB2A0000}"/>
    <cellStyle name="Comma 3 2 4 2 7 2 3 2" xfId="32914" xr:uid="{21313BCE-DD4F-4478-9D7D-A6799C039954}"/>
    <cellStyle name="Comma 3 2 4 2 7 2 4" xfId="23307" xr:uid="{9BBD7331-C46C-41F8-B995-9FC5E77F63EB}"/>
    <cellStyle name="Comma 3 2 4 2 7 3" xfId="6495" xr:uid="{00000000-0005-0000-0000-0000EC2A0000}"/>
    <cellStyle name="Comma 3 2 4 2 7 3 2" xfId="16102" xr:uid="{00000000-0005-0000-0000-0000ED2A0000}"/>
    <cellStyle name="Comma 3 2 4 2 7 3 2 2" xfId="35316" xr:uid="{D1782A60-7E7E-46ED-B88C-2EB80A89CF1E}"/>
    <cellStyle name="Comma 3 2 4 2 7 3 3" xfId="25709" xr:uid="{6CE8CB4E-CAC2-452B-8A2E-5B100449606F}"/>
    <cellStyle name="Comma 3 2 4 2 7 4" xfId="11298" xr:uid="{00000000-0005-0000-0000-0000EE2A0000}"/>
    <cellStyle name="Comma 3 2 4 2 7 4 2" xfId="30512" xr:uid="{4558C181-3E97-4A58-9C3E-BEC610DF3254}"/>
    <cellStyle name="Comma 3 2 4 2 7 5" xfId="20905" xr:uid="{7EAB1C79-6809-4811-BA6C-451D410F3F4A}"/>
    <cellStyle name="Comma 3 2 4 2 8" xfId="2493" xr:uid="{00000000-0005-0000-0000-0000EF2A0000}"/>
    <cellStyle name="Comma 3 2 4 2 8 2" xfId="7296" xr:uid="{00000000-0005-0000-0000-0000F02A0000}"/>
    <cellStyle name="Comma 3 2 4 2 8 2 2" xfId="16903" xr:uid="{00000000-0005-0000-0000-0000F12A0000}"/>
    <cellStyle name="Comma 3 2 4 2 8 2 2 2" xfId="36117" xr:uid="{3B35F3EE-7121-4936-8F82-38903C5D4E10}"/>
    <cellStyle name="Comma 3 2 4 2 8 2 3" xfId="26510" xr:uid="{9DE724B4-9F59-42CA-912C-B38A0B441103}"/>
    <cellStyle name="Comma 3 2 4 2 8 3" xfId="12100" xr:uid="{00000000-0005-0000-0000-0000F22A0000}"/>
    <cellStyle name="Comma 3 2 4 2 8 3 2" xfId="31314" xr:uid="{371EAB40-12AB-47E2-80C1-1B08289F1558}"/>
    <cellStyle name="Comma 3 2 4 2 8 4" xfId="21707" xr:uid="{0764FA69-46D6-43D4-BD01-59CE5D7E06DF}"/>
    <cellStyle name="Comma 3 2 4 2 9" xfId="4895" xr:uid="{00000000-0005-0000-0000-0000F32A0000}"/>
    <cellStyle name="Comma 3 2 4 2 9 2" xfId="14502" xr:uid="{00000000-0005-0000-0000-0000F42A0000}"/>
    <cellStyle name="Comma 3 2 4 2 9 2 2" xfId="33716" xr:uid="{376E4439-B9FD-42F8-9D07-09D99961CCF1}"/>
    <cellStyle name="Comma 3 2 4 2 9 3" xfId="24109" xr:uid="{702392F8-C8B7-445C-8BDB-988649D22E84}"/>
    <cellStyle name="Comma 3 2 4 3" xfId="138" xr:uid="{00000000-0005-0000-0000-0000F52A0000}"/>
    <cellStyle name="Comma 3 2 4 3 10" xfId="19355" xr:uid="{4BE6159B-B609-47BC-B8E3-EE6307D901BC}"/>
    <cellStyle name="Comma 3 2 4 3 2" xfId="338" xr:uid="{00000000-0005-0000-0000-0000F62A0000}"/>
    <cellStyle name="Comma 3 2 4 3 2 2" xfId="1139" xr:uid="{00000000-0005-0000-0000-0000F72A0000}"/>
    <cellStyle name="Comma 3 2 4 3 2 2 2" xfId="3543" xr:uid="{00000000-0005-0000-0000-0000F82A0000}"/>
    <cellStyle name="Comma 3 2 4 3 2 2 2 2" xfId="8346" xr:uid="{00000000-0005-0000-0000-0000F92A0000}"/>
    <cellStyle name="Comma 3 2 4 3 2 2 2 2 2" xfId="17953" xr:uid="{00000000-0005-0000-0000-0000FA2A0000}"/>
    <cellStyle name="Comma 3 2 4 3 2 2 2 2 2 2" xfId="37167" xr:uid="{A0FCCB92-1041-4A34-A08A-31F50D04BB4F}"/>
    <cellStyle name="Comma 3 2 4 3 2 2 2 2 3" xfId="27560" xr:uid="{630FEDCF-0231-43FC-8B87-71938917E4D0}"/>
    <cellStyle name="Comma 3 2 4 3 2 2 2 3" xfId="13150" xr:uid="{00000000-0005-0000-0000-0000FB2A0000}"/>
    <cellStyle name="Comma 3 2 4 3 2 2 2 3 2" xfId="32364" xr:uid="{43EFAC32-6CC1-4C4C-8A90-82414373FDEF}"/>
    <cellStyle name="Comma 3 2 4 3 2 2 2 4" xfId="22757" xr:uid="{26423968-944C-4C64-B4A3-6722B60559FB}"/>
    <cellStyle name="Comma 3 2 4 3 2 2 3" xfId="5945" xr:uid="{00000000-0005-0000-0000-0000FC2A0000}"/>
    <cellStyle name="Comma 3 2 4 3 2 2 3 2" xfId="15552" xr:uid="{00000000-0005-0000-0000-0000FD2A0000}"/>
    <cellStyle name="Comma 3 2 4 3 2 2 3 2 2" xfId="34766" xr:uid="{1F29A0A2-D84E-4749-A355-77ABC9D974EB}"/>
    <cellStyle name="Comma 3 2 4 3 2 2 3 3" xfId="25159" xr:uid="{8905DA2A-C620-4DAE-B690-DB4C607197B7}"/>
    <cellStyle name="Comma 3 2 4 3 2 2 4" xfId="10748" xr:uid="{00000000-0005-0000-0000-0000FE2A0000}"/>
    <cellStyle name="Comma 3 2 4 3 2 2 4 2" xfId="29962" xr:uid="{6340F917-79D5-4D56-B759-673E2B25802A}"/>
    <cellStyle name="Comma 3 2 4 3 2 2 5" xfId="20355" xr:uid="{277DD193-720D-4A9A-9088-1E6B47D621BB}"/>
    <cellStyle name="Comma 3 2 4 3 2 3" xfId="1939" xr:uid="{00000000-0005-0000-0000-0000FF2A0000}"/>
    <cellStyle name="Comma 3 2 4 3 2 3 2" xfId="4343" xr:uid="{00000000-0005-0000-0000-0000002B0000}"/>
    <cellStyle name="Comma 3 2 4 3 2 3 2 2" xfId="9146" xr:uid="{00000000-0005-0000-0000-0000012B0000}"/>
    <cellStyle name="Comma 3 2 4 3 2 3 2 2 2" xfId="18753" xr:uid="{00000000-0005-0000-0000-0000022B0000}"/>
    <cellStyle name="Comma 3 2 4 3 2 3 2 2 2 2" xfId="37967" xr:uid="{F4305534-2A09-4BC8-80F7-533164F8EA44}"/>
    <cellStyle name="Comma 3 2 4 3 2 3 2 2 3" xfId="28360" xr:uid="{E19A5762-8271-4993-A4C5-92FD7837D7B9}"/>
    <cellStyle name="Comma 3 2 4 3 2 3 2 3" xfId="13950" xr:uid="{00000000-0005-0000-0000-0000032B0000}"/>
    <cellStyle name="Comma 3 2 4 3 2 3 2 3 2" xfId="33164" xr:uid="{FD771AE6-CCE2-4184-81E4-B02536A48EE9}"/>
    <cellStyle name="Comma 3 2 4 3 2 3 2 4" xfId="23557" xr:uid="{64493EE9-0752-4707-99CF-700D120F3647}"/>
    <cellStyle name="Comma 3 2 4 3 2 3 3" xfId="6745" xr:uid="{00000000-0005-0000-0000-0000042B0000}"/>
    <cellStyle name="Comma 3 2 4 3 2 3 3 2" xfId="16352" xr:uid="{00000000-0005-0000-0000-0000052B0000}"/>
    <cellStyle name="Comma 3 2 4 3 2 3 3 2 2" xfId="35566" xr:uid="{CD5B9F28-A9BE-41F1-B8CD-775E546EB4D3}"/>
    <cellStyle name="Comma 3 2 4 3 2 3 3 3" xfId="25959" xr:uid="{51BA6988-4099-4639-A297-1979D1305DEC}"/>
    <cellStyle name="Comma 3 2 4 3 2 3 4" xfId="11548" xr:uid="{00000000-0005-0000-0000-0000062B0000}"/>
    <cellStyle name="Comma 3 2 4 3 2 3 4 2" xfId="30762" xr:uid="{7D1253EA-F56C-4A3D-B61E-4A17649CC300}"/>
    <cellStyle name="Comma 3 2 4 3 2 3 5" xfId="21155" xr:uid="{A386D8AB-9F69-477B-AA59-2B5413A28203}"/>
    <cellStyle name="Comma 3 2 4 3 2 4" xfId="2743" xr:uid="{00000000-0005-0000-0000-0000072B0000}"/>
    <cellStyle name="Comma 3 2 4 3 2 4 2" xfId="7546" xr:uid="{00000000-0005-0000-0000-0000082B0000}"/>
    <cellStyle name="Comma 3 2 4 3 2 4 2 2" xfId="17153" xr:uid="{00000000-0005-0000-0000-0000092B0000}"/>
    <cellStyle name="Comma 3 2 4 3 2 4 2 2 2" xfId="36367" xr:uid="{B612F2B5-721D-41D5-AB7C-29750C003D48}"/>
    <cellStyle name="Comma 3 2 4 3 2 4 2 3" xfId="26760" xr:uid="{ED08C4AA-B4A4-4D76-8E5F-79829B27E20F}"/>
    <cellStyle name="Comma 3 2 4 3 2 4 3" xfId="12350" xr:uid="{00000000-0005-0000-0000-00000A2B0000}"/>
    <cellStyle name="Comma 3 2 4 3 2 4 3 2" xfId="31564" xr:uid="{C274DF4E-7923-4946-BDA8-0AF080A910AF}"/>
    <cellStyle name="Comma 3 2 4 3 2 4 4" xfId="21957" xr:uid="{5A8CA80D-DECC-4825-AABE-6260F4F36F47}"/>
    <cellStyle name="Comma 3 2 4 3 2 5" xfId="5145" xr:uid="{00000000-0005-0000-0000-00000B2B0000}"/>
    <cellStyle name="Comma 3 2 4 3 2 5 2" xfId="14752" xr:uid="{00000000-0005-0000-0000-00000C2B0000}"/>
    <cellStyle name="Comma 3 2 4 3 2 5 2 2" xfId="33966" xr:uid="{24FA40EC-82D3-4260-8338-DDA907F6E64A}"/>
    <cellStyle name="Comma 3 2 4 3 2 5 3" xfId="24359" xr:uid="{141ED43C-1DE5-4FE8-AB03-541170823F4E}"/>
    <cellStyle name="Comma 3 2 4 3 2 6" xfId="9948" xr:uid="{00000000-0005-0000-0000-00000D2B0000}"/>
    <cellStyle name="Comma 3 2 4 3 2 6 2" xfId="29162" xr:uid="{2FED6A97-41DE-4A43-AA5E-9142B2A0B23F}"/>
    <cellStyle name="Comma 3 2 4 3 2 7" xfId="19555" xr:uid="{3F1B6CDF-87DB-4BF3-8E2C-20165420A495}"/>
    <cellStyle name="Comma 3 2 4 3 3" xfId="538" xr:uid="{00000000-0005-0000-0000-00000E2B0000}"/>
    <cellStyle name="Comma 3 2 4 3 3 2" xfId="1339" xr:uid="{00000000-0005-0000-0000-00000F2B0000}"/>
    <cellStyle name="Comma 3 2 4 3 3 2 2" xfId="3743" xr:uid="{00000000-0005-0000-0000-0000102B0000}"/>
    <cellStyle name="Comma 3 2 4 3 3 2 2 2" xfId="8546" xr:uid="{00000000-0005-0000-0000-0000112B0000}"/>
    <cellStyle name="Comma 3 2 4 3 3 2 2 2 2" xfId="18153" xr:uid="{00000000-0005-0000-0000-0000122B0000}"/>
    <cellStyle name="Comma 3 2 4 3 3 2 2 2 2 2" xfId="37367" xr:uid="{FE0F772A-42FD-40D3-9680-4CA4078DB673}"/>
    <cellStyle name="Comma 3 2 4 3 3 2 2 2 3" xfId="27760" xr:uid="{05050DDF-F070-4FE2-ABDD-38AB8B628AC3}"/>
    <cellStyle name="Comma 3 2 4 3 3 2 2 3" xfId="13350" xr:uid="{00000000-0005-0000-0000-0000132B0000}"/>
    <cellStyle name="Comma 3 2 4 3 3 2 2 3 2" xfId="32564" xr:uid="{DFAE7DC4-35DF-4286-A6C6-3818F452D11E}"/>
    <cellStyle name="Comma 3 2 4 3 3 2 2 4" xfId="22957" xr:uid="{C43F1832-2BA8-45D6-83B8-E22500A1781B}"/>
    <cellStyle name="Comma 3 2 4 3 3 2 3" xfId="6145" xr:uid="{00000000-0005-0000-0000-0000142B0000}"/>
    <cellStyle name="Comma 3 2 4 3 3 2 3 2" xfId="15752" xr:uid="{00000000-0005-0000-0000-0000152B0000}"/>
    <cellStyle name="Comma 3 2 4 3 3 2 3 2 2" xfId="34966" xr:uid="{F16061A5-A187-47D1-86C7-63C11ED7E10B}"/>
    <cellStyle name="Comma 3 2 4 3 3 2 3 3" xfId="25359" xr:uid="{A18B0834-E3CD-43E6-8601-ADA37F4B7C48}"/>
    <cellStyle name="Comma 3 2 4 3 3 2 4" xfId="10948" xr:uid="{00000000-0005-0000-0000-0000162B0000}"/>
    <cellStyle name="Comma 3 2 4 3 3 2 4 2" xfId="30162" xr:uid="{85C610D6-2903-442F-8B00-E48326EFCBAF}"/>
    <cellStyle name="Comma 3 2 4 3 3 2 5" xfId="20555" xr:uid="{28436753-F369-4400-BA3F-16912AE494F1}"/>
    <cellStyle name="Comma 3 2 4 3 3 3" xfId="2139" xr:uid="{00000000-0005-0000-0000-0000172B0000}"/>
    <cellStyle name="Comma 3 2 4 3 3 3 2" xfId="4543" xr:uid="{00000000-0005-0000-0000-0000182B0000}"/>
    <cellStyle name="Comma 3 2 4 3 3 3 2 2" xfId="9346" xr:uid="{00000000-0005-0000-0000-0000192B0000}"/>
    <cellStyle name="Comma 3 2 4 3 3 3 2 2 2" xfId="18953" xr:uid="{00000000-0005-0000-0000-00001A2B0000}"/>
    <cellStyle name="Comma 3 2 4 3 3 3 2 2 2 2" xfId="38167" xr:uid="{B2117430-AC2D-4C99-82CF-4DCC6AB5E0BA}"/>
    <cellStyle name="Comma 3 2 4 3 3 3 2 2 3" xfId="28560" xr:uid="{66324FE2-9B0C-4C17-9A97-4133C1D535EF}"/>
    <cellStyle name="Comma 3 2 4 3 3 3 2 3" xfId="14150" xr:uid="{00000000-0005-0000-0000-00001B2B0000}"/>
    <cellStyle name="Comma 3 2 4 3 3 3 2 3 2" xfId="33364" xr:uid="{4294A04E-20D5-4AEE-B43B-F1A36ECE0E7D}"/>
    <cellStyle name="Comma 3 2 4 3 3 3 2 4" xfId="23757" xr:uid="{0FABF99E-AAF6-4DDF-95E8-F23BD4DC9DC6}"/>
    <cellStyle name="Comma 3 2 4 3 3 3 3" xfId="6945" xr:uid="{00000000-0005-0000-0000-00001C2B0000}"/>
    <cellStyle name="Comma 3 2 4 3 3 3 3 2" xfId="16552" xr:uid="{00000000-0005-0000-0000-00001D2B0000}"/>
    <cellStyle name="Comma 3 2 4 3 3 3 3 2 2" xfId="35766" xr:uid="{CEC39157-BF9A-4900-AA9D-4F576BCAA9A7}"/>
    <cellStyle name="Comma 3 2 4 3 3 3 3 3" xfId="26159" xr:uid="{D509DA63-6299-4127-9CE6-3235D68745E7}"/>
    <cellStyle name="Comma 3 2 4 3 3 3 4" xfId="11748" xr:uid="{00000000-0005-0000-0000-00001E2B0000}"/>
    <cellStyle name="Comma 3 2 4 3 3 3 4 2" xfId="30962" xr:uid="{EBDF8C82-649A-4853-8AA3-29E3DF36568B}"/>
    <cellStyle name="Comma 3 2 4 3 3 3 5" xfId="21355" xr:uid="{8F13F2B1-5C24-44C7-AF17-F0465884D8A5}"/>
    <cellStyle name="Comma 3 2 4 3 3 4" xfId="2943" xr:uid="{00000000-0005-0000-0000-00001F2B0000}"/>
    <cellStyle name="Comma 3 2 4 3 3 4 2" xfId="7746" xr:uid="{00000000-0005-0000-0000-0000202B0000}"/>
    <cellStyle name="Comma 3 2 4 3 3 4 2 2" xfId="17353" xr:uid="{00000000-0005-0000-0000-0000212B0000}"/>
    <cellStyle name="Comma 3 2 4 3 3 4 2 2 2" xfId="36567" xr:uid="{8707D59B-DBD6-4FD7-B3B7-8158D641D751}"/>
    <cellStyle name="Comma 3 2 4 3 3 4 2 3" xfId="26960" xr:uid="{0565BD7C-91D8-403B-B565-8A0A45859E77}"/>
    <cellStyle name="Comma 3 2 4 3 3 4 3" xfId="12550" xr:uid="{00000000-0005-0000-0000-0000222B0000}"/>
    <cellStyle name="Comma 3 2 4 3 3 4 3 2" xfId="31764" xr:uid="{BDD55216-EAD6-4E22-8E96-2FAD79D3431B}"/>
    <cellStyle name="Comma 3 2 4 3 3 4 4" xfId="22157" xr:uid="{C4E2A2EF-5EC8-46C4-B060-7E722FFB68CC}"/>
    <cellStyle name="Comma 3 2 4 3 3 5" xfId="5345" xr:uid="{00000000-0005-0000-0000-0000232B0000}"/>
    <cellStyle name="Comma 3 2 4 3 3 5 2" xfId="14952" xr:uid="{00000000-0005-0000-0000-0000242B0000}"/>
    <cellStyle name="Comma 3 2 4 3 3 5 2 2" xfId="34166" xr:uid="{98166FBE-C3A9-43E8-8C88-6767C9A74F35}"/>
    <cellStyle name="Comma 3 2 4 3 3 5 3" xfId="24559" xr:uid="{F14CDB9B-1DD8-4D4D-AFD2-04D419566B99}"/>
    <cellStyle name="Comma 3 2 4 3 3 6" xfId="10148" xr:uid="{00000000-0005-0000-0000-0000252B0000}"/>
    <cellStyle name="Comma 3 2 4 3 3 6 2" xfId="29362" xr:uid="{1372322A-CBE6-4FAA-93B7-4A3B23BFE0D2}"/>
    <cellStyle name="Comma 3 2 4 3 3 7" xfId="19755" xr:uid="{516DE0C0-4E76-4896-906C-69A72835A429}"/>
    <cellStyle name="Comma 3 2 4 3 4" xfId="738" xr:uid="{00000000-0005-0000-0000-0000262B0000}"/>
    <cellStyle name="Comma 3 2 4 3 4 2" xfId="1539" xr:uid="{00000000-0005-0000-0000-0000272B0000}"/>
    <cellStyle name="Comma 3 2 4 3 4 2 2" xfId="3943" xr:uid="{00000000-0005-0000-0000-0000282B0000}"/>
    <cellStyle name="Comma 3 2 4 3 4 2 2 2" xfId="8746" xr:uid="{00000000-0005-0000-0000-0000292B0000}"/>
    <cellStyle name="Comma 3 2 4 3 4 2 2 2 2" xfId="18353" xr:uid="{00000000-0005-0000-0000-00002A2B0000}"/>
    <cellStyle name="Comma 3 2 4 3 4 2 2 2 2 2" xfId="37567" xr:uid="{21BD9DB9-83A1-4A8A-A146-B59D76A10489}"/>
    <cellStyle name="Comma 3 2 4 3 4 2 2 2 3" xfId="27960" xr:uid="{4005E6D8-21DB-4C39-B0CE-8B36BE00D0F9}"/>
    <cellStyle name="Comma 3 2 4 3 4 2 2 3" xfId="13550" xr:uid="{00000000-0005-0000-0000-00002B2B0000}"/>
    <cellStyle name="Comma 3 2 4 3 4 2 2 3 2" xfId="32764" xr:uid="{AE03972F-6046-4BDA-92A0-BEAE3D0E9026}"/>
    <cellStyle name="Comma 3 2 4 3 4 2 2 4" xfId="23157" xr:uid="{F1EAD3E7-3B46-4B0E-B186-A5C47AD02727}"/>
    <cellStyle name="Comma 3 2 4 3 4 2 3" xfId="6345" xr:uid="{00000000-0005-0000-0000-00002C2B0000}"/>
    <cellStyle name="Comma 3 2 4 3 4 2 3 2" xfId="15952" xr:uid="{00000000-0005-0000-0000-00002D2B0000}"/>
    <cellStyle name="Comma 3 2 4 3 4 2 3 2 2" xfId="35166" xr:uid="{21DFC5E2-F31B-471D-9D10-35CE7E99482E}"/>
    <cellStyle name="Comma 3 2 4 3 4 2 3 3" xfId="25559" xr:uid="{14B311E9-2BF8-4611-9988-6E0D6DB38C36}"/>
    <cellStyle name="Comma 3 2 4 3 4 2 4" xfId="11148" xr:uid="{00000000-0005-0000-0000-00002E2B0000}"/>
    <cellStyle name="Comma 3 2 4 3 4 2 4 2" xfId="30362" xr:uid="{CF8995CE-AF5A-485E-9606-9C96C92DF71F}"/>
    <cellStyle name="Comma 3 2 4 3 4 2 5" xfId="20755" xr:uid="{91C3FBBA-9859-4CB5-AFB9-E2C6666D9ED0}"/>
    <cellStyle name="Comma 3 2 4 3 4 3" xfId="2339" xr:uid="{00000000-0005-0000-0000-00002F2B0000}"/>
    <cellStyle name="Comma 3 2 4 3 4 3 2" xfId="4743" xr:uid="{00000000-0005-0000-0000-0000302B0000}"/>
    <cellStyle name="Comma 3 2 4 3 4 3 2 2" xfId="9546" xr:uid="{00000000-0005-0000-0000-0000312B0000}"/>
    <cellStyle name="Comma 3 2 4 3 4 3 2 2 2" xfId="19153" xr:uid="{00000000-0005-0000-0000-0000322B0000}"/>
    <cellStyle name="Comma 3 2 4 3 4 3 2 2 2 2" xfId="38367" xr:uid="{ACEABA6B-B284-4B0F-9F7E-F3C27ADF0A5A}"/>
    <cellStyle name="Comma 3 2 4 3 4 3 2 2 3" xfId="28760" xr:uid="{2F023C33-B1A3-4818-BC24-0EE3C710362F}"/>
    <cellStyle name="Comma 3 2 4 3 4 3 2 3" xfId="14350" xr:uid="{00000000-0005-0000-0000-0000332B0000}"/>
    <cellStyle name="Comma 3 2 4 3 4 3 2 3 2" xfId="33564" xr:uid="{70D2DC12-4C64-44D4-8888-E8CEF75C77AE}"/>
    <cellStyle name="Comma 3 2 4 3 4 3 2 4" xfId="23957" xr:uid="{194AEDF8-7D9E-489E-AE56-D0B149F09F8D}"/>
    <cellStyle name="Comma 3 2 4 3 4 3 3" xfId="7145" xr:uid="{00000000-0005-0000-0000-0000342B0000}"/>
    <cellStyle name="Comma 3 2 4 3 4 3 3 2" xfId="16752" xr:uid="{00000000-0005-0000-0000-0000352B0000}"/>
    <cellStyle name="Comma 3 2 4 3 4 3 3 2 2" xfId="35966" xr:uid="{D3A2C0C9-DE28-4F83-8CC5-251593FF2A5F}"/>
    <cellStyle name="Comma 3 2 4 3 4 3 3 3" xfId="26359" xr:uid="{A7745016-9990-4B2B-9F94-0EBE9AECDD59}"/>
    <cellStyle name="Comma 3 2 4 3 4 3 4" xfId="11948" xr:uid="{00000000-0005-0000-0000-0000362B0000}"/>
    <cellStyle name="Comma 3 2 4 3 4 3 4 2" xfId="31162" xr:uid="{C9CC347D-23F0-49E9-87D0-BA5766FF7652}"/>
    <cellStyle name="Comma 3 2 4 3 4 3 5" xfId="21555" xr:uid="{6E50FF90-A688-4B48-B795-0577EA94872B}"/>
    <cellStyle name="Comma 3 2 4 3 4 4" xfId="3143" xr:uid="{00000000-0005-0000-0000-0000372B0000}"/>
    <cellStyle name="Comma 3 2 4 3 4 4 2" xfId="7946" xr:uid="{00000000-0005-0000-0000-0000382B0000}"/>
    <cellStyle name="Comma 3 2 4 3 4 4 2 2" xfId="17553" xr:uid="{00000000-0005-0000-0000-0000392B0000}"/>
    <cellStyle name="Comma 3 2 4 3 4 4 2 2 2" xfId="36767" xr:uid="{BBA36AAB-89B6-4877-A959-5238C4FEB3B7}"/>
    <cellStyle name="Comma 3 2 4 3 4 4 2 3" xfId="27160" xr:uid="{6A86F0B9-7A11-43F0-996D-FDB0733C1709}"/>
    <cellStyle name="Comma 3 2 4 3 4 4 3" xfId="12750" xr:uid="{00000000-0005-0000-0000-00003A2B0000}"/>
    <cellStyle name="Comma 3 2 4 3 4 4 3 2" xfId="31964" xr:uid="{926E787A-1B3D-486B-B56C-DF701E55A333}"/>
    <cellStyle name="Comma 3 2 4 3 4 4 4" xfId="22357" xr:uid="{E5EE568D-3CE3-41DA-BEEC-B94611631CF3}"/>
    <cellStyle name="Comma 3 2 4 3 4 5" xfId="5545" xr:uid="{00000000-0005-0000-0000-00003B2B0000}"/>
    <cellStyle name="Comma 3 2 4 3 4 5 2" xfId="15152" xr:uid="{00000000-0005-0000-0000-00003C2B0000}"/>
    <cellStyle name="Comma 3 2 4 3 4 5 2 2" xfId="34366" xr:uid="{73D6B5CC-7B05-4E21-91A1-CD9B5E255FF9}"/>
    <cellStyle name="Comma 3 2 4 3 4 5 3" xfId="24759" xr:uid="{D7EFEEEF-13EA-4F83-ACD6-7D4BCE5ADD3F}"/>
    <cellStyle name="Comma 3 2 4 3 4 6" xfId="10348" xr:uid="{00000000-0005-0000-0000-00003D2B0000}"/>
    <cellStyle name="Comma 3 2 4 3 4 6 2" xfId="29562" xr:uid="{B8A31272-8C35-4D26-B59D-43140ADDD8A9}"/>
    <cellStyle name="Comma 3 2 4 3 4 7" xfId="19955" xr:uid="{FD6A45F9-CAAE-455B-87E1-61FCBC651184}"/>
    <cellStyle name="Comma 3 2 4 3 5" xfId="939" xr:uid="{00000000-0005-0000-0000-00003E2B0000}"/>
    <cellStyle name="Comma 3 2 4 3 5 2" xfId="3343" xr:uid="{00000000-0005-0000-0000-00003F2B0000}"/>
    <cellStyle name="Comma 3 2 4 3 5 2 2" xfId="8146" xr:uid="{00000000-0005-0000-0000-0000402B0000}"/>
    <cellStyle name="Comma 3 2 4 3 5 2 2 2" xfId="17753" xr:uid="{00000000-0005-0000-0000-0000412B0000}"/>
    <cellStyle name="Comma 3 2 4 3 5 2 2 2 2" xfId="36967" xr:uid="{DF85196F-2A7C-4334-AF08-13D1A4E9F8A6}"/>
    <cellStyle name="Comma 3 2 4 3 5 2 2 3" xfId="27360" xr:uid="{D651CBE4-9DD6-4FF0-903D-9FFDE5C4810C}"/>
    <cellStyle name="Comma 3 2 4 3 5 2 3" xfId="12950" xr:uid="{00000000-0005-0000-0000-0000422B0000}"/>
    <cellStyle name="Comma 3 2 4 3 5 2 3 2" xfId="32164" xr:uid="{593C6A5B-F04A-4D91-9BC3-E5D671130EAC}"/>
    <cellStyle name="Comma 3 2 4 3 5 2 4" xfId="22557" xr:uid="{8EFB16ED-ABEC-45BF-85C3-42DACC913EAB}"/>
    <cellStyle name="Comma 3 2 4 3 5 3" xfId="5745" xr:uid="{00000000-0005-0000-0000-0000432B0000}"/>
    <cellStyle name="Comma 3 2 4 3 5 3 2" xfId="15352" xr:uid="{00000000-0005-0000-0000-0000442B0000}"/>
    <cellStyle name="Comma 3 2 4 3 5 3 2 2" xfId="34566" xr:uid="{0FBF55FF-0819-4E9C-B154-1C25D1FC37E4}"/>
    <cellStyle name="Comma 3 2 4 3 5 3 3" xfId="24959" xr:uid="{40D45AF9-DAF6-4CD4-B6AE-8350ED93470C}"/>
    <cellStyle name="Comma 3 2 4 3 5 4" xfId="10548" xr:uid="{00000000-0005-0000-0000-0000452B0000}"/>
    <cellStyle name="Comma 3 2 4 3 5 4 2" xfId="29762" xr:uid="{8BE7D93A-F89B-4E34-9436-2FA2D1EC56C6}"/>
    <cellStyle name="Comma 3 2 4 3 5 5" xfId="20155" xr:uid="{CECB3BF9-AD56-48D5-85D9-DC515AEA1A29}"/>
    <cellStyle name="Comma 3 2 4 3 6" xfId="1739" xr:uid="{00000000-0005-0000-0000-0000462B0000}"/>
    <cellStyle name="Comma 3 2 4 3 6 2" xfId="4143" xr:uid="{00000000-0005-0000-0000-0000472B0000}"/>
    <cellStyle name="Comma 3 2 4 3 6 2 2" xfId="8946" xr:uid="{00000000-0005-0000-0000-0000482B0000}"/>
    <cellStyle name="Comma 3 2 4 3 6 2 2 2" xfId="18553" xr:uid="{00000000-0005-0000-0000-0000492B0000}"/>
    <cellStyle name="Comma 3 2 4 3 6 2 2 2 2" xfId="37767" xr:uid="{F1733EE6-00D1-40B4-B345-995EF065C409}"/>
    <cellStyle name="Comma 3 2 4 3 6 2 2 3" xfId="28160" xr:uid="{528AD057-88E8-4458-A4AD-A9DFF6258A85}"/>
    <cellStyle name="Comma 3 2 4 3 6 2 3" xfId="13750" xr:uid="{00000000-0005-0000-0000-00004A2B0000}"/>
    <cellStyle name="Comma 3 2 4 3 6 2 3 2" xfId="32964" xr:uid="{503D29D0-08C0-4399-86A3-0288499F903B}"/>
    <cellStyle name="Comma 3 2 4 3 6 2 4" xfId="23357" xr:uid="{D60736EC-3FE2-433C-8E01-4A52C6FE6868}"/>
    <cellStyle name="Comma 3 2 4 3 6 3" xfId="6545" xr:uid="{00000000-0005-0000-0000-00004B2B0000}"/>
    <cellStyle name="Comma 3 2 4 3 6 3 2" xfId="16152" xr:uid="{00000000-0005-0000-0000-00004C2B0000}"/>
    <cellStyle name="Comma 3 2 4 3 6 3 2 2" xfId="35366" xr:uid="{64EDF818-C72B-4021-BAF4-6B09E48B654E}"/>
    <cellStyle name="Comma 3 2 4 3 6 3 3" xfId="25759" xr:uid="{8B3BA3A7-3556-43E3-8F99-35C8FFD76937}"/>
    <cellStyle name="Comma 3 2 4 3 6 4" xfId="11348" xr:uid="{00000000-0005-0000-0000-00004D2B0000}"/>
    <cellStyle name="Comma 3 2 4 3 6 4 2" xfId="30562" xr:uid="{5D94B513-D2D9-454B-8C48-00EAAF6A9D02}"/>
    <cellStyle name="Comma 3 2 4 3 6 5" xfId="20955" xr:uid="{E0FFF32A-DB20-48C1-9037-82660267C207}"/>
    <cellStyle name="Comma 3 2 4 3 7" xfId="2543" xr:uid="{00000000-0005-0000-0000-00004E2B0000}"/>
    <cellStyle name="Comma 3 2 4 3 7 2" xfId="7346" xr:uid="{00000000-0005-0000-0000-00004F2B0000}"/>
    <cellStyle name="Comma 3 2 4 3 7 2 2" xfId="16953" xr:uid="{00000000-0005-0000-0000-0000502B0000}"/>
    <cellStyle name="Comma 3 2 4 3 7 2 2 2" xfId="36167" xr:uid="{BF8F27F8-B077-4617-8B1B-FFB2AE8B036C}"/>
    <cellStyle name="Comma 3 2 4 3 7 2 3" xfId="26560" xr:uid="{34ACA161-18F3-44FF-830A-1932BFCCD28E}"/>
    <cellStyle name="Comma 3 2 4 3 7 3" xfId="12150" xr:uid="{00000000-0005-0000-0000-0000512B0000}"/>
    <cellStyle name="Comma 3 2 4 3 7 3 2" xfId="31364" xr:uid="{AA4E8E8A-B61F-47D9-AA11-1CDC51C61C30}"/>
    <cellStyle name="Comma 3 2 4 3 7 4" xfId="21757" xr:uid="{347950EE-06B1-472F-8BF4-0D69BDEC47EF}"/>
    <cellStyle name="Comma 3 2 4 3 8" xfId="4945" xr:uid="{00000000-0005-0000-0000-0000522B0000}"/>
    <cellStyle name="Comma 3 2 4 3 8 2" xfId="14552" xr:uid="{00000000-0005-0000-0000-0000532B0000}"/>
    <cellStyle name="Comma 3 2 4 3 8 2 2" xfId="33766" xr:uid="{E7CF1626-D146-4DAA-8457-83F122DFEC58}"/>
    <cellStyle name="Comma 3 2 4 3 8 3" xfId="24159" xr:uid="{6CB76267-45DC-44BF-9351-1764CA5E2753}"/>
    <cellStyle name="Comma 3 2 4 3 9" xfId="9748" xr:uid="{00000000-0005-0000-0000-0000542B0000}"/>
    <cellStyle name="Comma 3 2 4 3 9 2" xfId="28962" xr:uid="{4B32D314-94AD-4733-ADC3-BE4AD126B5D8}"/>
    <cellStyle name="Comma 3 2 4 4" xfId="238" xr:uid="{00000000-0005-0000-0000-0000552B0000}"/>
    <cellStyle name="Comma 3 2 4 4 2" xfId="1039" xr:uid="{00000000-0005-0000-0000-0000562B0000}"/>
    <cellStyle name="Comma 3 2 4 4 2 2" xfId="3443" xr:uid="{00000000-0005-0000-0000-0000572B0000}"/>
    <cellStyle name="Comma 3 2 4 4 2 2 2" xfId="8246" xr:uid="{00000000-0005-0000-0000-0000582B0000}"/>
    <cellStyle name="Comma 3 2 4 4 2 2 2 2" xfId="17853" xr:uid="{00000000-0005-0000-0000-0000592B0000}"/>
    <cellStyle name="Comma 3 2 4 4 2 2 2 2 2" xfId="37067" xr:uid="{06A391DB-EFD7-438A-A1DC-A858036FE89A}"/>
    <cellStyle name="Comma 3 2 4 4 2 2 2 3" xfId="27460" xr:uid="{83B68860-D490-4536-80AB-F87B103CE5ED}"/>
    <cellStyle name="Comma 3 2 4 4 2 2 3" xfId="13050" xr:uid="{00000000-0005-0000-0000-00005A2B0000}"/>
    <cellStyle name="Comma 3 2 4 4 2 2 3 2" xfId="32264" xr:uid="{E42A39D6-BBA4-480E-BC74-B59D233909D6}"/>
    <cellStyle name="Comma 3 2 4 4 2 2 4" xfId="22657" xr:uid="{A07C40FD-1611-4292-A95C-0A08821E7E20}"/>
    <cellStyle name="Comma 3 2 4 4 2 3" xfId="5845" xr:uid="{00000000-0005-0000-0000-00005B2B0000}"/>
    <cellStyle name="Comma 3 2 4 4 2 3 2" xfId="15452" xr:uid="{00000000-0005-0000-0000-00005C2B0000}"/>
    <cellStyle name="Comma 3 2 4 4 2 3 2 2" xfId="34666" xr:uid="{512F5E22-FC79-4E4E-BA73-000F30A56126}"/>
    <cellStyle name="Comma 3 2 4 4 2 3 3" xfId="25059" xr:uid="{824968B1-17EE-432C-B6C7-8DAA30F7DDD8}"/>
    <cellStyle name="Comma 3 2 4 4 2 4" xfId="10648" xr:uid="{00000000-0005-0000-0000-00005D2B0000}"/>
    <cellStyle name="Comma 3 2 4 4 2 4 2" xfId="29862" xr:uid="{CFB5F0D8-DF6C-4541-9909-C1C0EDE33440}"/>
    <cellStyle name="Comma 3 2 4 4 2 5" xfId="20255" xr:uid="{771506C6-8E98-4A85-910C-83605689460A}"/>
    <cellStyle name="Comma 3 2 4 4 3" xfId="1839" xr:uid="{00000000-0005-0000-0000-00005E2B0000}"/>
    <cellStyle name="Comma 3 2 4 4 3 2" xfId="4243" xr:uid="{00000000-0005-0000-0000-00005F2B0000}"/>
    <cellStyle name="Comma 3 2 4 4 3 2 2" xfId="9046" xr:uid="{00000000-0005-0000-0000-0000602B0000}"/>
    <cellStyle name="Comma 3 2 4 4 3 2 2 2" xfId="18653" xr:uid="{00000000-0005-0000-0000-0000612B0000}"/>
    <cellStyle name="Comma 3 2 4 4 3 2 2 2 2" xfId="37867" xr:uid="{8EE2DE1E-B122-4A8D-8474-D3CF13B1E329}"/>
    <cellStyle name="Comma 3 2 4 4 3 2 2 3" xfId="28260" xr:uid="{55F3385A-4058-424E-8C3A-A2D3236DE19C}"/>
    <cellStyle name="Comma 3 2 4 4 3 2 3" xfId="13850" xr:uid="{00000000-0005-0000-0000-0000622B0000}"/>
    <cellStyle name="Comma 3 2 4 4 3 2 3 2" xfId="33064" xr:uid="{DD0816E8-3DD3-4C99-AC09-F19172131A3E}"/>
    <cellStyle name="Comma 3 2 4 4 3 2 4" xfId="23457" xr:uid="{713ECD52-C537-4CA9-AC4F-5CAF85F8693C}"/>
    <cellStyle name="Comma 3 2 4 4 3 3" xfId="6645" xr:uid="{00000000-0005-0000-0000-0000632B0000}"/>
    <cellStyle name="Comma 3 2 4 4 3 3 2" xfId="16252" xr:uid="{00000000-0005-0000-0000-0000642B0000}"/>
    <cellStyle name="Comma 3 2 4 4 3 3 2 2" xfId="35466" xr:uid="{A05F1A73-65B9-4467-8B40-042EBE3F8EF3}"/>
    <cellStyle name="Comma 3 2 4 4 3 3 3" xfId="25859" xr:uid="{6BAA1914-9A47-4119-8DCB-581C0E606CCC}"/>
    <cellStyle name="Comma 3 2 4 4 3 4" xfId="11448" xr:uid="{00000000-0005-0000-0000-0000652B0000}"/>
    <cellStyle name="Comma 3 2 4 4 3 4 2" xfId="30662" xr:uid="{464BAE47-E58D-47A9-8042-04689A7B8040}"/>
    <cellStyle name="Comma 3 2 4 4 3 5" xfId="21055" xr:uid="{B44C823B-EB2C-4E40-8532-B21A95FD0D4F}"/>
    <cellStyle name="Comma 3 2 4 4 4" xfId="2643" xr:uid="{00000000-0005-0000-0000-0000662B0000}"/>
    <cellStyle name="Comma 3 2 4 4 4 2" xfId="7446" xr:uid="{00000000-0005-0000-0000-0000672B0000}"/>
    <cellStyle name="Comma 3 2 4 4 4 2 2" xfId="17053" xr:uid="{00000000-0005-0000-0000-0000682B0000}"/>
    <cellStyle name="Comma 3 2 4 4 4 2 2 2" xfId="36267" xr:uid="{A95B439B-1201-4D4E-B6B9-74682DF13497}"/>
    <cellStyle name="Comma 3 2 4 4 4 2 3" xfId="26660" xr:uid="{8500F7AD-30DD-4B9E-AB0D-403581EFBB26}"/>
    <cellStyle name="Comma 3 2 4 4 4 3" xfId="12250" xr:uid="{00000000-0005-0000-0000-0000692B0000}"/>
    <cellStyle name="Comma 3 2 4 4 4 3 2" xfId="31464" xr:uid="{3C69C6C3-1E23-4F27-A09A-D0B00BCEB4A3}"/>
    <cellStyle name="Comma 3 2 4 4 4 4" xfId="21857" xr:uid="{7156C2E7-899C-4D59-9DBC-941B79BBA908}"/>
    <cellStyle name="Comma 3 2 4 4 5" xfId="5045" xr:uid="{00000000-0005-0000-0000-00006A2B0000}"/>
    <cellStyle name="Comma 3 2 4 4 5 2" xfId="14652" xr:uid="{00000000-0005-0000-0000-00006B2B0000}"/>
    <cellStyle name="Comma 3 2 4 4 5 2 2" xfId="33866" xr:uid="{BDAB7A2D-DF17-4C3A-8DDB-1FA4A8A0F98D}"/>
    <cellStyle name="Comma 3 2 4 4 5 3" xfId="24259" xr:uid="{AB4DB82A-128B-4F84-97C4-238F8C20DC34}"/>
    <cellStyle name="Comma 3 2 4 4 6" xfId="9848" xr:uid="{00000000-0005-0000-0000-00006C2B0000}"/>
    <cellStyle name="Comma 3 2 4 4 6 2" xfId="29062" xr:uid="{E8E9CA71-D261-4245-B30E-1BB25AC9B46C}"/>
    <cellStyle name="Comma 3 2 4 4 7" xfId="19455" xr:uid="{3EF0A82F-2DFB-40DC-BA6A-7D157534CCA6}"/>
    <cellStyle name="Comma 3 2 4 5" xfId="438" xr:uid="{00000000-0005-0000-0000-00006D2B0000}"/>
    <cellStyle name="Comma 3 2 4 5 2" xfId="1239" xr:uid="{00000000-0005-0000-0000-00006E2B0000}"/>
    <cellStyle name="Comma 3 2 4 5 2 2" xfId="3643" xr:uid="{00000000-0005-0000-0000-00006F2B0000}"/>
    <cellStyle name="Comma 3 2 4 5 2 2 2" xfId="8446" xr:uid="{00000000-0005-0000-0000-0000702B0000}"/>
    <cellStyle name="Comma 3 2 4 5 2 2 2 2" xfId="18053" xr:uid="{00000000-0005-0000-0000-0000712B0000}"/>
    <cellStyle name="Comma 3 2 4 5 2 2 2 2 2" xfId="37267" xr:uid="{36B1084E-DFCF-44E0-A640-EC59285AC134}"/>
    <cellStyle name="Comma 3 2 4 5 2 2 2 3" xfId="27660" xr:uid="{FACE148C-96DF-47DB-9EC2-9F349F815152}"/>
    <cellStyle name="Comma 3 2 4 5 2 2 3" xfId="13250" xr:uid="{00000000-0005-0000-0000-0000722B0000}"/>
    <cellStyle name="Comma 3 2 4 5 2 2 3 2" xfId="32464" xr:uid="{0643E1C6-D7A9-49E3-9838-5658633DF858}"/>
    <cellStyle name="Comma 3 2 4 5 2 2 4" xfId="22857" xr:uid="{EE2A9630-5429-462A-A533-3A5D4E945435}"/>
    <cellStyle name="Comma 3 2 4 5 2 3" xfId="6045" xr:uid="{00000000-0005-0000-0000-0000732B0000}"/>
    <cellStyle name="Comma 3 2 4 5 2 3 2" xfId="15652" xr:uid="{00000000-0005-0000-0000-0000742B0000}"/>
    <cellStyle name="Comma 3 2 4 5 2 3 2 2" xfId="34866" xr:uid="{44ACFA56-C905-4C3F-AFA9-A0A1B592EC3D}"/>
    <cellStyle name="Comma 3 2 4 5 2 3 3" xfId="25259" xr:uid="{80B1C51D-2D5F-4E1A-9068-2C33706957E5}"/>
    <cellStyle name="Comma 3 2 4 5 2 4" xfId="10848" xr:uid="{00000000-0005-0000-0000-0000752B0000}"/>
    <cellStyle name="Comma 3 2 4 5 2 4 2" xfId="30062" xr:uid="{34EECFC8-6F0E-44A3-8ED5-28639D2BE145}"/>
    <cellStyle name="Comma 3 2 4 5 2 5" xfId="20455" xr:uid="{25D25362-87B5-43B8-8FB8-59E9B684F78C}"/>
    <cellStyle name="Comma 3 2 4 5 3" xfId="2039" xr:uid="{00000000-0005-0000-0000-0000762B0000}"/>
    <cellStyle name="Comma 3 2 4 5 3 2" xfId="4443" xr:uid="{00000000-0005-0000-0000-0000772B0000}"/>
    <cellStyle name="Comma 3 2 4 5 3 2 2" xfId="9246" xr:uid="{00000000-0005-0000-0000-0000782B0000}"/>
    <cellStyle name="Comma 3 2 4 5 3 2 2 2" xfId="18853" xr:uid="{00000000-0005-0000-0000-0000792B0000}"/>
    <cellStyle name="Comma 3 2 4 5 3 2 2 2 2" xfId="38067" xr:uid="{7F29AD99-FD70-4CEA-9CF6-25A911F5C5BF}"/>
    <cellStyle name="Comma 3 2 4 5 3 2 2 3" xfId="28460" xr:uid="{CDA2CCBC-1664-4BEC-9279-5ABCE3A5D7CC}"/>
    <cellStyle name="Comma 3 2 4 5 3 2 3" xfId="14050" xr:uid="{00000000-0005-0000-0000-00007A2B0000}"/>
    <cellStyle name="Comma 3 2 4 5 3 2 3 2" xfId="33264" xr:uid="{EC3220E3-F18E-4A4A-94B3-4AE9E6353542}"/>
    <cellStyle name="Comma 3 2 4 5 3 2 4" xfId="23657" xr:uid="{0C3D564F-6F7B-4D2F-8634-D289E6D28D65}"/>
    <cellStyle name="Comma 3 2 4 5 3 3" xfId="6845" xr:uid="{00000000-0005-0000-0000-00007B2B0000}"/>
    <cellStyle name="Comma 3 2 4 5 3 3 2" xfId="16452" xr:uid="{00000000-0005-0000-0000-00007C2B0000}"/>
    <cellStyle name="Comma 3 2 4 5 3 3 2 2" xfId="35666" xr:uid="{C08F5EB7-1C15-4ECD-B264-2AD933F0FE8E}"/>
    <cellStyle name="Comma 3 2 4 5 3 3 3" xfId="26059" xr:uid="{B9C90C86-0C91-4558-8E06-41454660CC3A}"/>
    <cellStyle name="Comma 3 2 4 5 3 4" xfId="11648" xr:uid="{00000000-0005-0000-0000-00007D2B0000}"/>
    <cellStyle name="Comma 3 2 4 5 3 4 2" xfId="30862" xr:uid="{4DFB41DF-A76C-4258-85A7-4DAD497C814A}"/>
    <cellStyle name="Comma 3 2 4 5 3 5" xfId="21255" xr:uid="{B8522C34-C00E-4440-A464-DDBD27567F48}"/>
    <cellStyle name="Comma 3 2 4 5 4" xfId="2843" xr:uid="{00000000-0005-0000-0000-00007E2B0000}"/>
    <cellStyle name="Comma 3 2 4 5 4 2" xfId="7646" xr:uid="{00000000-0005-0000-0000-00007F2B0000}"/>
    <cellStyle name="Comma 3 2 4 5 4 2 2" xfId="17253" xr:uid="{00000000-0005-0000-0000-0000802B0000}"/>
    <cellStyle name="Comma 3 2 4 5 4 2 2 2" xfId="36467" xr:uid="{75AF3066-1C9E-4F0E-A0D2-03A28C764161}"/>
    <cellStyle name="Comma 3 2 4 5 4 2 3" xfId="26860" xr:uid="{5E7B8A00-32CD-407C-869B-E694B740D7F8}"/>
    <cellStyle name="Comma 3 2 4 5 4 3" xfId="12450" xr:uid="{00000000-0005-0000-0000-0000812B0000}"/>
    <cellStyle name="Comma 3 2 4 5 4 3 2" xfId="31664" xr:uid="{D40DDF67-1493-47DF-9571-0BA9B3D3B06A}"/>
    <cellStyle name="Comma 3 2 4 5 4 4" xfId="22057" xr:uid="{A7817C9C-15B2-4EA4-ADCC-1062035912B2}"/>
    <cellStyle name="Comma 3 2 4 5 5" xfId="5245" xr:uid="{00000000-0005-0000-0000-0000822B0000}"/>
    <cellStyle name="Comma 3 2 4 5 5 2" xfId="14852" xr:uid="{00000000-0005-0000-0000-0000832B0000}"/>
    <cellStyle name="Comma 3 2 4 5 5 2 2" xfId="34066" xr:uid="{A00DF884-2A2F-41DB-ACF5-D30E3DD1BCFD}"/>
    <cellStyle name="Comma 3 2 4 5 5 3" xfId="24459" xr:uid="{C9AE3922-203F-4CA6-AC20-7BDC29462A56}"/>
    <cellStyle name="Comma 3 2 4 5 6" xfId="10048" xr:uid="{00000000-0005-0000-0000-0000842B0000}"/>
    <cellStyle name="Comma 3 2 4 5 6 2" xfId="29262" xr:uid="{94F2B5AE-EC23-4FDE-9FEE-403384CFA135}"/>
    <cellStyle name="Comma 3 2 4 5 7" xfId="19655" xr:uid="{195FCE55-0670-4EFF-8F35-D735798D57D5}"/>
    <cellStyle name="Comma 3 2 4 6" xfId="638" xr:uid="{00000000-0005-0000-0000-0000852B0000}"/>
    <cellStyle name="Comma 3 2 4 6 2" xfId="1439" xr:uid="{00000000-0005-0000-0000-0000862B0000}"/>
    <cellStyle name="Comma 3 2 4 6 2 2" xfId="3843" xr:uid="{00000000-0005-0000-0000-0000872B0000}"/>
    <cellStyle name="Comma 3 2 4 6 2 2 2" xfId="8646" xr:uid="{00000000-0005-0000-0000-0000882B0000}"/>
    <cellStyle name="Comma 3 2 4 6 2 2 2 2" xfId="18253" xr:uid="{00000000-0005-0000-0000-0000892B0000}"/>
    <cellStyle name="Comma 3 2 4 6 2 2 2 2 2" xfId="37467" xr:uid="{95D76918-C304-44B9-AB4C-9F06090260C2}"/>
    <cellStyle name="Comma 3 2 4 6 2 2 2 3" xfId="27860" xr:uid="{079A1678-49C4-430A-8DC9-5993746351B6}"/>
    <cellStyle name="Comma 3 2 4 6 2 2 3" xfId="13450" xr:uid="{00000000-0005-0000-0000-00008A2B0000}"/>
    <cellStyle name="Comma 3 2 4 6 2 2 3 2" xfId="32664" xr:uid="{CF0BD639-E7D1-4634-9A3C-10ED66C099E2}"/>
    <cellStyle name="Comma 3 2 4 6 2 2 4" xfId="23057" xr:uid="{F8A64D30-9D7C-487B-AE79-859CCDED60AC}"/>
    <cellStyle name="Comma 3 2 4 6 2 3" xfId="6245" xr:uid="{00000000-0005-0000-0000-00008B2B0000}"/>
    <cellStyle name="Comma 3 2 4 6 2 3 2" xfId="15852" xr:uid="{00000000-0005-0000-0000-00008C2B0000}"/>
    <cellStyle name="Comma 3 2 4 6 2 3 2 2" xfId="35066" xr:uid="{6C5DE156-D02B-4F11-8065-384E622371E1}"/>
    <cellStyle name="Comma 3 2 4 6 2 3 3" xfId="25459" xr:uid="{EE3A7731-D13D-45F9-93DF-C0E3AEA18D60}"/>
    <cellStyle name="Comma 3 2 4 6 2 4" xfId="11048" xr:uid="{00000000-0005-0000-0000-00008D2B0000}"/>
    <cellStyle name="Comma 3 2 4 6 2 4 2" xfId="30262" xr:uid="{388B256E-DD82-4B59-A349-79FE12F488F4}"/>
    <cellStyle name="Comma 3 2 4 6 2 5" xfId="20655" xr:uid="{2B58143C-E568-4832-A5F6-905636002C00}"/>
    <cellStyle name="Comma 3 2 4 6 3" xfId="2239" xr:uid="{00000000-0005-0000-0000-00008E2B0000}"/>
    <cellStyle name="Comma 3 2 4 6 3 2" xfId="4643" xr:uid="{00000000-0005-0000-0000-00008F2B0000}"/>
    <cellStyle name="Comma 3 2 4 6 3 2 2" xfId="9446" xr:uid="{00000000-0005-0000-0000-0000902B0000}"/>
    <cellStyle name="Comma 3 2 4 6 3 2 2 2" xfId="19053" xr:uid="{00000000-0005-0000-0000-0000912B0000}"/>
    <cellStyle name="Comma 3 2 4 6 3 2 2 2 2" xfId="38267" xr:uid="{EA4B652E-84A0-48FA-913C-3208512B73E1}"/>
    <cellStyle name="Comma 3 2 4 6 3 2 2 3" xfId="28660" xr:uid="{ABF5948F-3EF9-4026-9BFD-7C48FACCBBCE}"/>
    <cellStyle name="Comma 3 2 4 6 3 2 3" xfId="14250" xr:uid="{00000000-0005-0000-0000-0000922B0000}"/>
    <cellStyle name="Comma 3 2 4 6 3 2 3 2" xfId="33464" xr:uid="{BB8EA666-F315-4E4E-90E6-DDD2E92C1A12}"/>
    <cellStyle name="Comma 3 2 4 6 3 2 4" xfId="23857" xr:uid="{91BE06AA-5A2F-4852-88ED-09C6F17F95D1}"/>
    <cellStyle name="Comma 3 2 4 6 3 3" xfId="7045" xr:uid="{00000000-0005-0000-0000-0000932B0000}"/>
    <cellStyle name="Comma 3 2 4 6 3 3 2" xfId="16652" xr:uid="{00000000-0005-0000-0000-0000942B0000}"/>
    <cellStyle name="Comma 3 2 4 6 3 3 2 2" xfId="35866" xr:uid="{137E0575-8F0A-4ABE-B3CA-878DF31258E8}"/>
    <cellStyle name="Comma 3 2 4 6 3 3 3" xfId="26259" xr:uid="{7E4CA597-B5F1-43D9-8D4B-97AFFF60A1D3}"/>
    <cellStyle name="Comma 3 2 4 6 3 4" xfId="11848" xr:uid="{00000000-0005-0000-0000-0000952B0000}"/>
    <cellStyle name="Comma 3 2 4 6 3 4 2" xfId="31062" xr:uid="{A0AAFD8A-F041-48BE-AD60-D9231E05EB26}"/>
    <cellStyle name="Comma 3 2 4 6 3 5" xfId="21455" xr:uid="{E99024A8-9CAB-49AD-963D-4DD938F1DD96}"/>
    <cellStyle name="Comma 3 2 4 6 4" xfId="3043" xr:uid="{00000000-0005-0000-0000-0000962B0000}"/>
    <cellStyle name="Comma 3 2 4 6 4 2" xfId="7846" xr:uid="{00000000-0005-0000-0000-0000972B0000}"/>
    <cellStyle name="Comma 3 2 4 6 4 2 2" xfId="17453" xr:uid="{00000000-0005-0000-0000-0000982B0000}"/>
    <cellStyle name="Comma 3 2 4 6 4 2 2 2" xfId="36667" xr:uid="{4FEE537F-661C-46BB-9FB9-330935F010F6}"/>
    <cellStyle name="Comma 3 2 4 6 4 2 3" xfId="27060" xr:uid="{31E5BAF4-71AA-456B-A302-507667644D03}"/>
    <cellStyle name="Comma 3 2 4 6 4 3" xfId="12650" xr:uid="{00000000-0005-0000-0000-0000992B0000}"/>
    <cellStyle name="Comma 3 2 4 6 4 3 2" xfId="31864" xr:uid="{4B593F18-0FEC-48F0-8ED0-9AF7B6EAC377}"/>
    <cellStyle name="Comma 3 2 4 6 4 4" xfId="22257" xr:uid="{6B7AA323-7D6B-4EF4-A3E3-B6D72BD014E2}"/>
    <cellStyle name="Comma 3 2 4 6 5" xfId="5445" xr:uid="{00000000-0005-0000-0000-00009A2B0000}"/>
    <cellStyle name="Comma 3 2 4 6 5 2" xfId="15052" xr:uid="{00000000-0005-0000-0000-00009B2B0000}"/>
    <cellStyle name="Comma 3 2 4 6 5 2 2" xfId="34266" xr:uid="{37033B95-ECE3-48EA-A8A7-FAD879E14CED}"/>
    <cellStyle name="Comma 3 2 4 6 5 3" xfId="24659" xr:uid="{2DCFCDC4-8754-4576-92F2-ED1D8E5C5E73}"/>
    <cellStyle name="Comma 3 2 4 6 6" xfId="10248" xr:uid="{00000000-0005-0000-0000-00009C2B0000}"/>
    <cellStyle name="Comma 3 2 4 6 6 2" xfId="29462" xr:uid="{37176EED-C054-43F5-9D8D-E61E8B945D54}"/>
    <cellStyle name="Comma 3 2 4 6 7" xfId="19855" xr:uid="{39ED0A1C-84B1-443E-B38A-AF0577E24A20}"/>
    <cellStyle name="Comma 3 2 4 7" xfId="839" xr:uid="{00000000-0005-0000-0000-00009D2B0000}"/>
    <cellStyle name="Comma 3 2 4 7 2" xfId="3243" xr:uid="{00000000-0005-0000-0000-00009E2B0000}"/>
    <cellStyle name="Comma 3 2 4 7 2 2" xfId="8046" xr:uid="{00000000-0005-0000-0000-00009F2B0000}"/>
    <cellStyle name="Comma 3 2 4 7 2 2 2" xfId="17653" xr:uid="{00000000-0005-0000-0000-0000A02B0000}"/>
    <cellStyle name="Comma 3 2 4 7 2 2 2 2" xfId="36867" xr:uid="{211FDD6F-9A11-4C1B-8CE6-07EC0C079F9E}"/>
    <cellStyle name="Comma 3 2 4 7 2 2 3" xfId="27260" xr:uid="{A0AB783F-4C56-42D0-A2A0-D00E472E9156}"/>
    <cellStyle name="Comma 3 2 4 7 2 3" xfId="12850" xr:uid="{00000000-0005-0000-0000-0000A12B0000}"/>
    <cellStyle name="Comma 3 2 4 7 2 3 2" xfId="32064" xr:uid="{E1F0B8B4-A8A9-4EA9-8989-DE7C9D0AD4EE}"/>
    <cellStyle name="Comma 3 2 4 7 2 4" xfId="22457" xr:uid="{29EF5C0E-116E-4C95-978E-9AF3ECD3A0FB}"/>
    <cellStyle name="Comma 3 2 4 7 3" xfId="5645" xr:uid="{00000000-0005-0000-0000-0000A22B0000}"/>
    <cellStyle name="Comma 3 2 4 7 3 2" xfId="15252" xr:uid="{00000000-0005-0000-0000-0000A32B0000}"/>
    <cellStyle name="Comma 3 2 4 7 3 2 2" xfId="34466" xr:uid="{7AF60BD9-FE0F-4AD9-806D-1009BBCEF986}"/>
    <cellStyle name="Comma 3 2 4 7 3 3" xfId="24859" xr:uid="{F4DC79C3-B913-45A3-8CC8-E7D559C1ADA8}"/>
    <cellStyle name="Comma 3 2 4 7 4" xfId="10448" xr:uid="{00000000-0005-0000-0000-0000A42B0000}"/>
    <cellStyle name="Comma 3 2 4 7 4 2" xfId="29662" xr:uid="{7DEAD427-260D-4C95-B86E-DD10037DC328}"/>
    <cellStyle name="Comma 3 2 4 7 5" xfId="20055" xr:uid="{0E9370FB-9D1A-4D64-A994-7F8175297AFE}"/>
    <cellStyle name="Comma 3 2 4 8" xfId="1639" xr:uid="{00000000-0005-0000-0000-0000A52B0000}"/>
    <cellStyle name="Comma 3 2 4 8 2" xfId="4043" xr:uid="{00000000-0005-0000-0000-0000A62B0000}"/>
    <cellStyle name="Comma 3 2 4 8 2 2" xfId="8846" xr:uid="{00000000-0005-0000-0000-0000A72B0000}"/>
    <cellStyle name="Comma 3 2 4 8 2 2 2" xfId="18453" xr:uid="{00000000-0005-0000-0000-0000A82B0000}"/>
    <cellStyle name="Comma 3 2 4 8 2 2 2 2" xfId="37667" xr:uid="{B876D993-1B95-4CC4-8FD0-BFEDC7364A3B}"/>
    <cellStyle name="Comma 3 2 4 8 2 2 3" xfId="28060" xr:uid="{F4F44928-E11D-4E33-A161-3C1455113973}"/>
    <cellStyle name="Comma 3 2 4 8 2 3" xfId="13650" xr:uid="{00000000-0005-0000-0000-0000A92B0000}"/>
    <cellStyle name="Comma 3 2 4 8 2 3 2" xfId="32864" xr:uid="{2D1B331E-6051-428D-8E71-B8110272729F}"/>
    <cellStyle name="Comma 3 2 4 8 2 4" xfId="23257" xr:uid="{9963479D-561E-424F-8300-33CF452C9F93}"/>
    <cellStyle name="Comma 3 2 4 8 3" xfId="6445" xr:uid="{00000000-0005-0000-0000-0000AA2B0000}"/>
    <cellStyle name="Comma 3 2 4 8 3 2" xfId="16052" xr:uid="{00000000-0005-0000-0000-0000AB2B0000}"/>
    <cellStyle name="Comma 3 2 4 8 3 2 2" xfId="35266" xr:uid="{AE86C7B3-00D0-4890-89C6-D967EDA9F24D}"/>
    <cellStyle name="Comma 3 2 4 8 3 3" xfId="25659" xr:uid="{E4D252F5-A435-40DB-8D01-C518D7C69B5E}"/>
    <cellStyle name="Comma 3 2 4 8 4" xfId="11248" xr:uid="{00000000-0005-0000-0000-0000AC2B0000}"/>
    <cellStyle name="Comma 3 2 4 8 4 2" xfId="30462" xr:uid="{8D556512-845F-43FA-82CD-6365C0826C79}"/>
    <cellStyle name="Comma 3 2 4 8 5" xfId="20855" xr:uid="{864ADBCC-0DBF-42E9-A4B3-43C26F6EB385}"/>
    <cellStyle name="Comma 3 2 4 9" xfId="2443" xr:uid="{00000000-0005-0000-0000-0000AD2B0000}"/>
    <cellStyle name="Comma 3 2 4 9 2" xfId="7246" xr:uid="{00000000-0005-0000-0000-0000AE2B0000}"/>
    <cellStyle name="Comma 3 2 4 9 2 2" xfId="16853" xr:uid="{00000000-0005-0000-0000-0000AF2B0000}"/>
    <cellStyle name="Comma 3 2 4 9 2 2 2" xfId="36067" xr:uid="{DD51010F-1D90-4749-A2C3-0F1FE745A9F3}"/>
    <cellStyle name="Comma 3 2 4 9 2 3" xfId="26460" xr:uid="{D6C65444-F671-47E4-8317-342BFC2444D9}"/>
    <cellStyle name="Comma 3 2 4 9 3" xfId="12050" xr:uid="{00000000-0005-0000-0000-0000B02B0000}"/>
    <cellStyle name="Comma 3 2 4 9 3 2" xfId="31264" xr:uid="{CC24A90D-D00D-4EE5-98CE-180C2E04E97C}"/>
    <cellStyle name="Comma 3 2 4 9 4" xfId="21657" xr:uid="{F1447511-DD0F-467E-9F86-29B41749C1BC}"/>
    <cellStyle name="Comma 3 2 5" xfId="48" xr:uid="{00000000-0005-0000-0000-0000B12B0000}"/>
    <cellStyle name="Comma 3 2 5 10" xfId="4855" xr:uid="{00000000-0005-0000-0000-0000B22B0000}"/>
    <cellStyle name="Comma 3 2 5 10 2" xfId="14462" xr:uid="{00000000-0005-0000-0000-0000B32B0000}"/>
    <cellStyle name="Comma 3 2 5 10 2 2" xfId="33676" xr:uid="{53F4E700-7CDB-49C2-A95A-4E7D11374F98}"/>
    <cellStyle name="Comma 3 2 5 10 3" xfId="24069" xr:uid="{B0D432F2-9B95-428B-9E4C-EB7EE59FBF24}"/>
    <cellStyle name="Comma 3 2 5 11" xfId="9658" xr:uid="{00000000-0005-0000-0000-0000B42B0000}"/>
    <cellStyle name="Comma 3 2 5 11 2" xfId="28872" xr:uid="{0AE68AA9-F904-49A0-BB70-85BF6970DA33}"/>
    <cellStyle name="Comma 3 2 5 12" xfId="19265" xr:uid="{C254D296-4E91-46D3-A96D-8E44CE37A3D2}"/>
    <cellStyle name="Comma 3 2 5 2" xfId="98" xr:uid="{00000000-0005-0000-0000-0000B52B0000}"/>
    <cellStyle name="Comma 3 2 5 2 10" xfId="9708" xr:uid="{00000000-0005-0000-0000-0000B62B0000}"/>
    <cellStyle name="Comma 3 2 5 2 10 2" xfId="28922" xr:uid="{B9890AA4-B852-45EF-99F6-35DBD3EA19B4}"/>
    <cellStyle name="Comma 3 2 5 2 11" xfId="19315" xr:uid="{84B81C7E-B5D3-4988-B9BB-A3EFCEBD3737}"/>
    <cellStyle name="Comma 3 2 5 2 2" xfId="198" xr:uid="{00000000-0005-0000-0000-0000B72B0000}"/>
    <cellStyle name="Comma 3 2 5 2 2 10" xfId="19415" xr:uid="{3C1695F0-803E-4DBD-891C-E4D8D0DC8D94}"/>
    <cellStyle name="Comma 3 2 5 2 2 2" xfId="398" xr:uid="{00000000-0005-0000-0000-0000B82B0000}"/>
    <cellStyle name="Comma 3 2 5 2 2 2 2" xfId="1199" xr:uid="{00000000-0005-0000-0000-0000B92B0000}"/>
    <cellStyle name="Comma 3 2 5 2 2 2 2 2" xfId="3603" xr:uid="{00000000-0005-0000-0000-0000BA2B0000}"/>
    <cellStyle name="Comma 3 2 5 2 2 2 2 2 2" xfId="8406" xr:uid="{00000000-0005-0000-0000-0000BB2B0000}"/>
    <cellStyle name="Comma 3 2 5 2 2 2 2 2 2 2" xfId="18013" xr:uid="{00000000-0005-0000-0000-0000BC2B0000}"/>
    <cellStyle name="Comma 3 2 5 2 2 2 2 2 2 2 2" xfId="37227" xr:uid="{6F9172A6-0807-4CE1-9D50-52C209B07B55}"/>
    <cellStyle name="Comma 3 2 5 2 2 2 2 2 2 3" xfId="27620" xr:uid="{65465B5F-8E4E-4908-B387-23BFCCDE7088}"/>
    <cellStyle name="Comma 3 2 5 2 2 2 2 2 3" xfId="13210" xr:uid="{00000000-0005-0000-0000-0000BD2B0000}"/>
    <cellStyle name="Comma 3 2 5 2 2 2 2 2 3 2" xfId="32424" xr:uid="{D20FDE20-7BC3-4DF5-A226-2B78A49B7CF5}"/>
    <cellStyle name="Comma 3 2 5 2 2 2 2 2 4" xfId="22817" xr:uid="{1848AFED-6920-4AD0-8BF5-B41DEE93832D}"/>
    <cellStyle name="Comma 3 2 5 2 2 2 2 3" xfId="6005" xr:uid="{00000000-0005-0000-0000-0000BE2B0000}"/>
    <cellStyle name="Comma 3 2 5 2 2 2 2 3 2" xfId="15612" xr:uid="{00000000-0005-0000-0000-0000BF2B0000}"/>
    <cellStyle name="Comma 3 2 5 2 2 2 2 3 2 2" xfId="34826" xr:uid="{0694AFBE-7F3D-4F33-B9A3-35189D9F938E}"/>
    <cellStyle name="Comma 3 2 5 2 2 2 2 3 3" xfId="25219" xr:uid="{181E0438-38EE-4486-B5C0-4A6F350FD53C}"/>
    <cellStyle name="Comma 3 2 5 2 2 2 2 4" xfId="10808" xr:uid="{00000000-0005-0000-0000-0000C02B0000}"/>
    <cellStyle name="Comma 3 2 5 2 2 2 2 4 2" xfId="30022" xr:uid="{A633F299-55EE-43F9-9818-54A6CCDC00E9}"/>
    <cellStyle name="Comma 3 2 5 2 2 2 2 5" xfId="20415" xr:uid="{D39D46EB-977C-44C5-A7C1-782E8563D6C4}"/>
    <cellStyle name="Comma 3 2 5 2 2 2 3" xfId="1999" xr:uid="{00000000-0005-0000-0000-0000C12B0000}"/>
    <cellStyle name="Comma 3 2 5 2 2 2 3 2" xfId="4403" xr:uid="{00000000-0005-0000-0000-0000C22B0000}"/>
    <cellStyle name="Comma 3 2 5 2 2 2 3 2 2" xfId="9206" xr:uid="{00000000-0005-0000-0000-0000C32B0000}"/>
    <cellStyle name="Comma 3 2 5 2 2 2 3 2 2 2" xfId="18813" xr:uid="{00000000-0005-0000-0000-0000C42B0000}"/>
    <cellStyle name="Comma 3 2 5 2 2 2 3 2 2 2 2" xfId="38027" xr:uid="{0C5C7192-C125-4313-AB94-4D3EE06ED958}"/>
    <cellStyle name="Comma 3 2 5 2 2 2 3 2 2 3" xfId="28420" xr:uid="{D947F412-2B5A-45B6-B52C-DB5147764FFC}"/>
    <cellStyle name="Comma 3 2 5 2 2 2 3 2 3" xfId="14010" xr:uid="{00000000-0005-0000-0000-0000C52B0000}"/>
    <cellStyle name="Comma 3 2 5 2 2 2 3 2 3 2" xfId="33224" xr:uid="{65E42F93-2D8A-45D9-9A67-699B1C55AB57}"/>
    <cellStyle name="Comma 3 2 5 2 2 2 3 2 4" xfId="23617" xr:uid="{8FC584A8-58BD-4DBE-A4D7-79E2F1AAEA81}"/>
    <cellStyle name="Comma 3 2 5 2 2 2 3 3" xfId="6805" xr:uid="{00000000-0005-0000-0000-0000C62B0000}"/>
    <cellStyle name="Comma 3 2 5 2 2 2 3 3 2" xfId="16412" xr:uid="{00000000-0005-0000-0000-0000C72B0000}"/>
    <cellStyle name="Comma 3 2 5 2 2 2 3 3 2 2" xfId="35626" xr:uid="{C3CF0F24-EAF7-4D4A-9DB4-AAD7C9129EE1}"/>
    <cellStyle name="Comma 3 2 5 2 2 2 3 3 3" xfId="26019" xr:uid="{595D69C4-8FB8-43F1-82CE-8A9C3D3A1DCA}"/>
    <cellStyle name="Comma 3 2 5 2 2 2 3 4" xfId="11608" xr:uid="{00000000-0005-0000-0000-0000C82B0000}"/>
    <cellStyle name="Comma 3 2 5 2 2 2 3 4 2" xfId="30822" xr:uid="{FDD8D8C9-EE64-4E27-8ABA-EDCE4F5A84AF}"/>
    <cellStyle name="Comma 3 2 5 2 2 2 3 5" xfId="21215" xr:uid="{A451264B-4C7B-4457-9F4D-7155B5A02E2C}"/>
    <cellStyle name="Comma 3 2 5 2 2 2 4" xfId="2803" xr:uid="{00000000-0005-0000-0000-0000C92B0000}"/>
    <cellStyle name="Comma 3 2 5 2 2 2 4 2" xfId="7606" xr:uid="{00000000-0005-0000-0000-0000CA2B0000}"/>
    <cellStyle name="Comma 3 2 5 2 2 2 4 2 2" xfId="17213" xr:uid="{00000000-0005-0000-0000-0000CB2B0000}"/>
    <cellStyle name="Comma 3 2 5 2 2 2 4 2 2 2" xfId="36427" xr:uid="{4DE6B367-7A84-4C7B-BEDE-473DA3A312E4}"/>
    <cellStyle name="Comma 3 2 5 2 2 2 4 2 3" xfId="26820" xr:uid="{5AD05E19-80D9-4CD4-971F-84CA4CF6AF81}"/>
    <cellStyle name="Comma 3 2 5 2 2 2 4 3" xfId="12410" xr:uid="{00000000-0005-0000-0000-0000CC2B0000}"/>
    <cellStyle name="Comma 3 2 5 2 2 2 4 3 2" xfId="31624" xr:uid="{44E0622D-2B2F-4921-8465-0EA8093B89BD}"/>
    <cellStyle name="Comma 3 2 5 2 2 2 4 4" xfId="22017" xr:uid="{9BC2AF18-6687-45CA-A360-83AC81BA3A25}"/>
    <cellStyle name="Comma 3 2 5 2 2 2 5" xfId="5205" xr:uid="{00000000-0005-0000-0000-0000CD2B0000}"/>
    <cellStyle name="Comma 3 2 5 2 2 2 5 2" xfId="14812" xr:uid="{00000000-0005-0000-0000-0000CE2B0000}"/>
    <cellStyle name="Comma 3 2 5 2 2 2 5 2 2" xfId="34026" xr:uid="{E1839AD1-EF0A-4B55-83CE-B332A42C22AE}"/>
    <cellStyle name="Comma 3 2 5 2 2 2 5 3" xfId="24419" xr:uid="{9F459894-7363-40A0-A834-8AED21F2CA55}"/>
    <cellStyle name="Comma 3 2 5 2 2 2 6" xfId="10008" xr:uid="{00000000-0005-0000-0000-0000CF2B0000}"/>
    <cellStyle name="Comma 3 2 5 2 2 2 6 2" xfId="29222" xr:uid="{157C81D5-5A5E-4AD3-B013-53ED830197B7}"/>
    <cellStyle name="Comma 3 2 5 2 2 2 7" xfId="19615" xr:uid="{247D49FE-9D5D-45DC-90C2-A5AFF8163249}"/>
    <cellStyle name="Comma 3 2 5 2 2 3" xfId="598" xr:uid="{00000000-0005-0000-0000-0000D02B0000}"/>
    <cellStyle name="Comma 3 2 5 2 2 3 2" xfId="1399" xr:uid="{00000000-0005-0000-0000-0000D12B0000}"/>
    <cellStyle name="Comma 3 2 5 2 2 3 2 2" xfId="3803" xr:uid="{00000000-0005-0000-0000-0000D22B0000}"/>
    <cellStyle name="Comma 3 2 5 2 2 3 2 2 2" xfId="8606" xr:uid="{00000000-0005-0000-0000-0000D32B0000}"/>
    <cellStyle name="Comma 3 2 5 2 2 3 2 2 2 2" xfId="18213" xr:uid="{00000000-0005-0000-0000-0000D42B0000}"/>
    <cellStyle name="Comma 3 2 5 2 2 3 2 2 2 2 2" xfId="37427" xr:uid="{E7ECDF1F-E3EC-472F-9BC6-61943778A86B}"/>
    <cellStyle name="Comma 3 2 5 2 2 3 2 2 2 3" xfId="27820" xr:uid="{E1EE824A-201A-4281-92FA-4F9F554CF807}"/>
    <cellStyle name="Comma 3 2 5 2 2 3 2 2 3" xfId="13410" xr:uid="{00000000-0005-0000-0000-0000D52B0000}"/>
    <cellStyle name="Comma 3 2 5 2 2 3 2 2 3 2" xfId="32624" xr:uid="{F3711D73-2ED2-40DD-81D3-D137F4CE34A1}"/>
    <cellStyle name="Comma 3 2 5 2 2 3 2 2 4" xfId="23017" xr:uid="{EEC81C66-57B8-4B88-9812-30AF43AE8D1C}"/>
    <cellStyle name="Comma 3 2 5 2 2 3 2 3" xfId="6205" xr:uid="{00000000-0005-0000-0000-0000D62B0000}"/>
    <cellStyle name="Comma 3 2 5 2 2 3 2 3 2" xfId="15812" xr:uid="{00000000-0005-0000-0000-0000D72B0000}"/>
    <cellStyle name="Comma 3 2 5 2 2 3 2 3 2 2" xfId="35026" xr:uid="{1CAE98E7-60D5-42BD-AE4A-C38C63FEDBE2}"/>
    <cellStyle name="Comma 3 2 5 2 2 3 2 3 3" xfId="25419" xr:uid="{70D7A266-95DD-41D4-9E2F-6C825781716B}"/>
    <cellStyle name="Comma 3 2 5 2 2 3 2 4" xfId="11008" xr:uid="{00000000-0005-0000-0000-0000D82B0000}"/>
    <cellStyle name="Comma 3 2 5 2 2 3 2 4 2" xfId="30222" xr:uid="{F3276C8A-4192-4E41-A611-AD2E7D17E0F3}"/>
    <cellStyle name="Comma 3 2 5 2 2 3 2 5" xfId="20615" xr:uid="{7BA4D5B0-055A-4F0F-842F-9857E5AD4B7F}"/>
    <cellStyle name="Comma 3 2 5 2 2 3 3" xfId="2199" xr:uid="{00000000-0005-0000-0000-0000D92B0000}"/>
    <cellStyle name="Comma 3 2 5 2 2 3 3 2" xfId="4603" xr:uid="{00000000-0005-0000-0000-0000DA2B0000}"/>
    <cellStyle name="Comma 3 2 5 2 2 3 3 2 2" xfId="9406" xr:uid="{00000000-0005-0000-0000-0000DB2B0000}"/>
    <cellStyle name="Comma 3 2 5 2 2 3 3 2 2 2" xfId="19013" xr:uid="{00000000-0005-0000-0000-0000DC2B0000}"/>
    <cellStyle name="Comma 3 2 5 2 2 3 3 2 2 2 2" xfId="38227" xr:uid="{D92B14A9-013E-4125-A316-6DF4ECBF71AC}"/>
    <cellStyle name="Comma 3 2 5 2 2 3 3 2 2 3" xfId="28620" xr:uid="{F3DDCFE1-D139-4F0F-BDD7-F664F57952FA}"/>
    <cellStyle name="Comma 3 2 5 2 2 3 3 2 3" xfId="14210" xr:uid="{00000000-0005-0000-0000-0000DD2B0000}"/>
    <cellStyle name="Comma 3 2 5 2 2 3 3 2 3 2" xfId="33424" xr:uid="{6BEAD182-1FB7-4054-8122-F39448F66BF9}"/>
    <cellStyle name="Comma 3 2 5 2 2 3 3 2 4" xfId="23817" xr:uid="{8CDC1318-9E11-4EC6-9223-F11E8C665684}"/>
    <cellStyle name="Comma 3 2 5 2 2 3 3 3" xfId="7005" xr:uid="{00000000-0005-0000-0000-0000DE2B0000}"/>
    <cellStyle name="Comma 3 2 5 2 2 3 3 3 2" xfId="16612" xr:uid="{00000000-0005-0000-0000-0000DF2B0000}"/>
    <cellStyle name="Comma 3 2 5 2 2 3 3 3 2 2" xfId="35826" xr:uid="{CE6768F2-67E7-4FAB-802B-4F7CFD7DE57B}"/>
    <cellStyle name="Comma 3 2 5 2 2 3 3 3 3" xfId="26219" xr:uid="{923D4F75-5A76-4FEC-B123-E9051DB91B61}"/>
    <cellStyle name="Comma 3 2 5 2 2 3 3 4" xfId="11808" xr:uid="{00000000-0005-0000-0000-0000E02B0000}"/>
    <cellStyle name="Comma 3 2 5 2 2 3 3 4 2" xfId="31022" xr:uid="{84F853D3-77D6-4BA2-A947-C0B20A5D714B}"/>
    <cellStyle name="Comma 3 2 5 2 2 3 3 5" xfId="21415" xr:uid="{4BF07B42-6A10-4BC4-B72B-F1057B4F35EE}"/>
    <cellStyle name="Comma 3 2 5 2 2 3 4" xfId="3003" xr:uid="{00000000-0005-0000-0000-0000E12B0000}"/>
    <cellStyle name="Comma 3 2 5 2 2 3 4 2" xfId="7806" xr:uid="{00000000-0005-0000-0000-0000E22B0000}"/>
    <cellStyle name="Comma 3 2 5 2 2 3 4 2 2" xfId="17413" xr:uid="{00000000-0005-0000-0000-0000E32B0000}"/>
    <cellStyle name="Comma 3 2 5 2 2 3 4 2 2 2" xfId="36627" xr:uid="{44997E07-E881-4515-978E-6C1D3800B2DA}"/>
    <cellStyle name="Comma 3 2 5 2 2 3 4 2 3" xfId="27020" xr:uid="{225E1DCC-85FE-4A3D-9F51-5F6B892FE281}"/>
    <cellStyle name="Comma 3 2 5 2 2 3 4 3" xfId="12610" xr:uid="{00000000-0005-0000-0000-0000E42B0000}"/>
    <cellStyle name="Comma 3 2 5 2 2 3 4 3 2" xfId="31824" xr:uid="{E39CEB17-810E-447F-9571-30FE3627225A}"/>
    <cellStyle name="Comma 3 2 5 2 2 3 4 4" xfId="22217" xr:uid="{ABBCE0B5-4DE8-410C-8EC9-1FD47C76792F}"/>
    <cellStyle name="Comma 3 2 5 2 2 3 5" xfId="5405" xr:uid="{00000000-0005-0000-0000-0000E52B0000}"/>
    <cellStyle name="Comma 3 2 5 2 2 3 5 2" xfId="15012" xr:uid="{00000000-0005-0000-0000-0000E62B0000}"/>
    <cellStyle name="Comma 3 2 5 2 2 3 5 2 2" xfId="34226" xr:uid="{C9C17CDF-A5B9-4742-8995-134A8337938A}"/>
    <cellStyle name="Comma 3 2 5 2 2 3 5 3" xfId="24619" xr:uid="{3B3079AA-749F-4C85-AF44-BC09A680E753}"/>
    <cellStyle name="Comma 3 2 5 2 2 3 6" xfId="10208" xr:uid="{00000000-0005-0000-0000-0000E72B0000}"/>
    <cellStyle name="Comma 3 2 5 2 2 3 6 2" xfId="29422" xr:uid="{6D9F4455-8317-496B-8B82-1FCAA2232F0D}"/>
    <cellStyle name="Comma 3 2 5 2 2 3 7" xfId="19815" xr:uid="{0BAA620F-9218-4DB0-8B64-98AD24788734}"/>
    <cellStyle name="Comma 3 2 5 2 2 4" xfId="798" xr:uid="{00000000-0005-0000-0000-0000E82B0000}"/>
    <cellStyle name="Comma 3 2 5 2 2 4 2" xfId="1599" xr:uid="{00000000-0005-0000-0000-0000E92B0000}"/>
    <cellStyle name="Comma 3 2 5 2 2 4 2 2" xfId="4003" xr:uid="{00000000-0005-0000-0000-0000EA2B0000}"/>
    <cellStyle name="Comma 3 2 5 2 2 4 2 2 2" xfId="8806" xr:uid="{00000000-0005-0000-0000-0000EB2B0000}"/>
    <cellStyle name="Comma 3 2 5 2 2 4 2 2 2 2" xfId="18413" xr:uid="{00000000-0005-0000-0000-0000EC2B0000}"/>
    <cellStyle name="Comma 3 2 5 2 2 4 2 2 2 2 2" xfId="37627" xr:uid="{C75E2282-E2CD-40FA-8DBA-D6438D84A857}"/>
    <cellStyle name="Comma 3 2 5 2 2 4 2 2 2 3" xfId="28020" xr:uid="{0C8E55E9-D638-4C12-91A7-EF45EF92E10F}"/>
    <cellStyle name="Comma 3 2 5 2 2 4 2 2 3" xfId="13610" xr:uid="{00000000-0005-0000-0000-0000ED2B0000}"/>
    <cellStyle name="Comma 3 2 5 2 2 4 2 2 3 2" xfId="32824" xr:uid="{38700DE0-6BA9-4A5A-AC8D-4FE4B9972591}"/>
    <cellStyle name="Comma 3 2 5 2 2 4 2 2 4" xfId="23217" xr:uid="{DBC920DE-3A2F-44FE-8F7C-D8BA69585090}"/>
    <cellStyle name="Comma 3 2 5 2 2 4 2 3" xfId="6405" xr:uid="{00000000-0005-0000-0000-0000EE2B0000}"/>
    <cellStyle name="Comma 3 2 5 2 2 4 2 3 2" xfId="16012" xr:uid="{00000000-0005-0000-0000-0000EF2B0000}"/>
    <cellStyle name="Comma 3 2 5 2 2 4 2 3 2 2" xfId="35226" xr:uid="{BE7FF6D5-6D28-4A7A-B1A4-62D01773B5EA}"/>
    <cellStyle name="Comma 3 2 5 2 2 4 2 3 3" xfId="25619" xr:uid="{22790EDC-769C-4E04-B1FD-53830562A1F8}"/>
    <cellStyle name="Comma 3 2 5 2 2 4 2 4" xfId="11208" xr:uid="{00000000-0005-0000-0000-0000F02B0000}"/>
    <cellStyle name="Comma 3 2 5 2 2 4 2 4 2" xfId="30422" xr:uid="{89094548-8811-40BA-80B0-8B3E0A0780D5}"/>
    <cellStyle name="Comma 3 2 5 2 2 4 2 5" xfId="20815" xr:uid="{D33E408B-26F1-4692-81CC-2A4EBAB143F3}"/>
    <cellStyle name="Comma 3 2 5 2 2 4 3" xfId="2399" xr:uid="{00000000-0005-0000-0000-0000F12B0000}"/>
    <cellStyle name="Comma 3 2 5 2 2 4 3 2" xfId="4803" xr:uid="{00000000-0005-0000-0000-0000F22B0000}"/>
    <cellStyle name="Comma 3 2 5 2 2 4 3 2 2" xfId="9606" xr:uid="{00000000-0005-0000-0000-0000F32B0000}"/>
    <cellStyle name="Comma 3 2 5 2 2 4 3 2 2 2" xfId="19213" xr:uid="{00000000-0005-0000-0000-0000F42B0000}"/>
    <cellStyle name="Comma 3 2 5 2 2 4 3 2 2 2 2" xfId="38427" xr:uid="{3D33F30A-8114-488A-AAD8-77AB6F1F1D67}"/>
    <cellStyle name="Comma 3 2 5 2 2 4 3 2 2 3" xfId="28820" xr:uid="{796B4A57-3687-4C62-AA08-AC64ACAC95E5}"/>
    <cellStyle name="Comma 3 2 5 2 2 4 3 2 3" xfId="14410" xr:uid="{00000000-0005-0000-0000-0000F52B0000}"/>
    <cellStyle name="Comma 3 2 5 2 2 4 3 2 3 2" xfId="33624" xr:uid="{321A637E-D780-4571-BD63-F421249F7C1C}"/>
    <cellStyle name="Comma 3 2 5 2 2 4 3 2 4" xfId="24017" xr:uid="{7794214B-696C-4C93-B801-D5C05A197E53}"/>
    <cellStyle name="Comma 3 2 5 2 2 4 3 3" xfId="7205" xr:uid="{00000000-0005-0000-0000-0000F62B0000}"/>
    <cellStyle name="Comma 3 2 5 2 2 4 3 3 2" xfId="16812" xr:uid="{00000000-0005-0000-0000-0000F72B0000}"/>
    <cellStyle name="Comma 3 2 5 2 2 4 3 3 2 2" xfId="36026" xr:uid="{261CA2AC-7261-4CE3-BE24-6D8E8E45CFB0}"/>
    <cellStyle name="Comma 3 2 5 2 2 4 3 3 3" xfId="26419" xr:uid="{EBAB9A6C-6C05-4A0D-BFEE-7E69F18BAEB3}"/>
    <cellStyle name="Comma 3 2 5 2 2 4 3 4" xfId="12008" xr:uid="{00000000-0005-0000-0000-0000F82B0000}"/>
    <cellStyle name="Comma 3 2 5 2 2 4 3 4 2" xfId="31222" xr:uid="{EEFCE981-D52C-47F1-8656-C395143ED79F}"/>
    <cellStyle name="Comma 3 2 5 2 2 4 3 5" xfId="21615" xr:uid="{2522F4F7-91F6-4440-B332-63AC267BE1B5}"/>
    <cellStyle name="Comma 3 2 5 2 2 4 4" xfId="3203" xr:uid="{00000000-0005-0000-0000-0000F92B0000}"/>
    <cellStyle name="Comma 3 2 5 2 2 4 4 2" xfId="8006" xr:uid="{00000000-0005-0000-0000-0000FA2B0000}"/>
    <cellStyle name="Comma 3 2 5 2 2 4 4 2 2" xfId="17613" xr:uid="{00000000-0005-0000-0000-0000FB2B0000}"/>
    <cellStyle name="Comma 3 2 5 2 2 4 4 2 2 2" xfId="36827" xr:uid="{4256EF06-1CE1-4467-8012-00742D878FB0}"/>
    <cellStyle name="Comma 3 2 5 2 2 4 4 2 3" xfId="27220" xr:uid="{A52FBF96-086B-412B-BF7D-79DA7222ECE4}"/>
    <cellStyle name="Comma 3 2 5 2 2 4 4 3" xfId="12810" xr:uid="{00000000-0005-0000-0000-0000FC2B0000}"/>
    <cellStyle name="Comma 3 2 5 2 2 4 4 3 2" xfId="32024" xr:uid="{27599617-573B-46AB-BCD5-05D3C3E0F010}"/>
    <cellStyle name="Comma 3 2 5 2 2 4 4 4" xfId="22417" xr:uid="{FA2AAF54-D283-4805-B591-B62C7448D473}"/>
    <cellStyle name="Comma 3 2 5 2 2 4 5" xfId="5605" xr:uid="{00000000-0005-0000-0000-0000FD2B0000}"/>
    <cellStyle name="Comma 3 2 5 2 2 4 5 2" xfId="15212" xr:uid="{00000000-0005-0000-0000-0000FE2B0000}"/>
    <cellStyle name="Comma 3 2 5 2 2 4 5 2 2" xfId="34426" xr:uid="{7FD76BD7-A0A1-447D-9914-7FE2BBF487B9}"/>
    <cellStyle name="Comma 3 2 5 2 2 4 5 3" xfId="24819" xr:uid="{B23FBEA7-841D-4E41-A28E-C37D00FDC807}"/>
    <cellStyle name="Comma 3 2 5 2 2 4 6" xfId="10408" xr:uid="{00000000-0005-0000-0000-0000FF2B0000}"/>
    <cellStyle name="Comma 3 2 5 2 2 4 6 2" xfId="29622" xr:uid="{6A776B10-9B14-4E39-90C6-E6022F17ADEF}"/>
    <cellStyle name="Comma 3 2 5 2 2 4 7" xfId="20015" xr:uid="{68404305-7BA6-4358-8F57-9AEBB5025CB2}"/>
    <cellStyle name="Comma 3 2 5 2 2 5" xfId="999" xr:uid="{00000000-0005-0000-0000-0000002C0000}"/>
    <cellStyle name="Comma 3 2 5 2 2 5 2" xfId="3403" xr:uid="{00000000-0005-0000-0000-0000012C0000}"/>
    <cellStyle name="Comma 3 2 5 2 2 5 2 2" xfId="8206" xr:uid="{00000000-0005-0000-0000-0000022C0000}"/>
    <cellStyle name="Comma 3 2 5 2 2 5 2 2 2" xfId="17813" xr:uid="{00000000-0005-0000-0000-0000032C0000}"/>
    <cellStyle name="Comma 3 2 5 2 2 5 2 2 2 2" xfId="37027" xr:uid="{08F04297-E7DF-4D3E-9D14-73547F4E6529}"/>
    <cellStyle name="Comma 3 2 5 2 2 5 2 2 3" xfId="27420" xr:uid="{26A90FAC-BFBD-4605-83C5-20A1DEB9507D}"/>
    <cellStyle name="Comma 3 2 5 2 2 5 2 3" xfId="13010" xr:uid="{00000000-0005-0000-0000-0000042C0000}"/>
    <cellStyle name="Comma 3 2 5 2 2 5 2 3 2" xfId="32224" xr:uid="{B91B6398-F737-4ABC-BC6B-67CD2C85DFF1}"/>
    <cellStyle name="Comma 3 2 5 2 2 5 2 4" xfId="22617" xr:uid="{041CED70-0C0A-483E-9D5B-2EEB397A1660}"/>
    <cellStyle name="Comma 3 2 5 2 2 5 3" xfId="5805" xr:uid="{00000000-0005-0000-0000-0000052C0000}"/>
    <cellStyle name="Comma 3 2 5 2 2 5 3 2" xfId="15412" xr:uid="{00000000-0005-0000-0000-0000062C0000}"/>
    <cellStyle name="Comma 3 2 5 2 2 5 3 2 2" xfId="34626" xr:uid="{A926920A-F101-4AAF-8155-4E897F531224}"/>
    <cellStyle name="Comma 3 2 5 2 2 5 3 3" xfId="25019" xr:uid="{2F5927E3-53F1-4AA0-9F93-C0F34E428A62}"/>
    <cellStyle name="Comma 3 2 5 2 2 5 4" xfId="10608" xr:uid="{00000000-0005-0000-0000-0000072C0000}"/>
    <cellStyle name="Comma 3 2 5 2 2 5 4 2" xfId="29822" xr:uid="{691E6946-8D0C-40DE-8133-BD0BCE34E70E}"/>
    <cellStyle name="Comma 3 2 5 2 2 5 5" xfId="20215" xr:uid="{C66D6684-D277-4879-9DD9-B5C078E59E1B}"/>
    <cellStyle name="Comma 3 2 5 2 2 6" xfId="1799" xr:uid="{00000000-0005-0000-0000-0000082C0000}"/>
    <cellStyle name="Comma 3 2 5 2 2 6 2" xfId="4203" xr:uid="{00000000-0005-0000-0000-0000092C0000}"/>
    <cellStyle name="Comma 3 2 5 2 2 6 2 2" xfId="9006" xr:uid="{00000000-0005-0000-0000-00000A2C0000}"/>
    <cellStyle name="Comma 3 2 5 2 2 6 2 2 2" xfId="18613" xr:uid="{00000000-0005-0000-0000-00000B2C0000}"/>
    <cellStyle name="Comma 3 2 5 2 2 6 2 2 2 2" xfId="37827" xr:uid="{53985943-ECC0-4216-8EFA-F0E78E2134F3}"/>
    <cellStyle name="Comma 3 2 5 2 2 6 2 2 3" xfId="28220" xr:uid="{8A2742DE-201F-40F2-811B-2049DD327DA6}"/>
    <cellStyle name="Comma 3 2 5 2 2 6 2 3" xfId="13810" xr:uid="{00000000-0005-0000-0000-00000C2C0000}"/>
    <cellStyle name="Comma 3 2 5 2 2 6 2 3 2" xfId="33024" xr:uid="{152B3950-C38B-4CBE-B749-2CC54F970D59}"/>
    <cellStyle name="Comma 3 2 5 2 2 6 2 4" xfId="23417" xr:uid="{13D903A8-9E5B-4863-8927-B8D1D9EFF667}"/>
    <cellStyle name="Comma 3 2 5 2 2 6 3" xfId="6605" xr:uid="{00000000-0005-0000-0000-00000D2C0000}"/>
    <cellStyle name="Comma 3 2 5 2 2 6 3 2" xfId="16212" xr:uid="{00000000-0005-0000-0000-00000E2C0000}"/>
    <cellStyle name="Comma 3 2 5 2 2 6 3 2 2" xfId="35426" xr:uid="{A5395635-626C-401D-BA5D-183FB9279929}"/>
    <cellStyle name="Comma 3 2 5 2 2 6 3 3" xfId="25819" xr:uid="{FE6ABBF1-B310-4930-AF27-293AE6AA75B2}"/>
    <cellStyle name="Comma 3 2 5 2 2 6 4" xfId="11408" xr:uid="{00000000-0005-0000-0000-00000F2C0000}"/>
    <cellStyle name="Comma 3 2 5 2 2 6 4 2" xfId="30622" xr:uid="{983FE592-E593-447C-A1B0-54C79D106B6C}"/>
    <cellStyle name="Comma 3 2 5 2 2 6 5" xfId="21015" xr:uid="{FEB7BFA2-D48B-4B09-9BBA-034A2C40C8A2}"/>
    <cellStyle name="Comma 3 2 5 2 2 7" xfId="2603" xr:uid="{00000000-0005-0000-0000-0000102C0000}"/>
    <cellStyle name="Comma 3 2 5 2 2 7 2" xfId="7406" xr:uid="{00000000-0005-0000-0000-0000112C0000}"/>
    <cellStyle name="Comma 3 2 5 2 2 7 2 2" xfId="17013" xr:uid="{00000000-0005-0000-0000-0000122C0000}"/>
    <cellStyle name="Comma 3 2 5 2 2 7 2 2 2" xfId="36227" xr:uid="{F276E8E3-2A9C-4DE7-A6FB-CC661F8846DB}"/>
    <cellStyle name="Comma 3 2 5 2 2 7 2 3" xfId="26620" xr:uid="{BB115954-32BE-4724-AA6C-133698CC0702}"/>
    <cellStyle name="Comma 3 2 5 2 2 7 3" xfId="12210" xr:uid="{00000000-0005-0000-0000-0000132C0000}"/>
    <cellStyle name="Comma 3 2 5 2 2 7 3 2" xfId="31424" xr:uid="{707E7588-7BA0-4926-8A37-2102C951FBFF}"/>
    <cellStyle name="Comma 3 2 5 2 2 7 4" xfId="21817" xr:uid="{15D91FC7-0988-4100-984E-5C1C06C9FCCD}"/>
    <cellStyle name="Comma 3 2 5 2 2 8" xfId="5005" xr:uid="{00000000-0005-0000-0000-0000142C0000}"/>
    <cellStyle name="Comma 3 2 5 2 2 8 2" xfId="14612" xr:uid="{00000000-0005-0000-0000-0000152C0000}"/>
    <cellStyle name="Comma 3 2 5 2 2 8 2 2" xfId="33826" xr:uid="{51EBDF1D-3265-4FDA-BB91-D92B91DDF473}"/>
    <cellStyle name="Comma 3 2 5 2 2 8 3" xfId="24219" xr:uid="{3C88F773-46F9-4160-9854-0F913114D7CC}"/>
    <cellStyle name="Comma 3 2 5 2 2 9" xfId="9808" xr:uid="{00000000-0005-0000-0000-0000162C0000}"/>
    <cellStyle name="Comma 3 2 5 2 2 9 2" xfId="29022" xr:uid="{D4B67F0A-994D-42AB-B5ED-CDD9492C547E}"/>
    <cellStyle name="Comma 3 2 5 2 3" xfId="298" xr:uid="{00000000-0005-0000-0000-0000172C0000}"/>
    <cellStyle name="Comma 3 2 5 2 3 2" xfId="1099" xr:uid="{00000000-0005-0000-0000-0000182C0000}"/>
    <cellStyle name="Comma 3 2 5 2 3 2 2" xfId="3503" xr:uid="{00000000-0005-0000-0000-0000192C0000}"/>
    <cellStyle name="Comma 3 2 5 2 3 2 2 2" xfId="8306" xr:uid="{00000000-0005-0000-0000-00001A2C0000}"/>
    <cellStyle name="Comma 3 2 5 2 3 2 2 2 2" xfId="17913" xr:uid="{00000000-0005-0000-0000-00001B2C0000}"/>
    <cellStyle name="Comma 3 2 5 2 3 2 2 2 2 2" xfId="37127" xr:uid="{3CD2DC1D-7045-40B9-96C5-44877CCE2E21}"/>
    <cellStyle name="Comma 3 2 5 2 3 2 2 2 3" xfId="27520" xr:uid="{D7133D5D-314C-499A-B9A1-A9654D1DD704}"/>
    <cellStyle name="Comma 3 2 5 2 3 2 2 3" xfId="13110" xr:uid="{00000000-0005-0000-0000-00001C2C0000}"/>
    <cellStyle name="Comma 3 2 5 2 3 2 2 3 2" xfId="32324" xr:uid="{35527628-CF60-4851-B181-5958E99118F3}"/>
    <cellStyle name="Comma 3 2 5 2 3 2 2 4" xfId="22717" xr:uid="{2DD9E890-0B51-43F6-8640-1EB54AA51594}"/>
    <cellStyle name="Comma 3 2 5 2 3 2 3" xfId="5905" xr:uid="{00000000-0005-0000-0000-00001D2C0000}"/>
    <cellStyle name="Comma 3 2 5 2 3 2 3 2" xfId="15512" xr:uid="{00000000-0005-0000-0000-00001E2C0000}"/>
    <cellStyle name="Comma 3 2 5 2 3 2 3 2 2" xfId="34726" xr:uid="{F1B40D3C-9C59-46F7-9B2E-A33A89A02684}"/>
    <cellStyle name="Comma 3 2 5 2 3 2 3 3" xfId="25119" xr:uid="{2324D046-2FF1-4C98-AC78-5778A06516B4}"/>
    <cellStyle name="Comma 3 2 5 2 3 2 4" xfId="10708" xr:uid="{00000000-0005-0000-0000-00001F2C0000}"/>
    <cellStyle name="Comma 3 2 5 2 3 2 4 2" xfId="29922" xr:uid="{DE91E99F-D5EA-4991-8FC0-B8DB7057E1A3}"/>
    <cellStyle name="Comma 3 2 5 2 3 2 5" xfId="20315" xr:uid="{CC9CC833-2725-4E61-99AB-9A5F931F98C4}"/>
    <cellStyle name="Comma 3 2 5 2 3 3" xfId="1899" xr:uid="{00000000-0005-0000-0000-0000202C0000}"/>
    <cellStyle name="Comma 3 2 5 2 3 3 2" xfId="4303" xr:uid="{00000000-0005-0000-0000-0000212C0000}"/>
    <cellStyle name="Comma 3 2 5 2 3 3 2 2" xfId="9106" xr:uid="{00000000-0005-0000-0000-0000222C0000}"/>
    <cellStyle name="Comma 3 2 5 2 3 3 2 2 2" xfId="18713" xr:uid="{00000000-0005-0000-0000-0000232C0000}"/>
    <cellStyle name="Comma 3 2 5 2 3 3 2 2 2 2" xfId="37927" xr:uid="{ED9AAA09-10E3-43D2-90B3-7ABBD387A6E1}"/>
    <cellStyle name="Comma 3 2 5 2 3 3 2 2 3" xfId="28320" xr:uid="{CE82BB2C-18A6-4B7C-A9BF-56E00FBC3B5B}"/>
    <cellStyle name="Comma 3 2 5 2 3 3 2 3" xfId="13910" xr:uid="{00000000-0005-0000-0000-0000242C0000}"/>
    <cellStyle name="Comma 3 2 5 2 3 3 2 3 2" xfId="33124" xr:uid="{8EB928CA-0076-4628-AF6D-C6BCD2E6779C}"/>
    <cellStyle name="Comma 3 2 5 2 3 3 2 4" xfId="23517" xr:uid="{4B22B7CD-01DD-4507-B1D1-EC6294677B37}"/>
    <cellStyle name="Comma 3 2 5 2 3 3 3" xfId="6705" xr:uid="{00000000-0005-0000-0000-0000252C0000}"/>
    <cellStyle name="Comma 3 2 5 2 3 3 3 2" xfId="16312" xr:uid="{00000000-0005-0000-0000-0000262C0000}"/>
    <cellStyle name="Comma 3 2 5 2 3 3 3 2 2" xfId="35526" xr:uid="{B1FD6C1E-9E5A-4CB7-A356-53F64025715C}"/>
    <cellStyle name="Comma 3 2 5 2 3 3 3 3" xfId="25919" xr:uid="{94DD928A-CF67-404F-B6DD-062091094F87}"/>
    <cellStyle name="Comma 3 2 5 2 3 3 4" xfId="11508" xr:uid="{00000000-0005-0000-0000-0000272C0000}"/>
    <cellStyle name="Comma 3 2 5 2 3 3 4 2" xfId="30722" xr:uid="{82914150-11AB-47B8-A5F5-039BA5A47C0D}"/>
    <cellStyle name="Comma 3 2 5 2 3 3 5" xfId="21115" xr:uid="{51B5F37F-8DC1-438F-BE33-80A1327EF2E5}"/>
    <cellStyle name="Comma 3 2 5 2 3 4" xfId="2703" xr:uid="{00000000-0005-0000-0000-0000282C0000}"/>
    <cellStyle name="Comma 3 2 5 2 3 4 2" xfId="7506" xr:uid="{00000000-0005-0000-0000-0000292C0000}"/>
    <cellStyle name="Comma 3 2 5 2 3 4 2 2" xfId="17113" xr:uid="{00000000-0005-0000-0000-00002A2C0000}"/>
    <cellStyle name="Comma 3 2 5 2 3 4 2 2 2" xfId="36327" xr:uid="{7C0C272B-BE8B-4089-896B-4EB499D22BCC}"/>
    <cellStyle name="Comma 3 2 5 2 3 4 2 3" xfId="26720" xr:uid="{A8227AAF-393A-4A46-B234-4680C1AD3452}"/>
    <cellStyle name="Comma 3 2 5 2 3 4 3" xfId="12310" xr:uid="{00000000-0005-0000-0000-00002B2C0000}"/>
    <cellStyle name="Comma 3 2 5 2 3 4 3 2" xfId="31524" xr:uid="{1AE99DD8-8B04-4D32-B987-B58B97A6E4BE}"/>
    <cellStyle name="Comma 3 2 5 2 3 4 4" xfId="21917" xr:uid="{484F2857-EDAB-4583-82E2-ADBEEB873D5B}"/>
    <cellStyle name="Comma 3 2 5 2 3 5" xfId="5105" xr:uid="{00000000-0005-0000-0000-00002C2C0000}"/>
    <cellStyle name="Comma 3 2 5 2 3 5 2" xfId="14712" xr:uid="{00000000-0005-0000-0000-00002D2C0000}"/>
    <cellStyle name="Comma 3 2 5 2 3 5 2 2" xfId="33926" xr:uid="{29EA0866-6196-415B-812B-34F2DAC03EF1}"/>
    <cellStyle name="Comma 3 2 5 2 3 5 3" xfId="24319" xr:uid="{D05F1B3A-5E50-4A0C-AC5A-95B2BFC97FB2}"/>
    <cellStyle name="Comma 3 2 5 2 3 6" xfId="9908" xr:uid="{00000000-0005-0000-0000-00002E2C0000}"/>
    <cellStyle name="Comma 3 2 5 2 3 6 2" xfId="29122" xr:uid="{68F8D80E-BBE7-4F78-8FC4-EF312C4CF9B9}"/>
    <cellStyle name="Comma 3 2 5 2 3 7" xfId="19515" xr:uid="{B1EC6937-8A48-487E-9CB0-3208CB3BCC6D}"/>
    <cellStyle name="Comma 3 2 5 2 4" xfId="498" xr:uid="{00000000-0005-0000-0000-00002F2C0000}"/>
    <cellStyle name="Comma 3 2 5 2 4 2" xfId="1299" xr:uid="{00000000-0005-0000-0000-0000302C0000}"/>
    <cellStyle name="Comma 3 2 5 2 4 2 2" xfId="3703" xr:uid="{00000000-0005-0000-0000-0000312C0000}"/>
    <cellStyle name="Comma 3 2 5 2 4 2 2 2" xfId="8506" xr:uid="{00000000-0005-0000-0000-0000322C0000}"/>
    <cellStyle name="Comma 3 2 5 2 4 2 2 2 2" xfId="18113" xr:uid="{00000000-0005-0000-0000-0000332C0000}"/>
    <cellStyle name="Comma 3 2 5 2 4 2 2 2 2 2" xfId="37327" xr:uid="{7ECA176D-A430-4974-A8E4-70129EA6CB35}"/>
    <cellStyle name="Comma 3 2 5 2 4 2 2 2 3" xfId="27720" xr:uid="{D8BFB9F5-D172-4BBC-90B9-57556E7ADE2C}"/>
    <cellStyle name="Comma 3 2 5 2 4 2 2 3" xfId="13310" xr:uid="{00000000-0005-0000-0000-0000342C0000}"/>
    <cellStyle name="Comma 3 2 5 2 4 2 2 3 2" xfId="32524" xr:uid="{B1DBD5BC-CC80-4B5B-8C4F-7EDDA43095A5}"/>
    <cellStyle name="Comma 3 2 5 2 4 2 2 4" xfId="22917" xr:uid="{5AAEB60D-E32F-46F5-AAA7-0038E980BBE5}"/>
    <cellStyle name="Comma 3 2 5 2 4 2 3" xfId="6105" xr:uid="{00000000-0005-0000-0000-0000352C0000}"/>
    <cellStyle name="Comma 3 2 5 2 4 2 3 2" xfId="15712" xr:uid="{00000000-0005-0000-0000-0000362C0000}"/>
    <cellStyle name="Comma 3 2 5 2 4 2 3 2 2" xfId="34926" xr:uid="{856510D8-6F15-40F8-9C00-22E4880DCD4D}"/>
    <cellStyle name="Comma 3 2 5 2 4 2 3 3" xfId="25319" xr:uid="{DB15824E-A65C-47D3-9514-516C224A3ED1}"/>
    <cellStyle name="Comma 3 2 5 2 4 2 4" xfId="10908" xr:uid="{00000000-0005-0000-0000-0000372C0000}"/>
    <cellStyle name="Comma 3 2 5 2 4 2 4 2" xfId="30122" xr:uid="{265B9D02-6245-41EE-9879-48D8E6F3CCF1}"/>
    <cellStyle name="Comma 3 2 5 2 4 2 5" xfId="20515" xr:uid="{8261483E-ABC1-4F9F-A52C-6F9E1DCE5EA8}"/>
    <cellStyle name="Comma 3 2 5 2 4 3" xfId="2099" xr:uid="{00000000-0005-0000-0000-0000382C0000}"/>
    <cellStyle name="Comma 3 2 5 2 4 3 2" xfId="4503" xr:uid="{00000000-0005-0000-0000-0000392C0000}"/>
    <cellStyle name="Comma 3 2 5 2 4 3 2 2" xfId="9306" xr:uid="{00000000-0005-0000-0000-00003A2C0000}"/>
    <cellStyle name="Comma 3 2 5 2 4 3 2 2 2" xfId="18913" xr:uid="{00000000-0005-0000-0000-00003B2C0000}"/>
    <cellStyle name="Comma 3 2 5 2 4 3 2 2 2 2" xfId="38127" xr:uid="{7661C7AC-BBBF-4E83-AF14-5E6F4699B64D}"/>
    <cellStyle name="Comma 3 2 5 2 4 3 2 2 3" xfId="28520" xr:uid="{A9BCB5B0-F814-447C-A13D-41108FAD20C5}"/>
    <cellStyle name="Comma 3 2 5 2 4 3 2 3" xfId="14110" xr:uid="{00000000-0005-0000-0000-00003C2C0000}"/>
    <cellStyle name="Comma 3 2 5 2 4 3 2 3 2" xfId="33324" xr:uid="{19D65FFA-2BFD-4AB5-8926-A8337EF04D08}"/>
    <cellStyle name="Comma 3 2 5 2 4 3 2 4" xfId="23717" xr:uid="{DCABD5B1-B65F-4515-A219-32CAB9507D23}"/>
    <cellStyle name="Comma 3 2 5 2 4 3 3" xfId="6905" xr:uid="{00000000-0005-0000-0000-00003D2C0000}"/>
    <cellStyle name="Comma 3 2 5 2 4 3 3 2" xfId="16512" xr:uid="{00000000-0005-0000-0000-00003E2C0000}"/>
    <cellStyle name="Comma 3 2 5 2 4 3 3 2 2" xfId="35726" xr:uid="{CA255CDD-C81F-4B93-8C8D-442FDE4BE015}"/>
    <cellStyle name="Comma 3 2 5 2 4 3 3 3" xfId="26119" xr:uid="{F5396855-B451-4D9B-A8BE-B2ED61DF41C1}"/>
    <cellStyle name="Comma 3 2 5 2 4 3 4" xfId="11708" xr:uid="{00000000-0005-0000-0000-00003F2C0000}"/>
    <cellStyle name="Comma 3 2 5 2 4 3 4 2" xfId="30922" xr:uid="{5F83750F-470A-42E3-9702-94EE5F2F6184}"/>
    <cellStyle name="Comma 3 2 5 2 4 3 5" xfId="21315" xr:uid="{F953792F-E11B-4A1D-B6EA-A0026EBF2E14}"/>
    <cellStyle name="Comma 3 2 5 2 4 4" xfId="2903" xr:uid="{00000000-0005-0000-0000-0000402C0000}"/>
    <cellStyle name="Comma 3 2 5 2 4 4 2" xfId="7706" xr:uid="{00000000-0005-0000-0000-0000412C0000}"/>
    <cellStyle name="Comma 3 2 5 2 4 4 2 2" xfId="17313" xr:uid="{00000000-0005-0000-0000-0000422C0000}"/>
    <cellStyle name="Comma 3 2 5 2 4 4 2 2 2" xfId="36527" xr:uid="{43BD002C-2188-46C7-B34F-E32FE2F70C6F}"/>
    <cellStyle name="Comma 3 2 5 2 4 4 2 3" xfId="26920" xr:uid="{8E11F340-3B81-47DC-93D2-C63976091B55}"/>
    <cellStyle name="Comma 3 2 5 2 4 4 3" xfId="12510" xr:uid="{00000000-0005-0000-0000-0000432C0000}"/>
    <cellStyle name="Comma 3 2 5 2 4 4 3 2" xfId="31724" xr:uid="{54364338-B6F0-42D2-8FD8-837AFE353D4B}"/>
    <cellStyle name="Comma 3 2 5 2 4 4 4" xfId="22117" xr:uid="{41003D00-E206-4D00-8BE2-74B364287F94}"/>
    <cellStyle name="Comma 3 2 5 2 4 5" xfId="5305" xr:uid="{00000000-0005-0000-0000-0000442C0000}"/>
    <cellStyle name="Comma 3 2 5 2 4 5 2" xfId="14912" xr:uid="{00000000-0005-0000-0000-0000452C0000}"/>
    <cellStyle name="Comma 3 2 5 2 4 5 2 2" xfId="34126" xr:uid="{E5FBE7BB-8AC9-4AC2-8323-CB0601A8EE77}"/>
    <cellStyle name="Comma 3 2 5 2 4 5 3" xfId="24519" xr:uid="{C76E1F5E-E0A9-4E12-A594-347D5C2C7766}"/>
    <cellStyle name="Comma 3 2 5 2 4 6" xfId="10108" xr:uid="{00000000-0005-0000-0000-0000462C0000}"/>
    <cellStyle name="Comma 3 2 5 2 4 6 2" xfId="29322" xr:uid="{43DCA327-4108-43D4-A542-624DF77E709E}"/>
    <cellStyle name="Comma 3 2 5 2 4 7" xfId="19715" xr:uid="{CC8AB3F0-F8D5-4529-BE1E-3510CE947409}"/>
    <cellStyle name="Comma 3 2 5 2 5" xfId="698" xr:uid="{00000000-0005-0000-0000-0000472C0000}"/>
    <cellStyle name="Comma 3 2 5 2 5 2" xfId="1499" xr:uid="{00000000-0005-0000-0000-0000482C0000}"/>
    <cellStyle name="Comma 3 2 5 2 5 2 2" xfId="3903" xr:uid="{00000000-0005-0000-0000-0000492C0000}"/>
    <cellStyle name="Comma 3 2 5 2 5 2 2 2" xfId="8706" xr:uid="{00000000-0005-0000-0000-00004A2C0000}"/>
    <cellStyle name="Comma 3 2 5 2 5 2 2 2 2" xfId="18313" xr:uid="{00000000-0005-0000-0000-00004B2C0000}"/>
    <cellStyle name="Comma 3 2 5 2 5 2 2 2 2 2" xfId="37527" xr:uid="{F6B0F5EC-93A2-47F5-9F3F-30B48D66B3BB}"/>
    <cellStyle name="Comma 3 2 5 2 5 2 2 2 3" xfId="27920" xr:uid="{89BA5549-6C4B-46D7-8F32-6B43C976BC86}"/>
    <cellStyle name="Comma 3 2 5 2 5 2 2 3" xfId="13510" xr:uid="{00000000-0005-0000-0000-00004C2C0000}"/>
    <cellStyle name="Comma 3 2 5 2 5 2 2 3 2" xfId="32724" xr:uid="{509923B7-7E1C-43FA-9E0C-F664E1109B74}"/>
    <cellStyle name="Comma 3 2 5 2 5 2 2 4" xfId="23117" xr:uid="{8893E9F0-73E3-4B43-A772-822EF9D2C77B}"/>
    <cellStyle name="Comma 3 2 5 2 5 2 3" xfId="6305" xr:uid="{00000000-0005-0000-0000-00004D2C0000}"/>
    <cellStyle name="Comma 3 2 5 2 5 2 3 2" xfId="15912" xr:uid="{00000000-0005-0000-0000-00004E2C0000}"/>
    <cellStyle name="Comma 3 2 5 2 5 2 3 2 2" xfId="35126" xr:uid="{3CBE6260-49C7-4C33-BE0E-E54A465A4ABC}"/>
    <cellStyle name="Comma 3 2 5 2 5 2 3 3" xfId="25519" xr:uid="{564F2824-CC71-48F1-99B1-A34BA620FCFB}"/>
    <cellStyle name="Comma 3 2 5 2 5 2 4" xfId="11108" xr:uid="{00000000-0005-0000-0000-00004F2C0000}"/>
    <cellStyle name="Comma 3 2 5 2 5 2 4 2" xfId="30322" xr:uid="{5E6AD340-5019-4A4C-AEB8-B61F979A96F0}"/>
    <cellStyle name="Comma 3 2 5 2 5 2 5" xfId="20715" xr:uid="{F6FDB67B-5C59-4406-8701-2477AD3E907D}"/>
    <cellStyle name="Comma 3 2 5 2 5 3" xfId="2299" xr:uid="{00000000-0005-0000-0000-0000502C0000}"/>
    <cellStyle name="Comma 3 2 5 2 5 3 2" xfId="4703" xr:uid="{00000000-0005-0000-0000-0000512C0000}"/>
    <cellStyle name="Comma 3 2 5 2 5 3 2 2" xfId="9506" xr:uid="{00000000-0005-0000-0000-0000522C0000}"/>
    <cellStyle name="Comma 3 2 5 2 5 3 2 2 2" xfId="19113" xr:uid="{00000000-0005-0000-0000-0000532C0000}"/>
    <cellStyle name="Comma 3 2 5 2 5 3 2 2 2 2" xfId="38327" xr:uid="{C62D3BCF-FC01-4FC2-ADF0-FCE4D144C7E2}"/>
    <cellStyle name="Comma 3 2 5 2 5 3 2 2 3" xfId="28720" xr:uid="{3F2A8586-262D-4F1A-9A17-F9814F3C6CB1}"/>
    <cellStyle name="Comma 3 2 5 2 5 3 2 3" xfId="14310" xr:uid="{00000000-0005-0000-0000-0000542C0000}"/>
    <cellStyle name="Comma 3 2 5 2 5 3 2 3 2" xfId="33524" xr:uid="{C4167D68-AAB0-4086-A177-1A97A9C780F4}"/>
    <cellStyle name="Comma 3 2 5 2 5 3 2 4" xfId="23917" xr:uid="{5D08442B-D08E-4E1A-9E95-53575209CB1F}"/>
    <cellStyle name="Comma 3 2 5 2 5 3 3" xfId="7105" xr:uid="{00000000-0005-0000-0000-0000552C0000}"/>
    <cellStyle name="Comma 3 2 5 2 5 3 3 2" xfId="16712" xr:uid="{00000000-0005-0000-0000-0000562C0000}"/>
    <cellStyle name="Comma 3 2 5 2 5 3 3 2 2" xfId="35926" xr:uid="{274E6B53-538A-48DB-8B12-C99430054C9F}"/>
    <cellStyle name="Comma 3 2 5 2 5 3 3 3" xfId="26319" xr:uid="{D4F76BA2-4D68-4480-9A67-8355C896F2FF}"/>
    <cellStyle name="Comma 3 2 5 2 5 3 4" xfId="11908" xr:uid="{00000000-0005-0000-0000-0000572C0000}"/>
    <cellStyle name="Comma 3 2 5 2 5 3 4 2" xfId="31122" xr:uid="{130E522E-D171-4B60-AC6B-FB7A254B4FCB}"/>
    <cellStyle name="Comma 3 2 5 2 5 3 5" xfId="21515" xr:uid="{7AFBE222-31A0-4381-8EBB-6C5A30720F88}"/>
    <cellStyle name="Comma 3 2 5 2 5 4" xfId="3103" xr:uid="{00000000-0005-0000-0000-0000582C0000}"/>
    <cellStyle name="Comma 3 2 5 2 5 4 2" xfId="7906" xr:uid="{00000000-0005-0000-0000-0000592C0000}"/>
    <cellStyle name="Comma 3 2 5 2 5 4 2 2" xfId="17513" xr:uid="{00000000-0005-0000-0000-00005A2C0000}"/>
    <cellStyle name="Comma 3 2 5 2 5 4 2 2 2" xfId="36727" xr:uid="{F0A37B53-7743-46AE-BC42-DB9322E81745}"/>
    <cellStyle name="Comma 3 2 5 2 5 4 2 3" xfId="27120" xr:uid="{8467084A-F1A4-417C-B8F0-5F5B8DD555D8}"/>
    <cellStyle name="Comma 3 2 5 2 5 4 3" xfId="12710" xr:uid="{00000000-0005-0000-0000-00005B2C0000}"/>
    <cellStyle name="Comma 3 2 5 2 5 4 3 2" xfId="31924" xr:uid="{6107BA65-05A4-43E0-9DA4-080A5A8888D8}"/>
    <cellStyle name="Comma 3 2 5 2 5 4 4" xfId="22317" xr:uid="{ECDADAE9-6551-4180-83F3-C53EFBE3E1E9}"/>
    <cellStyle name="Comma 3 2 5 2 5 5" xfId="5505" xr:uid="{00000000-0005-0000-0000-00005C2C0000}"/>
    <cellStyle name="Comma 3 2 5 2 5 5 2" xfId="15112" xr:uid="{00000000-0005-0000-0000-00005D2C0000}"/>
    <cellStyle name="Comma 3 2 5 2 5 5 2 2" xfId="34326" xr:uid="{3C2B9872-E9DD-44AC-BB09-6AEB57017F1F}"/>
    <cellStyle name="Comma 3 2 5 2 5 5 3" xfId="24719" xr:uid="{F46E5709-97AD-434A-B535-800B4A420297}"/>
    <cellStyle name="Comma 3 2 5 2 5 6" xfId="10308" xr:uid="{00000000-0005-0000-0000-00005E2C0000}"/>
    <cellStyle name="Comma 3 2 5 2 5 6 2" xfId="29522" xr:uid="{CC126CC4-509C-4AF6-9164-50A3CA24F1E8}"/>
    <cellStyle name="Comma 3 2 5 2 5 7" xfId="19915" xr:uid="{0128F40B-7808-4069-B7BA-DB463DBBC143}"/>
    <cellStyle name="Comma 3 2 5 2 6" xfId="899" xr:uid="{00000000-0005-0000-0000-00005F2C0000}"/>
    <cellStyle name="Comma 3 2 5 2 6 2" xfId="3303" xr:uid="{00000000-0005-0000-0000-0000602C0000}"/>
    <cellStyle name="Comma 3 2 5 2 6 2 2" xfId="8106" xr:uid="{00000000-0005-0000-0000-0000612C0000}"/>
    <cellStyle name="Comma 3 2 5 2 6 2 2 2" xfId="17713" xr:uid="{00000000-0005-0000-0000-0000622C0000}"/>
    <cellStyle name="Comma 3 2 5 2 6 2 2 2 2" xfId="36927" xr:uid="{8A8D1C7C-33AE-4BB6-A78B-1223A0DBCA3B}"/>
    <cellStyle name="Comma 3 2 5 2 6 2 2 3" xfId="27320" xr:uid="{BEF35994-9B16-46B0-8A28-2546555995BB}"/>
    <cellStyle name="Comma 3 2 5 2 6 2 3" xfId="12910" xr:uid="{00000000-0005-0000-0000-0000632C0000}"/>
    <cellStyle name="Comma 3 2 5 2 6 2 3 2" xfId="32124" xr:uid="{7186E01D-8661-4C40-BF58-AB568262ECB8}"/>
    <cellStyle name="Comma 3 2 5 2 6 2 4" xfId="22517" xr:uid="{3B986B86-9FB0-4312-A653-E2A4EF057765}"/>
    <cellStyle name="Comma 3 2 5 2 6 3" xfId="5705" xr:uid="{00000000-0005-0000-0000-0000642C0000}"/>
    <cellStyle name="Comma 3 2 5 2 6 3 2" xfId="15312" xr:uid="{00000000-0005-0000-0000-0000652C0000}"/>
    <cellStyle name="Comma 3 2 5 2 6 3 2 2" xfId="34526" xr:uid="{84B04235-6E6E-4DE4-A81C-B0269760D2E8}"/>
    <cellStyle name="Comma 3 2 5 2 6 3 3" xfId="24919" xr:uid="{6C05E517-3937-4F9F-99E3-A622A822D005}"/>
    <cellStyle name="Comma 3 2 5 2 6 4" xfId="10508" xr:uid="{00000000-0005-0000-0000-0000662C0000}"/>
    <cellStyle name="Comma 3 2 5 2 6 4 2" xfId="29722" xr:uid="{837C74D4-802E-40B0-A2FD-E15DC1A56FEF}"/>
    <cellStyle name="Comma 3 2 5 2 6 5" xfId="20115" xr:uid="{A13C0E06-8B79-4AD4-9D9F-ED676620AC55}"/>
    <cellStyle name="Comma 3 2 5 2 7" xfId="1699" xr:uid="{00000000-0005-0000-0000-0000672C0000}"/>
    <cellStyle name="Comma 3 2 5 2 7 2" xfId="4103" xr:uid="{00000000-0005-0000-0000-0000682C0000}"/>
    <cellStyle name="Comma 3 2 5 2 7 2 2" xfId="8906" xr:uid="{00000000-0005-0000-0000-0000692C0000}"/>
    <cellStyle name="Comma 3 2 5 2 7 2 2 2" xfId="18513" xr:uid="{00000000-0005-0000-0000-00006A2C0000}"/>
    <cellStyle name="Comma 3 2 5 2 7 2 2 2 2" xfId="37727" xr:uid="{33809AC4-90C2-46DA-8BD7-979019C243EC}"/>
    <cellStyle name="Comma 3 2 5 2 7 2 2 3" xfId="28120" xr:uid="{57100228-55C4-496A-8A1D-A84B1C055371}"/>
    <cellStyle name="Comma 3 2 5 2 7 2 3" xfId="13710" xr:uid="{00000000-0005-0000-0000-00006B2C0000}"/>
    <cellStyle name="Comma 3 2 5 2 7 2 3 2" xfId="32924" xr:uid="{578C11A1-FA44-4BA4-B8F8-A90A3C65C1B0}"/>
    <cellStyle name="Comma 3 2 5 2 7 2 4" xfId="23317" xr:uid="{2AF72EDA-94ED-42EC-A3B3-C660747C59F0}"/>
    <cellStyle name="Comma 3 2 5 2 7 3" xfId="6505" xr:uid="{00000000-0005-0000-0000-00006C2C0000}"/>
    <cellStyle name="Comma 3 2 5 2 7 3 2" xfId="16112" xr:uid="{00000000-0005-0000-0000-00006D2C0000}"/>
    <cellStyle name="Comma 3 2 5 2 7 3 2 2" xfId="35326" xr:uid="{5D882056-ED7C-4CEC-BA0E-BD7C58B1F501}"/>
    <cellStyle name="Comma 3 2 5 2 7 3 3" xfId="25719" xr:uid="{AE0ED76C-08F0-48E4-B4CA-8ED356A03EF7}"/>
    <cellStyle name="Comma 3 2 5 2 7 4" xfId="11308" xr:uid="{00000000-0005-0000-0000-00006E2C0000}"/>
    <cellStyle name="Comma 3 2 5 2 7 4 2" xfId="30522" xr:uid="{BCCF1C48-3BF9-4F0B-A3BF-C83CA0E9F28D}"/>
    <cellStyle name="Comma 3 2 5 2 7 5" xfId="20915" xr:uid="{BDF1760C-ACE9-4337-83D1-33006D79C5C4}"/>
    <cellStyle name="Comma 3 2 5 2 8" xfId="2503" xr:uid="{00000000-0005-0000-0000-00006F2C0000}"/>
    <cellStyle name="Comma 3 2 5 2 8 2" xfId="7306" xr:uid="{00000000-0005-0000-0000-0000702C0000}"/>
    <cellStyle name="Comma 3 2 5 2 8 2 2" xfId="16913" xr:uid="{00000000-0005-0000-0000-0000712C0000}"/>
    <cellStyle name="Comma 3 2 5 2 8 2 2 2" xfId="36127" xr:uid="{4B539601-11B3-4F63-939D-E4C348452EF1}"/>
    <cellStyle name="Comma 3 2 5 2 8 2 3" xfId="26520" xr:uid="{9F3804B4-4F03-4526-8CFD-8A5EF55ED61B}"/>
    <cellStyle name="Comma 3 2 5 2 8 3" xfId="12110" xr:uid="{00000000-0005-0000-0000-0000722C0000}"/>
    <cellStyle name="Comma 3 2 5 2 8 3 2" xfId="31324" xr:uid="{7B680F75-23A8-4724-9121-5551C5BD4435}"/>
    <cellStyle name="Comma 3 2 5 2 8 4" xfId="21717" xr:uid="{9DEE1D08-A036-4E31-AA5C-8FFC6055C2B1}"/>
    <cellStyle name="Comma 3 2 5 2 9" xfId="4905" xr:uid="{00000000-0005-0000-0000-0000732C0000}"/>
    <cellStyle name="Comma 3 2 5 2 9 2" xfId="14512" xr:uid="{00000000-0005-0000-0000-0000742C0000}"/>
    <cellStyle name="Comma 3 2 5 2 9 2 2" xfId="33726" xr:uid="{FAF27214-0D2C-4501-AC78-5FDFF213AE71}"/>
    <cellStyle name="Comma 3 2 5 2 9 3" xfId="24119" xr:uid="{EC3DF2AD-4736-449D-9518-3276E2617AEE}"/>
    <cellStyle name="Comma 3 2 5 3" xfId="148" xr:uid="{00000000-0005-0000-0000-0000752C0000}"/>
    <cellStyle name="Comma 3 2 5 3 10" xfId="19365" xr:uid="{B4D5C337-FCD9-47F9-9A25-AA601D20E00F}"/>
    <cellStyle name="Comma 3 2 5 3 2" xfId="348" xr:uid="{00000000-0005-0000-0000-0000762C0000}"/>
    <cellStyle name="Comma 3 2 5 3 2 2" xfId="1149" xr:uid="{00000000-0005-0000-0000-0000772C0000}"/>
    <cellStyle name="Comma 3 2 5 3 2 2 2" xfId="3553" xr:uid="{00000000-0005-0000-0000-0000782C0000}"/>
    <cellStyle name="Comma 3 2 5 3 2 2 2 2" xfId="8356" xr:uid="{00000000-0005-0000-0000-0000792C0000}"/>
    <cellStyle name="Comma 3 2 5 3 2 2 2 2 2" xfId="17963" xr:uid="{00000000-0005-0000-0000-00007A2C0000}"/>
    <cellStyle name="Comma 3 2 5 3 2 2 2 2 2 2" xfId="37177" xr:uid="{B947A0DD-2CD7-4139-8786-1C90ACF9DE49}"/>
    <cellStyle name="Comma 3 2 5 3 2 2 2 2 3" xfId="27570" xr:uid="{903DC1B4-8C8C-4C12-A4AB-F4E94B63ED6C}"/>
    <cellStyle name="Comma 3 2 5 3 2 2 2 3" xfId="13160" xr:uid="{00000000-0005-0000-0000-00007B2C0000}"/>
    <cellStyle name="Comma 3 2 5 3 2 2 2 3 2" xfId="32374" xr:uid="{E05FABA0-A922-40F2-8254-0AA73DC7DB2C}"/>
    <cellStyle name="Comma 3 2 5 3 2 2 2 4" xfId="22767" xr:uid="{AC0A6D55-7E0F-4DB7-8530-873430B15CD5}"/>
    <cellStyle name="Comma 3 2 5 3 2 2 3" xfId="5955" xr:uid="{00000000-0005-0000-0000-00007C2C0000}"/>
    <cellStyle name="Comma 3 2 5 3 2 2 3 2" xfId="15562" xr:uid="{00000000-0005-0000-0000-00007D2C0000}"/>
    <cellStyle name="Comma 3 2 5 3 2 2 3 2 2" xfId="34776" xr:uid="{1F4C7406-F2C1-437C-8EC1-3E21F2F17787}"/>
    <cellStyle name="Comma 3 2 5 3 2 2 3 3" xfId="25169" xr:uid="{82148AC3-9B94-49FB-A1D0-E50B8222FDDC}"/>
    <cellStyle name="Comma 3 2 5 3 2 2 4" xfId="10758" xr:uid="{00000000-0005-0000-0000-00007E2C0000}"/>
    <cellStyle name="Comma 3 2 5 3 2 2 4 2" xfId="29972" xr:uid="{246AF38F-0CDC-4C0C-8059-C6631D3652E3}"/>
    <cellStyle name="Comma 3 2 5 3 2 2 5" xfId="20365" xr:uid="{5991893F-43D5-4AD9-983A-7AA8516A7583}"/>
    <cellStyle name="Comma 3 2 5 3 2 3" xfId="1949" xr:uid="{00000000-0005-0000-0000-00007F2C0000}"/>
    <cellStyle name="Comma 3 2 5 3 2 3 2" xfId="4353" xr:uid="{00000000-0005-0000-0000-0000802C0000}"/>
    <cellStyle name="Comma 3 2 5 3 2 3 2 2" xfId="9156" xr:uid="{00000000-0005-0000-0000-0000812C0000}"/>
    <cellStyle name="Comma 3 2 5 3 2 3 2 2 2" xfId="18763" xr:uid="{00000000-0005-0000-0000-0000822C0000}"/>
    <cellStyle name="Comma 3 2 5 3 2 3 2 2 2 2" xfId="37977" xr:uid="{A4E24ED2-DCC2-41E2-8016-86121AEC70B4}"/>
    <cellStyle name="Comma 3 2 5 3 2 3 2 2 3" xfId="28370" xr:uid="{DF1D3758-393A-4E49-BB8A-15F75F6D2AD7}"/>
    <cellStyle name="Comma 3 2 5 3 2 3 2 3" xfId="13960" xr:uid="{00000000-0005-0000-0000-0000832C0000}"/>
    <cellStyle name="Comma 3 2 5 3 2 3 2 3 2" xfId="33174" xr:uid="{06FAC2C4-8FEA-4276-803C-9E9DB63C7F8E}"/>
    <cellStyle name="Comma 3 2 5 3 2 3 2 4" xfId="23567" xr:uid="{3F15B115-9860-4D40-85A3-488273C8194A}"/>
    <cellStyle name="Comma 3 2 5 3 2 3 3" xfId="6755" xr:uid="{00000000-0005-0000-0000-0000842C0000}"/>
    <cellStyle name="Comma 3 2 5 3 2 3 3 2" xfId="16362" xr:uid="{00000000-0005-0000-0000-0000852C0000}"/>
    <cellStyle name="Comma 3 2 5 3 2 3 3 2 2" xfId="35576" xr:uid="{8E07C345-47AB-4C2E-9C83-F6FEAAE120FC}"/>
    <cellStyle name="Comma 3 2 5 3 2 3 3 3" xfId="25969" xr:uid="{1EB0AA31-A540-4FE5-8CA6-61D988221DC9}"/>
    <cellStyle name="Comma 3 2 5 3 2 3 4" xfId="11558" xr:uid="{00000000-0005-0000-0000-0000862C0000}"/>
    <cellStyle name="Comma 3 2 5 3 2 3 4 2" xfId="30772" xr:uid="{BCC1F3AD-2859-4544-B6FB-C87A8CB4F40F}"/>
    <cellStyle name="Comma 3 2 5 3 2 3 5" xfId="21165" xr:uid="{0C10A309-52BC-43FC-BC50-82BDC5273191}"/>
    <cellStyle name="Comma 3 2 5 3 2 4" xfId="2753" xr:uid="{00000000-0005-0000-0000-0000872C0000}"/>
    <cellStyle name="Comma 3 2 5 3 2 4 2" xfId="7556" xr:uid="{00000000-0005-0000-0000-0000882C0000}"/>
    <cellStyle name="Comma 3 2 5 3 2 4 2 2" xfId="17163" xr:uid="{00000000-0005-0000-0000-0000892C0000}"/>
    <cellStyle name="Comma 3 2 5 3 2 4 2 2 2" xfId="36377" xr:uid="{0290CB06-665D-4647-B708-962DD676AEDC}"/>
    <cellStyle name="Comma 3 2 5 3 2 4 2 3" xfId="26770" xr:uid="{73EECB31-BF2E-4208-A470-A98DD64EB693}"/>
    <cellStyle name="Comma 3 2 5 3 2 4 3" xfId="12360" xr:uid="{00000000-0005-0000-0000-00008A2C0000}"/>
    <cellStyle name="Comma 3 2 5 3 2 4 3 2" xfId="31574" xr:uid="{D26E598A-0B1A-494F-BBE5-99E3346FEF12}"/>
    <cellStyle name="Comma 3 2 5 3 2 4 4" xfId="21967" xr:uid="{6EEDB74C-5BF9-4A13-A0F5-063170FFC54F}"/>
    <cellStyle name="Comma 3 2 5 3 2 5" xfId="5155" xr:uid="{00000000-0005-0000-0000-00008B2C0000}"/>
    <cellStyle name="Comma 3 2 5 3 2 5 2" xfId="14762" xr:uid="{00000000-0005-0000-0000-00008C2C0000}"/>
    <cellStyle name="Comma 3 2 5 3 2 5 2 2" xfId="33976" xr:uid="{4214464A-E7A0-49D4-90B4-564ACD9ABD77}"/>
    <cellStyle name="Comma 3 2 5 3 2 5 3" xfId="24369" xr:uid="{23A084AF-BEEB-4B70-AF30-A57EF94D5B2E}"/>
    <cellStyle name="Comma 3 2 5 3 2 6" xfId="9958" xr:uid="{00000000-0005-0000-0000-00008D2C0000}"/>
    <cellStyle name="Comma 3 2 5 3 2 6 2" xfId="29172" xr:uid="{C387B4A3-7CBF-4D25-BB44-6292E62171A7}"/>
    <cellStyle name="Comma 3 2 5 3 2 7" xfId="19565" xr:uid="{1EC04FAD-6805-4313-80EC-A26A61B08C6A}"/>
    <cellStyle name="Comma 3 2 5 3 3" xfId="548" xr:uid="{00000000-0005-0000-0000-00008E2C0000}"/>
    <cellStyle name="Comma 3 2 5 3 3 2" xfId="1349" xr:uid="{00000000-0005-0000-0000-00008F2C0000}"/>
    <cellStyle name="Comma 3 2 5 3 3 2 2" xfId="3753" xr:uid="{00000000-0005-0000-0000-0000902C0000}"/>
    <cellStyle name="Comma 3 2 5 3 3 2 2 2" xfId="8556" xr:uid="{00000000-0005-0000-0000-0000912C0000}"/>
    <cellStyle name="Comma 3 2 5 3 3 2 2 2 2" xfId="18163" xr:uid="{00000000-0005-0000-0000-0000922C0000}"/>
    <cellStyle name="Comma 3 2 5 3 3 2 2 2 2 2" xfId="37377" xr:uid="{662DD10B-3C3C-432D-9E49-7B0A4B744FE2}"/>
    <cellStyle name="Comma 3 2 5 3 3 2 2 2 3" xfId="27770" xr:uid="{719E65A4-8656-4BA2-8FB5-1AEADC808076}"/>
    <cellStyle name="Comma 3 2 5 3 3 2 2 3" xfId="13360" xr:uid="{00000000-0005-0000-0000-0000932C0000}"/>
    <cellStyle name="Comma 3 2 5 3 3 2 2 3 2" xfId="32574" xr:uid="{EAF7CCB0-4E65-4351-ACCD-5B7D7B09BDED}"/>
    <cellStyle name="Comma 3 2 5 3 3 2 2 4" xfId="22967" xr:uid="{99F5763E-C9D5-42C4-A8C5-8CB6B25EDE0A}"/>
    <cellStyle name="Comma 3 2 5 3 3 2 3" xfId="6155" xr:uid="{00000000-0005-0000-0000-0000942C0000}"/>
    <cellStyle name="Comma 3 2 5 3 3 2 3 2" xfId="15762" xr:uid="{00000000-0005-0000-0000-0000952C0000}"/>
    <cellStyle name="Comma 3 2 5 3 3 2 3 2 2" xfId="34976" xr:uid="{917858D2-F619-4FA1-854A-0BFF86B316D0}"/>
    <cellStyle name="Comma 3 2 5 3 3 2 3 3" xfId="25369" xr:uid="{6B7FC757-630D-43B8-BF17-F783E658D0D3}"/>
    <cellStyle name="Comma 3 2 5 3 3 2 4" xfId="10958" xr:uid="{00000000-0005-0000-0000-0000962C0000}"/>
    <cellStyle name="Comma 3 2 5 3 3 2 4 2" xfId="30172" xr:uid="{87EEDC41-E08D-44C8-A97F-C211D0E1551F}"/>
    <cellStyle name="Comma 3 2 5 3 3 2 5" xfId="20565" xr:uid="{9D8AF2AC-22E6-4C16-BDD0-19996050A356}"/>
    <cellStyle name="Comma 3 2 5 3 3 3" xfId="2149" xr:uid="{00000000-0005-0000-0000-0000972C0000}"/>
    <cellStyle name="Comma 3 2 5 3 3 3 2" xfId="4553" xr:uid="{00000000-0005-0000-0000-0000982C0000}"/>
    <cellStyle name="Comma 3 2 5 3 3 3 2 2" xfId="9356" xr:uid="{00000000-0005-0000-0000-0000992C0000}"/>
    <cellStyle name="Comma 3 2 5 3 3 3 2 2 2" xfId="18963" xr:uid="{00000000-0005-0000-0000-00009A2C0000}"/>
    <cellStyle name="Comma 3 2 5 3 3 3 2 2 2 2" xfId="38177" xr:uid="{48ED0226-4363-4ECC-A62F-146AFD9B0E6B}"/>
    <cellStyle name="Comma 3 2 5 3 3 3 2 2 3" xfId="28570" xr:uid="{CEB27D5E-6C51-4DE4-B10B-B6EA4159D10B}"/>
    <cellStyle name="Comma 3 2 5 3 3 3 2 3" xfId="14160" xr:uid="{00000000-0005-0000-0000-00009B2C0000}"/>
    <cellStyle name="Comma 3 2 5 3 3 3 2 3 2" xfId="33374" xr:uid="{1AF84557-9859-4F5A-82C2-C4F48FF901CF}"/>
    <cellStyle name="Comma 3 2 5 3 3 3 2 4" xfId="23767" xr:uid="{CC36AB1D-3666-41FD-960C-AAD175DB85B3}"/>
    <cellStyle name="Comma 3 2 5 3 3 3 3" xfId="6955" xr:uid="{00000000-0005-0000-0000-00009C2C0000}"/>
    <cellStyle name="Comma 3 2 5 3 3 3 3 2" xfId="16562" xr:uid="{00000000-0005-0000-0000-00009D2C0000}"/>
    <cellStyle name="Comma 3 2 5 3 3 3 3 2 2" xfId="35776" xr:uid="{BD884405-FAD9-4B57-8E07-D5185F7181D5}"/>
    <cellStyle name="Comma 3 2 5 3 3 3 3 3" xfId="26169" xr:uid="{85D71426-C65D-40E6-97F9-0D6BD1C3D86D}"/>
    <cellStyle name="Comma 3 2 5 3 3 3 4" xfId="11758" xr:uid="{00000000-0005-0000-0000-00009E2C0000}"/>
    <cellStyle name="Comma 3 2 5 3 3 3 4 2" xfId="30972" xr:uid="{0EA7B85C-A353-48DB-9148-BBF4B0232D78}"/>
    <cellStyle name="Comma 3 2 5 3 3 3 5" xfId="21365" xr:uid="{80C28A42-1273-49CD-ABFE-629F615014D1}"/>
    <cellStyle name="Comma 3 2 5 3 3 4" xfId="2953" xr:uid="{00000000-0005-0000-0000-00009F2C0000}"/>
    <cellStyle name="Comma 3 2 5 3 3 4 2" xfId="7756" xr:uid="{00000000-0005-0000-0000-0000A02C0000}"/>
    <cellStyle name="Comma 3 2 5 3 3 4 2 2" xfId="17363" xr:uid="{00000000-0005-0000-0000-0000A12C0000}"/>
    <cellStyle name="Comma 3 2 5 3 3 4 2 2 2" xfId="36577" xr:uid="{94D31787-DD38-4FF7-93CB-AF7E69F2D9BD}"/>
    <cellStyle name="Comma 3 2 5 3 3 4 2 3" xfId="26970" xr:uid="{76FC6FA7-7A1C-46BC-9739-D08AE87AF90B}"/>
    <cellStyle name="Comma 3 2 5 3 3 4 3" xfId="12560" xr:uid="{00000000-0005-0000-0000-0000A22C0000}"/>
    <cellStyle name="Comma 3 2 5 3 3 4 3 2" xfId="31774" xr:uid="{FDADBE8E-D5AC-483D-BF77-85DEE9B50B1C}"/>
    <cellStyle name="Comma 3 2 5 3 3 4 4" xfId="22167" xr:uid="{FEDB9422-6BB3-4BC5-9C60-425A1F9D3F02}"/>
    <cellStyle name="Comma 3 2 5 3 3 5" xfId="5355" xr:uid="{00000000-0005-0000-0000-0000A32C0000}"/>
    <cellStyle name="Comma 3 2 5 3 3 5 2" xfId="14962" xr:uid="{00000000-0005-0000-0000-0000A42C0000}"/>
    <cellStyle name="Comma 3 2 5 3 3 5 2 2" xfId="34176" xr:uid="{D3A446B8-6DE2-4B2E-9B5F-F1ED5C46A6D6}"/>
    <cellStyle name="Comma 3 2 5 3 3 5 3" xfId="24569" xr:uid="{54A7C81C-C0C6-4418-8281-51B28AE0BBD9}"/>
    <cellStyle name="Comma 3 2 5 3 3 6" xfId="10158" xr:uid="{00000000-0005-0000-0000-0000A52C0000}"/>
    <cellStyle name="Comma 3 2 5 3 3 6 2" xfId="29372" xr:uid="{8D44E9E7-B08A-4BEF-B493-C645BD68D12A}"/>
    <cellStyle name="Comma 3 2 5 3 3 7" xfId="19765" xr:uid="{8EFE572C-2AAB-439A-B4F2-F82F3ACAF9DF}"/>
    <cellStyle name="Comma 3 2 5 3 4" xfId="748" xr:uid="{00000000-0005-0000-0000-0000A62C0000}"/>
    <cellStyle name="Comma 3 2 5 3 4 2" xfId="1549" xr:uid="{00000000-0005-0000-0000-0000A72C0000}"/>
    <cellStyle name="Comma 3 2 5 3 4 2 2" xfId="3953" xr:uid="{00000000-0005-0000-0000-0000A82C0000}"/>
    <cellStyle name="Comma 3 2 5 3 4 2 2 2" xfId="8756" xr:uid="{00000000-0005-0000-0000-0000A92C0000}"/>
    <cellStyle name="Comma 3 2 5 3 4 2 2 2 2" xfId="18363" xr:uid="{00000000-0005-0000-0000-0000AA2C0000}"/>
    <cellStyle name="Comma 3 2 5 3 4 2 2 2 2 2" xfId="37577" xr:uid="{3D67E13C-3E17-47F3-B116-8A548202E639}"/>
    <cellStyle name="Comma 3 2 5 3 4 2 2 2 3" xfId="27970" xr:uid="{5CA40594-4E68-4FC9-B848-A470FEAB95D5}"/>
    <cellStyle name="Comma 3 2 5 3 4 2 2 3" xfId="13560" xr:uid="{00000000-0005-0000-0000-0000AB2C0000}"/>
    <cellStyle name="Comma 3 2 5 3 4 2 2 3 2" xfId="32774" xr:uid="{57691B96-42AF-4CEC-871F-1A21E776D379}"/>
    <cellStyle name="Comma 3 2 5 3 4 2 2 4" xfId="23167" xr:uid="{1543FB28-4A41-4BBB-AB99-6AE8EED1FAAF}"/>
    <cellStyle name="Comma 3 2 5 3 4 2 3" xfId="6355" xr:uid="{00000000-0005-0000-0000-0000AC2C0000}"/>
    <cellStyle name="Comma 3 2 5 3 4 2 3 2" xfId="15962" xr:uid="{00000000-0005-0000-0000-0000AD2C0000}"/>
    <cellStyle name="Comma 3 2 5 3 4 2 3 2 2" xfId="35176" xr:uid="{769C4E9C-0767-4764-A83C-B2668A11E02C}"/>
    <cellStyle name="Comma 3 2 5 3 4 2 3 3" xfId="25569" xr:uid="{D4782346-E8F2-4DB6-BEEC-C03DCB47145A}"/>
    <cellStyle name="Comma 3 2 5 3 4 2 4" xfId="11158" xr:uid="{00000000-0005-0000-0000-0000AE2C0000}"/>
    <cellStyle name="Comma 3 2 5 3 4 2 4 2" xfId="30372" xr:uid="{90E5F83C-F2B0-458A-AB64-9D38D0D4EA62}"/>
    <cellStyle name="Comma 3 2 5 3 4 2 5" xfId="20765" xr:uid="{FC36A340-9686-44FE-ABC6-1D2A1723CAAD}"/>
    <cellStyle name="Comma 3 2 5 3 4 3" xfId="2349" xr:uid="{00000000-0005-0000-0000-0000AF2C0000}"/>
    <cellStyle name="Comma 3 2 5 3 4 3 2" xfId="4753" xr:uid="{00000000-0005-0000-0000-0000B02C0000}"/>
    <cellStyle name="Comma 3 2 5 3 4 3 2 2" xfId="9556" xr:uid="{00000000-0005-0000-0000-0000B12C0000}"/>
    <cellStyle name="Comma 3 2 5 3 4 3 2 2 2" xfId="19163" xr:uid="{00000000-0005-0000-0000-0000B22C0000}"/>
    <cellStyle name="Comma 3 2 5 3 4 3 2 2 2 2" xfId="38377" xr:uid="{741465F4-F915-42A1-BB4C-785EC68F97E3}"/>
    <cellStyle name="Comma 3 2 5 3 4 3 2 2 3" xfId="28770" xr:uid="{DC697543-3372-4DDF-96A3-64510DCFA6EE}"/>
    <cellStyle name="Comma 3 2 5 3 4 3 2 3" xfId="14360" xr:uid="{00000000-0005-0000-0000-0000B32C0000}"/>
    <cellStyle name="Comma 3 2 5 3 4 3 2 3 2" xfId="33574" xr:uid="{29B9FA86-5666-4831-940E-CFEE6A53C101}"/>
    <cellStyle name="Comma 3 2 5 3 4 3 2 4" xfId="23967" xr:uid="{31BFA718-5178-4C5D-8776-099007D0E74F}"/>
    <cellStyle name="Comma 3 2 5 3 4 3 3" xfId="7155" xr:uid="{00000000-0005-0000-0000-0000B42C0000}"/>
    <cellStyle name="Comma 3 2 5 3 4 3 3 2" xfId="16762" xr:uid="{00000000-0005-0000-0000-0000B52C0000}"/>
    <cellStyle name="Comma 3 2 5 3 4 3 3 2 2" xfId="35976" xr:uid="{F7821A62-C487-47F1-B9B5-B228A3E5AF59}"/>
    <cellStyle name="Comma 3 2 5 3 4 3 3 3" xfId="26369" xr:uid="{198DC950-B811-4424-95F2-DD21CE43B042}"/>
    <cellStyle name="Comma 3 2 5 3 4 3 4" xfId="11958" xr:uid="{00000000-0005-0000-0000-0000B62C0000}"/>
    <cellStyle name="Comma 3 2 5 3 4 3 4 2" xfId="31172" xr:uid="{A2BAC8EA-086F-49D1-B668-EB23BBDC9321}"/>
    <cellStyle name="Comma 3 2 5 3 4 3 5" xfId="21565" xr:uid="{07AA6B50-B286-4D60-9BFE-57130EC0935C}"/>
    <cellStyle name="Comma 3 2 5 3 4 4" xfId="3153" xr:uid="{00000000-0005-0000-0000-0000B72C0000}"/>
    <cellStyle name="Comma 3 2 5 3 4 4 2" xfId="7956" xr:uid="{00000000-0005-0000-0000-0000B82C0000}"/>
    <cellStyle name="Comma 3 2 5 3 4 4 2 2" xfId="17563" xr:uid="{00000000-0005-0000-0000-0000B92C0000}"/>
    <cellStyle name="Comma 3 2 5 3 4 4 2 2 2" xfId="36777" xr:uid="{9C24E6A7-AD80-4CAF-9C7F-6EFD8AD22089}"/>
    <cellStyle name="Comma 3 2 5 3 4 4 2 3" xfId="27170" xr:uid="{6C4B5FA5-1BAB-45FC-9CE3-B26F6FE673AF}"/>
    <cellStyle name="Comma 3 2 5 3 4 4 3" xfId="12760" xr:uid="{00000000-0005-0000-0000-0000BA2C0000}"/>
    <cellStyle name="Comma 3 2 5 3 4 4 3 2" xfId="31974" xr:uid="{6F2587BC-32D9-4289-8BFB-641FDA1C3F18}"/>
    <cellStyle name="Comma 3 2 5 3 4 4 4" xfId="22367" xr:uid="{94C6256B-A7EC-4D50-A171-EA19ED241B39}"/>
    <cellStyle name="Comma 3 2 5 3 4 5" xfId="5555" xr:uid="{00000000-0005-0000-0000-0000BB2C0000}"/>
    <cellStyle name="Comma 3 2 5 3 4 5 2" xfId="15162" xr:uid="{00000000-0005-0000-0000-0000BC2C0000}"/>
    <cellStyle name="Comma 3 2 5 3 4 5 2 2" xfId="34376" xr:uid="{F69E8368-06FA-407E-ABBD-03C32E688121}"/>
    <cellStyle name="Comma 3 2 5 3 4 5 3" xfId="24769" xr:uid="{68AC1357-2BFB-441D-9FEA-7B37AF4D4C0D}"/>
    <cellStyle name="Comma 3 2 5 3 4 6" xfId="10358" xr:uid="{00000000-0005-0000-0000-0000BD2C0000}"/>
    <cellStyle name="Comma 3 2 5 3 4 6 2" xfId="29572" xr:uid="{0F429451-EAA0-422F-9A65-14AC5FA55E3B}"/>
    <cellStyle name="Comma 3 2 5 3 4 7" xfId="19965" xr:uid="{8D37144C-AC99-488F-9082-33FC565CD9F2}"/>
    <cellStyle name="Comma 3 2 5 3 5" xfId="949" xr:uid="{00000000-0005-0000-0000-0000BE2C0000}"/>
    <cellStyle name="Comma 3 2 5 3 5 2" xfId="3353" xr:uid="{00000000-0005-0000-0000-0000BF2C0000}"/>
    <cellStyle name="Comma 3 2 5 3 5 2 2" xfId="8156" xr:uid="{00000000-0005-0000-0000-0000C02C0000}"/>
    <cellStyle name="Comma 3 2 5 3 5 2 2 2" xfId="17763" xr:uid="{00000000-0005-0000-0000-0000C12C0000}"/>
    <cellStyle name="Comma 3 2 5 3 5 2 2 2 2" xfId="36977" xr:uid="{EA57EAF5-2B62-4FFF-9EDB-AA567517C494}"/>
    <cellStyle name="Comma 3 2 5 3 5 2 2 3" xfId="27370" xr:uid="{8CC6C784-6FB1-47D0-BD28-F3214EB92E9F}"/>
    <cellStyle name="Comma 3 2 5 3 5 2 3" xfId="12960" xr:uid="{00000000-0005-0000-0000-0000C22C0000}"/>
    <cellStyle name="Comma 3 2 5 3 5 2 3 2" xfId="32174" xr:uid="{CF03EAFB-9033-4DC0-A22D-7032DB75262C}"/>
    <cellStyle name="Comma 3 2 5 3 5 2 4" xfId="22567" xr:uid="{D6B70CC4-3EC3-493D-92E8-EB228BF37A72}"/>
    <cellStyle name="Comma 3 2 5 3 5 3" xfId="5755" xr:uid="{00000000-0005-0000-0000-0000C32C0000}"/>
    <cellStyle name="Comma 3 2 5 3 5 3 2" xfId="15362" xr:uid="{00000000-0005-0000-0000-0000C42C0000}"/>
    <cellStyle name="Comma 3 2 5 3 5 3 2 2" xfId="34576" xr:uid="{1A35DF60-C1F4-4D26-BD67-450C01B59D73}"/>
    <cellStyle name="Comma 3 2 5 3 5 3 3" xfId="24969" xr:uid="{0ABF8D07-8DFB-46C6-AF46-BCEF323BF61D}"/>
    <cellStyle name="Comma 3 2 5 3 5 4" xfId="10558" xr:uid="{00000000-0005-0000-0000-0000C52C0000}"/>
    <cellStyle name="Comma 3 2 5 3 5 4 2" xfId="29772" xr:uid="{27CA9631-BC41-4053-A45A-61E713E5D012}"/>
    <cellStyle name="Comma 3 2 5 3 5 5" xfId="20165" xr:uid="{46FA3973-C98A-4DD0-92F2-BC58E140FC54}"/>
    <cellStyle name="Comma 3 2 5 3 6" xfId="1749" xr:uid="{00000000-0005-0000-0000-0000C62C0000}"/>
    <cellStyle name="Comma 3 2 5 3 6 2" xfId="4153" xr:uid="{00000000-0005-0000-0000-0000C72C0000}"/>
    <cellStyle name="Comma 3 2 5 3 6 2 2" xfId="8956" xr:uid="{00000000-0005-0000-0000-0000C82C0000}"/>
    <cellStyle name="Comma 3 2 5 3 6 2 2 2" xfId="18563" xr:uid="{00000000-0005-0000-0000-0000C92C0000}"/>
    <cellStyle name="Comma 3 2 5 3 6 2 2 2 2" xfId="37777" xr:uid="{FAC78EA3-D15D-4CC1-BDBE-D288F5116DF7}"/>
    <cellStyle name="Comma 3 2 5 3 6 2 2 3" xfId="28170" xr:uid="{13F2CF20-8A4D-48AA-AA21-E5A38FCC2C89}"/>
    <cellStyle name="Comma 3 2 5 3 6 2 3" xfId="13760" xr:uid="{00000000-0005-0000-0000-0000CA2C0000}"/>
    <cellStyle name="Comma 3 2 5 3 6 2 3 2" xfId="32974" xr:uid="{9BAD1F82-C3EE-4D25-A69D-0A70600485D0}"/>
    <cellStyle name="Comma 3 2 5 3 6 2 4" xfId="23367" xr:uid="{8C67B9CC-A512-43CD-A6A0-CAA41570C90D}"/>
    <cellStyle name="Comma 3 2 5 3 6 3" xfId="6555" xr:uid="{00000000-0005-0000-0000-0000CB2C0000}"/>
    <cellStyle name="Comma 3 2 5 3 6 3 2" xfId="16162" xr:uid="{00000000-0005-0000-0000-0000CC2C0000}"/>
    <cellStyle name="Comma 3 2 5 3 6 3 2 2" xfId="35376" xr:uid="{A206EF35-DE01-4560-A952-28712CBA77A1}"/>
    <cellStyle name="Comma 3 2 5 3 6 3 3" xfId="25769" xr:uid="{F62CE385-4841-430E-B62A-1EB20C45CB14}"/>
    <cellStyle name="Comma 3 2 5 3 6 4" xfId="11358" xr:uid="{00000000-0005-0000-0000-0000CD2C0000}"/>
    <cellStyle name="Comma 3 2 5 3 6 4 2" xfId="30572" xr:uid="{2EAE7741-9009-40E5-BB2C-C7748259C490}"/>
    <cellStyle name="Comma 3 2 5 3 6 5" xfId="20965" xr:uid="{3F73B0C2-78B6-4C61-A55E-B8BABD6689F4}"/>
    <cellStyle name="Comma 3 2 5 3 7" xfId="2553" xr:uid="{00000000-0005-0000-0000-0000CE2C0000}"/>
    <cellStyle name="Comma 3 2 5 3 7 2" xfId="7356" xr:uid="{00000000-0005-0000-0000-0000CF2C0000}"/>
    <cellStyle name="Comma 3 2 5 3 7 2 2" xfId="16963" xr:uid="{00000000-0005-0000-0000-0000D02C0000}"/>
    <cellStyle name="Comma 3 2 5 3 7 2 2 2" xfId="36177" xr:uid="{48848705-FBF1-46BA-BBA6-9F0F4F846667}"/>
    <cellStyle name="Comma 3 2 5 3 7 2 3" xfId="26570" xr:uid="{FDDB54C1-25FC-4DDC-A95B-BEC1414104D2}"/>
    <cellStyle name="Comma 3 2 5 3 7 3" xfId="12160" xr:uid="{00000000-0005-0000-0000-0000D12C0000}"/>
    <cellStyle name="Comma 3 2 5 3 7 3 2" xfId="31374" xr:uid="{EF5B207E-FE5F-47B7-9A76-392AC262AD21}"/>
    <cellStyle name="Comma 3 2 5 3 7 4" xfId="21767" xr:uid="{AED65FE8-B7D2-4E88-AF75-A072EE7BB1BE}"/>
    <cellStyle name="Comma 3 2 5 3 8" xfId="4955" xr:uid="{00000000-0005-0000-0000-0000D22C0000}"/>
    <cellStyle name="Comma 3 2 5 3 8 2" xfId="14562" xr:uid="{00000000-0005-0000-0000-0000D32C0000}"/>
    <cellStyle name="Comma 3 2 5 3 8 2 2" xfId="33776" xr:uid="{DAA0D94F-FB8B-4D16-B9DB-A0A8DE11A92F}"/>
    <cellStyle name="Comma 3 2 5 3 8 3" xfId="24169" xr:uid="{3B01AE3E-3DF7-4500-B040-12206CBFCC30}"/>
    <cellStyle name="Comma 3 2 5 3 9" xfId="9758" xr:uid="{00000000-0005-0000-0000-0000D42C0000}"/>
    <cellStyle name="Comma 3 2 5 3 9 2" xfId="28972" xr:uid="{E9162B33-0CA2-4082-8A72-4E4D86DEDB5C}"/>
    <cellStyle name="Comma 3 2 5 4" xfId="248" xr:uid="{00000000-0005-0000-0000-0000D52C0000}"/>
    <cellStyle name="Comma 3 2 5 4 2" xfId="1049" xr:uid="{00000000-0005-0000-0000-0000D62C0000}"/>
    <cellStyle name="Comma 3 2 5 4 2 2" xfId="3453" xr:uid="{00000000-0005-0000-0000-0000D72C0000}"/>
    <cellStyle name="Comma 3 2 5 4 2 2 2" xfId="8256" xr:uid="{00000000-0005-0000-0000-0000D82C0000}"/>
    <cellStyle name="Comma 3 2 5 4 2 2 2 2" xfId="17863" xr:uid="{00000000-0005-0000-0000-0000D92C0000}"/>
    <cellStyle name="Comma 3 2 5 4 2 2 2 2 2" xfId="37077" xr:uid="{C93EA6F2-BC64-4E4F-A1F9-7612543FFF6C}"/>
    <cellStyle name="Comma 3 2 5 4 2 2 2 3" xfId="27470" xr:uid="{70537DB2-4999-422A-B99D-919489147222}"/>
    <cellStyle name="Comma 3 2 5 4 2 2 3" xfId="13060" xr:uid="{00000000-0005-0000-0000-0000DA2C0000}"/>
    <cellStyle name="Comma 3 2 5 4 2 2 3 2" xfId="32274" xr:uid="{EA7074F5-E541-4D71-8FD3-101721C39F8D}"/>
    <cellStyle name="Comma 3 2 5 4 2 2 4" xfId="22667" xr:uid="{DE83043E-40DD-4AD3-BFC2-2F51A625EEBE}"/>
    <cellStyle name="Comma 3 2 5 4 2 3" xfId="5855" xr:uid="{00000000-0005-0000-0000-0000DB2C0000}"/>
    <cellStyle name="Comma 3 2 5 4 2 3 2" xfId="15462" xr:uid="{00000000-0005-0000-0000-0000DC2C0000}"/>
    <cellStyle name="Comma 3 2 5 4 2 3 2 2" xfId="34676" xr:uid="{F7DFE032-D1E5-473B-9E5E-7876A17D6983}"/>
    <cellStyle name="Comma 3 2 5 4 2 3 3" xfId="25069" xr:uid="{DA6855F0-1D17-4C6A-B110-34C2DB04227C}"/>
    <cellStyle name="Comma 3 2 5 4 2 4" xfId="10658" xr:uid="{00000000-0005-0000-0000-0000DD2C0000}"/>
    <cellStyle name="Comma 3 2 5 4 2 4 2" xfId="29872" xr:uid="{2EA76632-63FE-468B-B0AF-430DE471D3AC}"/>
    <cellStyle name="Comma 3 2 5 4 2 5" xfId="20265" xr:uid="{810E28C2-0DEC-44AB-91D7-1D2A4C9046C5}"/>
    <cellStyle name="Comma 3 2 5 4 3" xfId="1849" xr:uid="{00000000-0005-0000-0000-0000DE2C0000}"/>
    <cellStyle name="Comma 3 2 5 4 3 2" xfId="4253" xr:uid="{00000000-0005-0000-0000-0000DF2C0000}"/>
    <cellStyle name="Comma 3 2 5 4 3 2 2" xfId="9056" xr:uid="{00000000-0005-0000-0000-0000E02C0000}"/>
    <cellStyle name="Comma 3 2 5 4 3 2 2 2" xfId="18663" xr:uid="{00000000-0005-0000-0000-0000E12C0000}"/>
    <cellStyle name="Comma 3 2 5 4 3 2 2 2 2" xfId="37877" xr:uid="{F78EFBD9-319D-4428-BC8B-979D2B666415}"/>
    <cellStyle name="Comma 3 2 5 4 3 2 2 3" xfId="28270" xr:uid="{A1D76C27-C7D6-40F2-9D19-88ABB66B79A1}"/>
    <cellStyle name="Comma 3 2 5 4 3 2 3" xfId="13860" xr:uid="{00000000-0005-0000-0000-0000E22C0000}"/>
    <cellStyle name="Comma 3 2 5 4 3 2 3 2" xfId="33074" xr:uid="{D29179BC-F079-4439-B2B7-C0E391A82DDE}"/>
    <cellStyle name="Comma 3 2 5 4 3 2 4" xfId="23467" xr:uid="{51E62AC7-2DBD-439B-9553-B8970D30E0FA}"/>
    <cellStyle name="Comma 3 2 5 4 3 3" xfId="6655" xr:uid="{00000000-0005-0000-0000-0000E32C0000}"/>
    <cellStyle name="Comma 3 2 5 4 3 3 2" xfId="16262" xr:uid="{00000000-0005-0000-0000-0000E42C0000}"/>
    <cellStyle name="Comma 3 2 5 4 3 3 2 2" xfId="35476" xr:uid="{D3EAC75C-017D-4881-B79C-E4B01804971E}"/>
    <cellStyle name="Comma 3 2 5 4 3 3 3" xfId="25869" xr:uid="{EB31B111-F2EA-46B8-B343-B3722C4ADBAD}"/>
    <cellStyle name="Comma 3 2 5 4 3 4" xfId="11458" xr:uid="{00000000-0005-0000-0000-0000E52C0000}"/>
    <cellStyle name="Comma 3 2 5 4 3 4 2" xfId="30672" xr:uid="{68DE4641-7CDC-4FDC-88E9-CC3A18EECB17}"/>
    <cellStyle name="Comma 3 2 5 4 3 5" xfId="21065" xr:uid="{6D0B35C8-3CFC-4DCE-A3E5-1336931E7CAF}"/>
    <cellStyle name="Comma 3 2 5 4 4" xfId="2653" xr:uid="{00000000-0005-0000-0000-0000E62C0000}"/>
    <cellStyle name="Comma 3 2 5 4 4 2" xfId="7456" xr:uid="{00000000-0005-0000-0000-0000E72C0000}"/>
    <cellStyle name="Comma 3 2 5 4 4 2 2" xfId="17063" xr:uid="{00000000-0005-0000-0000-0000E82C0000}"/>
    <cellStyle name="Comma 3 2 5 4 4 2 2 2" xfId="36277" xr:uid="{5AF06BDE-C512-4B15-A54B-889541BE2C6F}"/>
    <cellStyle name="Comma 3 2 5 4 4 2 3" xfId="26670" xr:uid="{E2325531-6382-4D5F-A63B-48954AF95976}"/>
    <cellStyle name="Comma 3 2 5 4 4 3" xfId="12260" xr:uid="{00000000-0005-0000-0000-0000E92C0000}"/>
    <cellStyle name="Comma 3 2 5 4 4 3 2" xfId="31474" xr:uid="{E543AF06-3AEA-4AD9-9124-7E630D91B81D}"/>
    <cellStyle name="Comma 3 2 5 4 4 4" xfId="21867" xr:uid="{2D36835E-64A9-4CB9-A095-D9D659851417}"/>
    <cellStyle name="Comma 3 2 5 4 5" xfId="5055" xr:uid="{00000000-0005-0000-0000-0000EA2C0000}"/>
    <cellStyle name="Comma 3 2 5 4 5 2" xfId="14662" xr:uid="{00000000-0005-0000-0000-0000EB2C0000}"/>
    <cellStyle name="Comma 3 2 5 4 5 2 2" xfId="33876" xr:uid="{C2396B10-6477-4634-8C93-144655C9EE40}"/>
    <cellStyle name="Comma 3 2 5 4 5 3" xfId="24269" xr:uid="{9BA93B65-CDA1-46DF-BEFC-7211CFF5C8F5}"/>
    <cellStyle name="Comma 3 2 5 4 6" xfId="9858" xr:uid="{00000000-0005-0000-0000-0000EC2C0000}"/>
    <cellStyle name="Comma 3 2 5 4 6 2" xfId="29072" xr:uid="{D309D94D-36EA-4834-9589-AB2C699F79B8}"/>
    <cellStyle name="Comma 3 2 5 4 7" xfId="19465" xr:uid="{5855D58D-F65B-4973-B299-189CFD405226}"/>
    <cellStyle name="Comma 3 2 5 5" xfId="448" xr:uid="{00000000-0005-0000-0000-0000ED2C0000}"/>
    <cellStyle name="Comma 3 2 5 5 2" xfId="1249" xr:uid="{00000000-0005-0000-0000-0000EE2C0000}"/>
    <cellStyle name="Comma 3 2 5 5 2 2" xfId="3653" xr:uid="{00000000-0005-0000-0000-0000EF2C0000}"/>
    <cellStyle name="Comma 3 2 5 5 2 2 2" xfId="8456" xr:uid="{00000000-0005-0000-0000-0000F02C0000}"/>
    <cellStyle name="Comma 3 2 5 5 2 2 2 2" xfId="18063" xr:uid="{00000000-0005-0000-0000-0000F12C0000}"/>
    <cellStyle name="Comma 3 2 5 5 2 2 2 2 2" xfId="37277" xr:uid="{2FA5BFAB-B95E-4B4A-9970-BF8E81A8CCA8}"/>
    <cellStyle name="Comma 3 2 5 5 2 2 2 3" xfId="27670" xr:uid="{912BE01E-3DBB-4B6F-8A74-FA3918DB98C9}"/>
    <cellStyle name="Comma 3 2 5 5 2 2 3" xfId="13260" xr:uid="{00000000-0005-0000-0000-0000F22C0000}"/>
    <cellStyle name="Comma 3 2 5 5 2 2 3 2" xfId="32474" xr:uid="{EA74F0A1-6BBC-4464-86E0-27059CA47683}"/>
    <cellStyle name="Comma 3 2 5 5 2 2 4" xfId="22867" xr:uid="{6DC270B0-FFB1-4BAC-8DAC-2F5427B96054}"/>
    <cellStyle name="Comma 3 2 5 5 2 3" xfId="6055" xr:uid="{00000000-0005-0000-0000-0000F32C0000}"/>
    <cellStyle name="Comma 3 2 5 5 2 3 2" xfId="15662" xr:uid="{00000000-0005-0000-0000-0000F42C0000}"/>
    <cellStyle name="Comma 3 2 5 5 2 3 2 2" xfId="34876" xr:uid="{AEA5C3D8-AF97-4BDA-8280-80D37A9B86DC}"/>
    <cellStyle name="Comma 3 2 5 5 2 3 3" xfId="25269" xr:uid="{B0077C0C-98E8-445F-B9B7-332563923B03}"/>
    <cellStyle name="Comma 3 2 5 5 2 4" xfId="10858" xr:uid="{00000000-0005-0000-0000-0000F52C0000}"/>
    <cellStyle name="Comma 3 2 5 5 2 4 2" xfId="30072" xr:uid="{5943F21A-53F4-4193-8B51-E5E4A41AF70B}"/>
    <cellStyle name="Comma 3 2 5 5 2 5" xfId="20465" xr:uid="{2E8CEA4F-0E53-4A5A-89BA-9382685A5CBD}"/>
    <cellStyle name="Comma 3 2 5 5 3" xfId="2049" xr:uid="{00000000-0005-0000-0000-0000F62C0000}"/>
    <cellStyle name="Comma 3 2 5 5 3 2" xfId="4453" xr:uid="{00000000-0005-0000-0000-0000F72C0000}"/>
    <cellStyle name="Comma 3 2 5 5 3 2 2" xfId="9256" xr:uid="{00000000-0005-0000-0000-0000F82C0000}"/>
    <cellStyle name="Comma 3 2 5 5 3 2 2 2" xfId="18863" xr:uid="{00000000-0005-0000-0000-0000F92C0000}"/>
    <cellStyle name="Comma 3 2 5 5 3 2 2 2 2" xfId="38077" xr:uid="{CBA49922-05C6-4C79-A1C3-07F09BC0F94A}"/>
    <cellStyle name="Comma 3 2 5 5 3 2 2 3" xfId="28470" xr:uid="{9AC38225-683B-4378-B818-D12C84C27B16}"/>
    <cellStyle name="Comma 3 2 5 5 3 2 3" xfId="14060" xr:uid="{00000000-0005-0000-0000-0000FA2C0000}"/>
    <cellStyle name="Comma 3 2 5 5 3 2 3 2" xfId="33274" xr:uid="{A0C31F54-0AF4-425E-9FDB-8B5AAF1B2BB7}"/>
    <cellStyle name="Comma 3 2 5 5 3 2 4" xfId="23667" xr:uid="{CBA5448C-A053-4012-B86E-41FB9E79D7BA}"/>
    <cellStyle name="Comma 3 2 5 5 3 3" xfId="6855" xr:uid="{00000000-0005-0000-0000-0000FB2C0000}"/>
    <cellStyle name="Comma 3 2 5 5 3 3 2" xfId="16462" xr:uid="{00000000-0005-0000-0000-0000FC2C0000}"/>
    <cellStyle name="Comma 3 2 5 5 3 3 2 2" xfId="35676" xr:uid="{C96CF0F3-58E5-42E2-B003-5FAFCCC67FA5}"/>
    <cellStyle name="Comma 3 2 5 5 3 3 3" xfId="26069" xr:uid="{468863ED-64F5-47AA-B7E7-E704CFBEE9D8}"/>
    <cellStyle name="Comma 3 2 5 5 3 4" xfId="11658" xr:uid="{00000000-0005-0000-0000-0000FD2C0000}"/>
    <cellStyle name="Comma 3 2 5 5 3 4 2" xfId="30872" xr:uid="{8FE1AF5E-630C-4B8F-8075-BAE4178C9585}"/>
    <cellStyle name="Comma 3 2 5 5 3 5" xfId="21265" xr:uid="{A1B21037-8994-48E5-9F45-CFFB0A195908}"/>
    <cellStyle name="Comma 3 2 5 5 4" xfId="2853" xr:uid="{00000000-0005-0000-0000-0000FE2C0000}"/>
    <cellStyle name="Comma 3 2 5 5 4 2" xfId="7656" xr:uid="{00000000-0005-0000-0000-0000FF2C0000}"/>
    <cellStyle name="Comma 3 2 5 5 4 2 2" xfId="17263" xr:uid="{00000000-0005-0000-0000-0000002D0000}"/>
    <cellStyle name="Comma 3 2 5 5 4 2 2 2" xfId="36477" xr:uid="{6327493C-1DE8-4333-963C-0DDBFB8F4A67}"/>
    <cellStyle name="Comma 3 2 5 5 4 2 3" xfId="26870" xr:uid="{2422E382-8C51-4485-BB14-3754657F5A32}"/>
    <cellStyle name="Comma 3 2 5 5 4 3" xfId="12460" xr:uid="{00000000-0005-0000-0000-0000012D0000}"/>
    <cellStyle name="Comma 3 2 5 5 4 3 2" xfId="31674" xr:uid="{02AC2435-DB9F-4144-8164-78F5DE642E7B}"/>
    <cellStyle name="Comma 3 2 5 5 4 4" xfId="22067" xr:uid="{150A8911-DC4B-4DC9-8F59-69E26110DE71}"/>
    <cellStyle name="Comma 3 2 5 5 5" xfId="5255" xr:uid="{00000000-0005-0000-0000-0000022D0000}"/>
    <cellStyle name="Comma 3 2 5 5 5 2" xfId="14862" xr:uid="{00000000-0005-0000-0000-0000032D0000}"/>
    <cellStyle name="Comma 3 2 5 5 5 2 2" xfId="34076" xr:uid="{715E73F7-7E08-44A6-A1FF-117FBA19C8AE}"/>
    <cellStyle name="Comma 3 2 5 5 5 3" xfId="24469" xr:uid="{E9528AAC-DD6E-4BDB-8EA2-7F91B34102AD}"/>
    <cellStyle name="Comma 3 2 5 5 6" xfId="10058" xr:uid="{00000000-0005-0000-0000-0000042D0000}"/>
    <cellStyle name="Comma 3 2 5 5 6 2" xfId="29272" xr:uid="{9F1808B6-A26F-4CC5-A723-2D7A02938DBD}"/>
    <cellStyle name="Comma 3 2 5 5 7" xfId="19665" xr:uid="{A5E37F02-8F2F-46A5-8DCD-4BE0F1D1F45A}"/>
    <cellStyle name="Comma 3 2 5 6" xfId="648" xr:uid="{00000000-0005-0000-0000-0000052D0000}"/>
    <cellStyle name="Comma 3 2 5 6 2" xfId="1449" xr:uid="{00000000-0005-0000-0000-0000062D0000}"/>
    <cellStyle name="Comma 3 2 5 6 2 2" xfId="3853" xr:uid="{00000000-0005-0000-0000-0000072D0000}"/>
    <cellStyle name="Comma 3 2 5 6 2 2 2" xfId="8656" xr:uid="{00000000-0005-0000-0000-0000082D0000}"/>
    <cellStyle name="Comma 3 2 5 6 2 2 2 2" xfId="18263" xr:uid="{00000000-0005-0000-0000-0000092D0000}"/>
    <cellStyle name="Comma 3 2 5 6 2 2 2 2 2" xfId="37477" xr:uid="{908D24C5-940D-49D6-9238-06CB59A0BE57}"/>
    <cellStyle name="Comma 3 2 5 6 2 2 2 3" xfId="27870" xr:uid="{1C618E44-62AB-4B19-8251-913BFB8A286A}"/>
    <cellStyle name="Comma 3 2 5 6 2 2 3" xfId="13460" xr:uid="{00000000-0005-0000-0000-00000A2D0000}"/>
    <cellStyle name="Comma 3 2 5 6 2 2 3 2" xfId="32674" xr:uid="{22C1E551-97C1-490D-A8B9-61C93C4FB688}"/>
    <cellStyle name="Comma 3 2 5 6 2 2 4" xfId="23067" xr:uid="{AAD04E31-812E-469E-A25E-BA95E4106E20}"/>
    <cellStyle name="Comma 3 2 5 6 2 3" xfId="6255" xr:uid="{00000000-0005-0000-0000-00000B2D0000}"/>
    <cellStyle name="Comma 3 2 5 6 2 3 2" xfId="15862" xr:uid="{00000000-0005-0000-0000-00000C2D0000}"/>
    <cellStyle name="Comma 3 2 5 6 2 3 2 2" xfId="35076" xr:uid="{842AB69C-8D4F-4DA7-9F55-2872FDAB2BEE}"/>
    <cellStyle name="Comma 3 2 5 6 2 3 3" xfId="25469" xr:uid="{29C72BAE-A3C5-4684-8D88-A281D2C0D0D7}"/>
    <cellStyle name="Comma 3 2 5 6 2 4" xfId="11058" xr:uid="{00000000-0005-0000-0000-00000D2D0000}"/>
    <cellStyle name="Comma 3 2 5 6 2 4 2" xfId="30272" xr:uid="{103C57A3-743A-40A2-AA97-5D5FC7EC4AA8}"/>
    <cellStyle name="Comma 3 2 5 6 2 5" xfId="20665" xr:uid="{0CF67A6F-9DF5-4B12-AAE5-A27AAC5EFD38}"/>
    <cellStyle name="Comma 3 2 5 6 3" xfId="2249" xr:uid="{00000000-0005-0000-0000-00000E2D0000}"/>
    <cellStyle name="Comma 3 2 5 6 3 2" xfId="4653" xr:uid="{00000000-0005-0000-0000-00000F2D0000}"/>
    <cellStyle name="Comma 3 2 5 6 3 2 2" xfId="9456" xr:uid="{00000000-0005-0000-0000-0000102D0000}"/>
    <cellStyle name="Comma 3 2 5 6 3 2 2 2" xfId="19063" xr:uid="{00000000-0005-0000-0000-0000112D0000}"/>
    <cellStyle name="Comma 3 2 5 6 3 2 2 2 2" xfId="38277" xr:uid="{BE646C36-FAA4-44B9-A47C-02582F2AF71A}"/>
    <cellStyle name="Comma 3 2 5 6 3 2 2 3" xfId="28670" xr:uid="{324E1D8F-B521-4EEF-95CB-EBE1358DD847}"/>
    <cellStyle name="Comma 3 2 5 6 3 2 3" xfId="14260" xr:uid="{00000000-0005-0000-0000-0000122D0000}"/>
    <cellStyle name="Comma 3 2 5 6 3 2 3 2" xfId="33474" xr:uid="{1B3B2E6E-8118-4C4E-839B-B85E73C152FA}"/>
    <cellStyle name="Comma 3 2 5 6 3 2 4" xfId="23867" xr:uid="{B44EA47E-D5D9-4161-9BB6-E1B5308401E0}"/>
    <cellStyle name="Comma 3 2 5 6 3 3" xfId="7055" xr:uid="{00000000-0005-0000-0000-0000132D0000}"/>
    <cellStyle name="Comma 3 2 5 6 3 3 2" xfId="16662" xr:uid="{00000000-0005-0000-0000-0000142D0000}"/>
    <cellStyle name="Comma 3 2 5 6 3 3 2 2" xfId="35876" xr:uid="{C27E4A0F-0558-4C8E-91F8-86B6FAD96567}"/>
    <cellStyle name="Comma 3 2 5 6 3 3 3" xfId="26269" xr:uid="{C4C070A9-3783-40EB-A0EC-AEA75561BC9B}"/>
    <cellStyle name="Comma 3 2 5 6 3 4" xfId="11858" xr:uid="{00000000-0005-0000-0000-0000152D0000}"/>
    <cellStyle name="Comma 3 2 5 6 3 4 2" xfId="31072" xr:uid="{52BECAE0-A579-403D-BDA7-B7CD969E67D4}"/>
    <cellStyle name="Comma 3 2 5 6 3 5" xfId="21465" xr:uid="{F40B22B5-A072-416F-83DE-11C03F430648}"/>
    <cellStyle name="Comma 3 2 5 6 4" xfId="3053" xr:uid="{00000000-0005-0000-0000-0000162D0000}"/>
    <cellStyle name="Comma 3 2 5 6 4 2" xfId="7856" xr:uid="{00000000-0005-0000-0000-0000172D0000}"/>
    <cellStyle name="Comma 3 2 5 6 4 2 2" xfId="17463" xr:uid="{00000000-0005-0000-0000-0000182D0000}"/>
    <cellStyle name="Comma 3 2 5 6 4 2 2 2" xfId="36677" xr:uid="{80C14106-187E-4D29-813B-144F0A8483B2}"/>
    <cellStyle name="Comma 3 2 5 6 4 2 3" xfId="27070" xr:uid="{F985D58B-345E-4ECF-8FE2-26A7E8B5FE79}"/>
    <cellStyle name="Comma 3 2 5 6 4 3" xfId="12660" xr:uid="{00000000-0005-0000-0000-0000192D0000}"/>
    <cellStyle name="Comma 3 2 5 6 4 3 2" xfId="31874" xr:uid="{5A36877C-0BA8-438F-A508-BD80D62D1DDD}"/>
    <cellStyle name="Comma 3 2 5 6 4 4" xfId="22267" xr:uid="{8C7A72C7-F475-44AD-8CB7-1DDC15DE85EE}"/>
    <cellStyle name="Comma 3 2 5 6 5" xfId="5455" xr:uid="{00000000-0005-0000-0000-00001A2D0000}"/>
    <cellStyle name="Comma 3 2 5 6 5 2" xfId="15062" xr:uid="{00000000-0005-0000-0000-00001B2D0000}"/>
    <cellStyle name="Comma 3 2 5 6 5 2 2" xfId="34276" xr:uid="{4C3247A3-FCE7-4BD3-8C8A-751EE955C9DB}"/>
    <cellStyle name="Comma 3 2 5 6 5 3" xfId="24669" xr:uid="{5633EFA4-745F-457F-953C-3A83516C9FD7}"/>
    <cellStyle name="Comma 3 2 5 6 6" xfId="10258" xr:uid="{00000000-0005-0000-0000-00001C2D0000}"/>
    <cellStyle name="Comma 3 2 5 6 6 2" xfId="29472" xr:uid="{5A2DEFCF-20DD-4BAC-9FE8-6D0A93979361}"/>
    <cellStyle name="Comma 3 2 5 6 7" xfId="19865" xr:uid="{5F92B81C-104D-4EDE-863B-B85B07D66696}"/>
    <cellStyle name="Comma 3 2 5 7" xfId="849" xr:uid="{00000000-0005-0000-0000-00001D2D0000}"/>
    <cellStyle name="Comma 3 2 5 7 2" xfId="3253" xr:uid="{00000000-0005-0000-0000-00001E2D0000}"/>
    <cellStyle name="Comma 3 2 5 7 2 2" xfId="8056" xr:uid="{00000000-0005-0000-0000-00001F2D0000}"/>
    <cellStyle name="Comma 3 2 5 7 2 2 2" xfId="17663" xr:uid="{00000000-0005-0000-0000-0000202D0000}"/>
    <cellStyle name="Comma 3 2 5 7 2 2 2 2" xfId="36877" xr:uid="{F312BE7C-D975-4902-8F39-31F4D3903E12}"/>
    <cellStyle name="Comma 3 2 5 7 2 2 3" xfId="27270" xr:uid="{CC536AAA-8EB7-4CF2-B5E4-9B2104ED2693}"/>
    <cellStyle name="Comma 3 2 5 7 2 3" xfId="12860" xr:uid="{00000000-0005-0000-0000-0000212D0000}"/>
    <cellStyle name="Comma 3 2 5 7 2 3 2" xfId="32074" xr:uid="{976C67C1-FEBF-4D69-BAE3-EE1A0319EF29}"/>
    <cellStyle name="Comma 3 2 5 7 2 4" xfId="22467" xr:uid="{5F433EFF-19AA-4E71-A387-E465672FC883}"/>
    <cellStyle name="Comma 3 2 5 7 3" xfId="5655" xr:uid="{00000000-0005-0000-0000-0000222D0000}"/>
    <cellStyle name="Comma 3 2 5 7 3 2" xfId="15262" xr:uid="{00000000-0005-0000-0000-0000232D0000}"/>
    <cellStyle name="Comma 3 2 5 7 3 2 2" xfId="34476" xr:uid="{BF041DBE-2D81-4CBB-A5AD-4B10ED8FFE87}"/>
    <cellStyle name="Comma 3 2 5 7 3 3" xfId="24869" xr:uid="{E80F004E-9A6E-4885-887F-C55812348AD4}"/>
    <cellStyle name="Comma 3 2 5 7 4" xfId="10458" xr:uid="{00000000-0005-0000-0000-0000242D0000}"/>
    <cellStyle name="Comma 3 2 5 7 4 2" xfId="29672" xr:uid="{A62E1318-7D59-4D3C-B685-53AEA3AABAE3}"/>
    <cellStyle name="Comma 3 2 5 7 5" xfId="20065" xr:uid="{7949F523-7E83-430A-B073-22BFE8DF4417}"/>
    <cellStyle name="Comma 3 2 5 8" xfId="1649" xr:uid="{00000000-0005-0000-0000-0000252D0000}"/>
    <cellStyle name="Comma 3 2 5 8 2" xfId="4053" xr:uid="{00000000-0005-0000-0000-0000262D0000}"/>
    <cellStyle name="Comma 3 2 5 8 2 2" xfId="8856" xr:uid="{00000000-0005-0000-0000-0000272D0000}"/>
    <cellStyle name="Comma 3 2 5 8 2 2 2" xfId="18463" xr:uid="{00000000-0005-0000-0000-0000282D0000}"/>
    <cellStyle name="Comma 3 2 5 8 2 2 2 2" xfId="37677" xr:uid="{4ABBD448-E620-4BF4-AD2D-A0A052B9B030}"/>
    <cellStyle name="Comma 3 2 5 8 2 2 3" xfId="28070" xr:uid="{0F367B0D-5A13-4DAB-AC40-4CA85E36145F}"/>
    <cellStyle name="Comma 3 2 5 8 2 3" xfId="13660" xr:uid="{00000000-0005-0000-0000-0000292D0000}"/>
    <cellStyle name="Comma 3 2 5 8 2 3 2" xfId="32874" xr:uid="{E5BD8FAC-5ABA-460E-B8E4-92AAC47497BF}"/>
    <cellStyle name="Comma 3 2 5 8 2 4" xfId="23267" xr:uid="{F0A38EB4-D3A7-4572-A79A-59975BB252B2}"/>
    <cellStyle name="Comma 3 2 5 8 3" xfId="6455" xr:uid="{00000000-0005-0000-0000-00002A2D0000}"/>
    <cellStyle name="Comma 3 2 5 8 3 2" xfId="16062" xr:uid="{00000000-0005-0000-0000-00002B2D0000}"/>
    <cellStyle name="Comma 3 2 5 8 3 2 2" xfId="35276" xr:uid="{B71B9974-F9BB-47FF-AD36-BA18760322AE}"/>
    <cellStyle name="Comma 3 2 5 8 3 3" xfId="25669" xr:uid="{36E46F15-6930-4D58-8EC9-2A559E0D872A}"/>
    <cellStyle name="Comma 3 2 5 8 4" xfId="11258" xr:uid="{00000000-0005-0000-0000-00002C2D0000}"/>
    <cellStyle name="Comma 3 2 5 8 4 2" xfId="30472" xr:uid="{21D607A3-395F-446D-986E-E9157B3F5825}"/>
    <cellStyle name="Comma 3 2 5 8 5" xfId="20865" xr:uid="{26096C04-B112-408F-98C4-7CEE2581AB6E}"/>
    <cellStyle name="Comma 3 2 5 9" xfId="2453" xr:uid="{00000000-0005-0000-0000-00002D2D0000}"/>
    <cellStyle name="Comma 3 2 5 9 2" xfId="7256" xr:uid="{00000000-0005-0000-0000-00002E2D0000}"/>
    <cellStyle name="Comma 3 2 5 9 2 2" xfId="16863" xr:uid="{00000000-0005-0000-0000-00002F2D0000}"/>
    <cellStyle name="Comma 3 2 5 9 2 2 2" xfId="36077" xr:uid="{73EE7A6A-4DD5-4137-8266-BBEF2FDEDB1A}"/>
    <cellStyle name="Comma 3 2 5 9 2 3" xfId="26470" xr:uid="{5C031C73-CD28-446B-83E7-4A46568B71AF}"/>
    <cellStyle name="Comma 3 2 5 9 3" xfId="12060" xr:uid="{00000000-0005-0000-0000-0000302D0000}"/>
    <cellStyle name="Comma 3 2 5 9 3 2" xfId="31274" xr:uid="{58A1C466-2C14-4E1C-98E8-A31BB563787E}"/>
    <cellStyle name="Comma 3 2 5 9 4" xfId="21667" xr:uid="{C20F555B-A0C3-45E8-8E13-459E366B49E2}"/>
    <cellStyle name="Comma 3 2 6" xfId="58" xr:uid="{00000000-0005-0000-0000-0000312D0000}"/>
    <cellStyle name="Comma 3 2 6 10" xfId="9668" xr:uid="{00000000-0005-0000-0000-0000322D0000}"/>
    <cellStyle name="Comma 3 2 6 10 2" xfId="28882" xr:uid="{13E5E7C7-1923-4CBA-B7BC-5C4A1A2255D7}"/>
    <cellStyle name="Comma 3 2 6 11" xfId="19275" xr:uid="{97BBF8A2-9AA6-48A5-B4FB-E8B524823B73}"/>
    <cellStyle name="Comma 3 2 6 2" xfId="158" xr:uid="{00000000-0005-0000-0000-0000332D0000}"/>
    <cellStyle name="Comma 3 2 6 2 10" xfId="19375" xr:uid="{33298A29-9721-4FAE-A806-6591C395F147}"/>
    <cellStyle name="Comma 3 2 6 2 2" xfId="358" xr:uid="{00000000-0005-0000-0000-0000342D0000}"/>
    <cellStyle name="Comma 3 2 6 2 2 2" xfId="1159" xr:uid="{00000000-0005-0000-0000-0000352D0000}"/>
    <cellStyle name="Comma 3 2 6 2 2 2 2" xfId="3563" xr:uid="{00000000-0005-0000-0000-0000362D0000}"/>
    <cellStyle name="Comma 3 2 6 2 2 2 2 2" xfId="8366" xr:uid="{00000000-0005-0000-0000-0000372D0000}"/>
    <cellStyle name="Comma 3 2 6 2 2 2 2 2 2" xfId="17973" xr:uid="{00000000-0005-0000-0000-0000382D0000}"/>
    <cellStyle name="Comma 3 2 6 2 2 2 2 2 2 2" xfId="37187" xr:uid="{A7DD939B-87A1-435F-AE86-B328F6ADC726}"/>
    <cellStyle name="Comma 3 2 6 2 2 2 2 2 3" xfId="27580" xr:uid="{D34893EE-2DA1-4A70-A119-21781CAC9AC2}"/>
    <cellStyle name="Comma 3 2 6 2 2 2 2 3" xfId="13170" xr:uid="{00000000-0005-0000-0000-0000392D0000}"/>
    <cellStyle name="Comma 3 2 6 2 2 2 2 3 2" xfId="32384" xr:uid="{BAD18EFA-6CF8-49F6-B6FF-53DC7D95A3DC}"/>
    <cellStyle name="Comma 3 2 6 2 2 2 2 4" xfId="22777" xr:uid="{8666531F-148A-4351-A483-0FC16E0E2507}"/>
    <cellStyle name="Comma 3 2 6 2 2 2 3" xfId="5965" xr:uid="{00000000-0005-0000-0000-00003A2D0000}"/>
    <cellStyle name="Comma 3 2 6 2 2 2 3 2" xfId="15572" xr:uid="{00000000-0005-0000-0000-00003B2D0000}"/>
    <cellStyle name="Comma 3 2 6 2 2 2 3 2 2" xfId="34786" xr:uid="{2C30288A-DFFF-4F1F-97A5-C9ABBB05B5AD}"/>
    <cellStyle name="Comma 3 2 6 2 2 2 3 3" xfId="25179" xr:uid="{BCC70F9A-4C6D-46AD-87D5-4D0F175D4921}"/>
    <cellStyle name="Comma 3 2 6 2 2 2 4" xfId="10768" xr:uid="{00000000-0005-0000-0000-00003C2D0000}"/>
    <cellStyle name="Comma 3 2 6 2 2 2 4 2" xfId="29982" xr:uid="{B0C3DCE8-C042-4907-A361-F292D9C5C1A0}"/>
    <cellStyle name="Comma 3 2 6 2 2 2 5" xfId="20375" xr:uid="{0F7FA91F-3438-450B-A4B2-EBD8DFAD3BAC}"/>
    <cellStyle name="Comma 3 2 6 2 2 3" xfId="1959" xr:uid="{00000000-0005-0000-0000-00003D2D0000}"/>
    <cellStyle name="Comma 3 2 6 2 2 3 2" xfId="4363" xr:uid="{00000000-0005-0000-0000-00003E2D0000}"/>
    <cellStyle name="Comma 3 2 6 2 2 3 2 2" xfId="9166" xr:uid="{00000000-0005-0000-0000-00003F2D0000}"/>
    <cellStyle name="Comma 3 2 6 2 2 3 2 2 2" xfId="18773" xr:uid="{00000000-0005-0000-0000-0000402D0000}"/>
    <cellStyle name="Comma 3 2 6 2 2 3 2 2 2 2" xfId="37987" xr:uid="{885A8C44-8B26-419C-9380-865389ACEE19}"/>
    <cellStyle name="Comma 3 2 6 2 2 3 2 2 3" xfId="28380" xr:uid="{3BC908C9-41E6-4D69-8CAC-4EE3241BA030}"/>
    <cellStyle name="Comma 3 2 6 2 2 3 2 3" xfId="13970" xr:uid="{00000000-0005-0000-0000-0000412D0000}"/>
    <cellStyle name="Comma 3 2 6 2 2 3 2 3 2" xfId="33184" xr:uid="{688014A8-EFD4-48AB-9FBE-360510A41835}"/>
    <cellStyle name="Comma 3 2 6 2 2 3 2 4" xfId="23577" xr:uid="{2AAB917A-0BB0-4509-AF06-64175083C6D1}"/>
    <cellStyle name="Comma 3 2 6 2 2 3 3" xfId="6765" xr:uid="{00000000-0005-0000-0000-0000422D0000}"/>
    <cellStyle name="Comma 3 2 6 2 2 3 3 2" xfId="16372" xr:uid="{00000000-0005-0000-0000-0000432D0000}"/>
    <cellStyle name="Comma 3 2 6 2 2 3 3 2 2" xfId="35586" xr:uid="{8A815CCA-DD72-447D-8B43-AF8D15FBAB6F}"/>
    <cellStyle name="Comma 3 2 6 2 2 3 3 3" xfId="25979" xr:uid="{210601AF-8E13-436B-B707-FC49577D7F7B}"/>
    <cellStyle name="Comma 3 2 6 2 2 3 4" xfId="11568" xr:uid="{00000000-0005-0000-0000-0000442D0000}"/>
    <cellStyle name="Comma 3 2 6 2 2 3 4 2" xfId="30782" xr:uid="{B6E102DD-6B67-4026-9A25-67481EA448A1}"/>
    <cellStyle name="Comma 3 2 6 2 2 3 5" xfId="21175" xr:uid="{38AF49AC-C9A2-4C92-A2CB-C2CCBC171869}"/>
    <cellStyle name="Comma 3 2 6 2 2 4" xfId="2763" xr:uid="{00000000-0005-0000-0000-0000452D0000}"/>
    <cellStyle name="Comma 3 2 6 2 2 4 2" xfId="7566" xr:uid="{00000000-0005-0000-0000-0000462D0000}"/>
    <cellStyle name="Comma 3 2 6 2 2 4 2 2" xfId="17173" xr:uid="{00000000-0005-0000-0000-0000472D0000}"/>
    <cellStyle name="Comma 3 2 6 2 2 4 2 2 2" xfId="36387" xr:uid="{8B2E6B83-E054-4021-9C98-E97E2978ACFC}"/>
    <cellStyle name="Comma 3 2 6 2 2 4 2 3" xfId="26780" xr:uid="{909D56E1-ACC1-44AA-9F7F-D06EDBC55122}"/>
    <cellStyle name="Comma 3 2 6 2 2 4 3" xfId="12370" xr:uid="{00000000-0005-0000-0000-0000482D0000}"/>
    <cellStyle name="Comma 3 2 6 2 2 4 3 2" xfId="31584" xr:uid="{CD924AA4-AD96-4387-96C3-8B5E9F9D55C5}"/>
    <cellStyle name="Comma 3 2 6 2 2 4 4" xfId="21977" xr:uid="{E4C8674D-454C-438B-AFE7-FF6BC3A48C78}"/>
    <cellStyle name="Comma 3 2 6 2 2 5" xfId="5165" xr:uid="{00000000-0005-0000-0000-0000492D0000}"/>
    <cellStyle name="Comma 3 2 6 2 2 5 2" xfId="14772" xr:uid="{00000000-0005-0000-0000-00004A2D0000}"/>
    <cellStyle name="Comma 3 2 6 2 2 5 2 2" xfId="33986" xr:uid="{E70455BC-F977-425E-B014-D6723FD6058A}"/>
    <cellStyle name="Comma 3 2 6 2 2 5 3" xfId="24379" xr:uid="{B70C9C92-9AB0-43DD-978A-34B04B6B4302}"/>
    <cellStyle name="Comma 3 2 6 2 2 6" xfId="9968" xr:uid="{00000000-0005-0000-0000-00004B2D0000}"/>
    <cellStyle name="Comma 3 2 6 2 2 6 2" xfId="29182" xr:uid="{47AA5D69-47B7-436E-848E-A44CFE99CE18}"/>
    <cellStyle name="Comma 3 2 6 2 2 7" xfId="19575" xr:uid="{C385F169-AD30-4B73-A23B-BFEB823CAA76}"/>
    <cellStyle name="Comma 3 2 6 2 3" xfId="558" xr:uid="{00000000-0005-0000-0000-00004C2D0000}"/>
    <cellStyle name="Comma 3 2 6 2 3 2" xfId="1359" xr:uid="{00000000-0005-0000-0000-00004D2D0000}"/>
    <cellStyle name="Comma 3 2 6 2 3 2 2" xfId="3763" xr:uid="{00000000-0005-0000-0000-00004E2D0000}"/>
    <cellStyle name="Comma 3 2 6 2 3 2 2 2" xfId="8566" xr:uid="{00000000-0005-0000-0000-00004F2D0000}"/>
    <cellStyle name="Comma 3 2 6 2 3 2 2 2 2" xfId="18173" xr:uid="{00000000-0005-0000-0000-0000502D0000}"/>
    <cellStyle name="Comma 3 2 6 2 3 2 2 2 2 2" xfId="37387" xr:uid="{6404F769-D835-47F2-B971-43FFA95C16E5}"/>
    <cellStyle name="Comma 3 2 6 2 3 2 2 2 3" xfId="27780" xr:uid="{05E8B2D7-E9A1-45A6-B430-D2382188DFD6}"/>
    <cellStyle name="Comma 3 2 6 2 3 2 2 3" xfId="13370" xr:uid="{00000000-0005-0000-0000-0000512D0000}"/>
    <cellStyle name="Comma 3 2 6 2 3 2 2 3 2" xfId="32584" xr:uid="{E3F787F9-B31E-4A80-A505-8667353B930A}"/>
    <cellStyle name="Comma 3 2 6 2 3 2 2 4" xfId="22977" xr:uid="{0D33BA91-3E7A-4F23-A724-10368FC8710B}"/>
    <cellStyle name="Comma 3 2 6 2 3 2 3" xfId="6165" xr:uid="{00000000-0005-0000-0000-0000522D0000}"/>
    <cellStyle name="Comma 3 2 6 2 3 2 3 2" xfId="15772" xr:uid="{00000000-0005-0000-0000-0000532D0000}"/>
    <cellStyle name="Comma 3 2 6 2 3 2 3 2 2" xfId="34986" xr:uid="{4DD67A2F-EA07-4976-9B1D-39DD1B53D89E}"/>
    <cellStyle name="Comma 3 2 6 2 3 2 3 3" xfId="25379" xr:uid="{2E21D7BE-D5C5-4A9F-876F-8703C35D41EA}"/>
    <cellStyle name="Comma 3 2 6 2 3 2 4" xfId="10968" xr:uid="{00000000-0005-0000-0000-0000542D0000}"/>
    <cellStyle name="Comma 3 2 6 2 3 2 4 2" xfId="30182" xr:uid="{9FD0102E-AA40-4FC5-9741-415E6106A441}"/>
    <cellStyle name="Comma 3 2 6 2 3 2 5" xfId="20575" xr:uid="{6A67B222-E2A7-43EB-9AE2-5AC6044C76F5}"/>
    <cellStyle name="Comma 3 2 6 2 3 3" xfId="2159" xr:uid="{00000000-0005-0000-0000-0000552D0000}"/>
    <cellStyle name="Comma 3 2 6 2 3 3 2" xfId="4563" xr:uid="{00000000-0005-0000-0000-0000562D0000}"/>
    <cellStyle name="Comma 3 2 6 2 3 3 2 2" xfId="9366" xr:uid="{00000000-0005-0000-0000-0000572D0000}"/>
    <cellStyle name="Comma 3 2 6 2 3 3 2 2 2" xfId="18973" xr:uid="{00000000-0005-0000-0000-0000582D0000}"/>
    <cellStyle name="Comma 3 2 6 2 3 3 2 2 2 2" xfId="38187" xr:uid="{B60EC991-1312-444A-9BCC-8C6C11CCE149}"/>
    <cellStyle name="Comma 3 2 6 2 3 3 2 2 3" xfId="28580" xr:uid="{053DF56B-F1B7-4488-9709-52C42E54485D}"/>
    <cellStyle name="Comma 3 2 6 2 3 3 2 3" xfId="14170" xr:uid="{00000000-0005-0000-0000-0000592D0000}"/>
    <cellStyle name="Comma 3 2 6 2 3 3 2 3 2" xfId="33384" xr:uid="{466969A8-9F46-4CB8-B1F2-086C3D86D16C}"/>
    <cellStyle name="Comma 3 2 6 2 3 3 2 4" xfId="23777" xr:uid="{D493C9A5-AA43-4852-8FF0-E195CAC82BB4}"/>
    <cellStyle name="Comma 3 2 6 2 3 3 3" xfId="6965" xr:uid="{00000000-0005-0000-0000-00005A2D0000}"/>
    <cellStyle name="Comma 3 2 6 2 3 3 3 2" xfId="16572" xr:uid="{00000000-0005-0000-0000-00005B2D0000}"/>
    <cellStyle name="Comma 3 2 6 2 3 3 3 2 2" xfId="35786" xr:uid="{0D181712-C0E2-480C-A0EF-CCF790708AD7}"/>
    <cellStyle name="Comma 3 2 6 2 3 3 3 3" xfId="26179" xr:uid="{2A3B1828-60AB-47D4-A46A-7F102984793B}"/>
    <cellStyle name="Comma 3 2 6 2 3 3 4" xfId="11768" xr:uid="{00000000-0005-0000-0000-00005C2D0000}"/>
    <cellStyle name="Comma 3 2 6 2 3 3 4 2" xfId="30982" xr:uid="{C6D8A6B7-EF3C-4480-A368-E5704366BB15}"/>
    <cellStyle name="Comma 3 2 6 2 3 3 5" xfId="21375" xr:uid="{9C6BC1A0-AE0D-4C7E-B60B-8E2D2F4D4409}"/>
    <cellStyle name="Comma 3 2 6 2 3 4" xfId="2963" xr:uid="{00000000-0005-0000-0000-00005D2D0000}"/>
    <cellStyle name="Comma 3 2 6 2 3 4 2" xfId="7766" xr:uid="{00000000-0005-0000-0000-00005E2D0000}"/>
    <cellStyle name="Comma 3 2 6 2 3 4 2 2" xfId="17373" xr:uid="{00000000-0005-0000-0000-00005F2D0000}"/>
    <cellStyle name="Comma 3 2 6 2 3 4 2 2 2" xfId="36587" xr:uid="{660C69B1-EF35-46F9-AC58-D7F70A924B62}"/>
    <cellStyle name="Comma 3 2 6 2 3 4 2 3" xfId="26980" xr:uid="{584763A3-DABB-4120-965E-A84D66AE0370}"/>
    <cellStyle name="Comma 3 2 6 2 3 4 3" xfId="12570" xr:uid="{00000000-0005-0000-0000-0000602D0000}"/>
    <cellStyle name="Comma 3 2 6 2 3 4 3 2" xfId="31784" xr:uid="{B53F8565-D7A4-45EC-A7B4-7F4BE7B43F23}"/>
    <cellStyle name="Comma 3 2 6 2 3 4 4" xfId="22177" xr:uid="{282B770C-7E41-48B0-8A61-EC583F943EF6}"/>
    <cellStyle name="Comma 3 2 6 2 3 5" xfId="5365" xr:uid="{00000000-0005-0000-0000-0000612D0000}"/>
    <cellStyle name="Comma 3 2 6 2 3 5 2" xfId="14972" xr:uid="{00000000-0005-0000-0000-0000622D0000}"/>
    <cellStyle name="Comma 3 2 6 2 3 5 2 2" xfId="34186" xr:uid="{3C1571E2-5883-439C-A8DF-E92981DBED97}"/>
    <cellStyle name="Comma 3 2 6 2 3 5 3" xfId="24579" xr:uid="{C0505699-438E-454B-99F5-D2D62BB73455}"/>
    <cellStyle name="Comma 3 2 6 2 3 6" xfId="10168" xr:uid="{00000000-0005-0000-0000-0000632D0000}"/>
    <cellStyle name="Comma 3 2 6 2 3 6 2" xfId="29382" xr:uid="{CEC1A33B-563F-4E0C-AA9C-5F5AF93CE849}"/>
    <cellStyle name="Comma 3 2 6 2 3 7" xfId="19775" xr:uid="{2A693BC2-D8F8-4063-B497-75E611554C47}"/>
    <cellStyle name="Comma 3 2 6 2 4" xfId="758" xr:uid="{00000000-0005-0000-0000-0000642D0000}"/>
    <cellStyle name="Comma 3 2 6 2 4 2" xfId="1559" xr:uid="{00000000-0005-0000-0000-0000652D0000}"/>
    <cellStyle name="Comma 3 2 6 2 4 2 2" xfId="3963" xr:uid="{00000000-0005-0000-0000-0000662D0000}"/>
    <cellStyle name="Comma 3 2 6 2 4 2 2 2" xfId="8766" xr:uid="{00000000-0005-0000-0000-0000672D0000}"/>
    <cellStyle name="Comma 3 2 6 2 4 2 2 2 2" xfId="18373" xr:uid="{00000000-0005-0000-0000-0000682D0000}"/>
    <cellStyle name="Comma 3 2 6 2 4 2 2 2 2 2" xfId="37587" xr:uid="{4F6F3EF7-94C0-46E4-B163-FD62EE0C882F}"/>
    <cellStyle name="Comma 3 2 6 2 4 2 2 2 3" xfId="27980" xr:uid="{6912D712-66EF-4267-91FF-1084EA253417}"/>
    <cellStyle name="Comma 3 2 6 2 4 2 2 3" xfId="13570" xr:uid="{00000000-0005-0000-0000-0000692D0000}"/>
    <cellStyle name="Comma 3 2 6 2 4 2 2 3 2" xfId="32784" xr:uid="{70445B84-7616-451A-B189-4B164286CAA9}"/>
    <cellStyle name="Comma 3 2 6 2 4 2 2 4" xfId="23177" xr:uid="{CF2F0AE4-392A-48E3-9F06-284BEAAE011B}"/>
    <cellStyle name="Comma 3 2 6 2 4 2 3" xfId="6365" xr:uid="{00000000-0005-0000-0000-00006A2D0000}"/>
    <cellStyle name="Comma 3 2 6 2 4 2 3 2" xfId="15972" xr:uid="{00000000-0005-0000-0000-00006B2D0000}"/>
    <cellStyle name="Comma 3 2 6 2 4 2 3 2 2" xfId="35186" xr:uid="{2806A2ED-615E-4A91-9577-7426C78B508D}"/>
    <cellStyle name="Comma 3 2 6 2 4 2 3 3" xfId="25579" xr:uid="{73FB4FC9-70B9-419D-99D7-B68D3EFC5DDA}"/>
    <cellStyle name="Comma 3 2 6 2 4 2 4" xfId="11168" xr:uid="{00000000-0005-0000-0000-00006C2D0000}"/>
    <cellStyle name="Comma 3 2 6 2 4 2 4 2" xfId="30382" xr:uid="{2199A211-60E3-43C4-B980-557196485BEE}"/>
    <cellStyle name="Comma 3 2 6 2 4 2 5" xfId="20775" xr:uid="{85D2DD37-0699-43EF-A0BC-72DD3A51E8FB}"/>
    <cellStyle name="Comma 3 2 6 2 4 3" xfId="2359" xr:uid="{00000000-0005-0000-0000-00006D2D0000}"/>
    <cellStyle name="Comma 3 2 6 2 4 3 2" xfId="4763" xr:uid="{00000000-0005-0000-0000-00006E2D0000}"/>
    <cellStyle name="Comma 3 2 6 2 4 3 2 2" xfId="9566" xr:uid="{00000000-0005-0000-0000-00006F2D0000}"/>
    <cellStyle name="Comma 3 2 6 2 4 3 2 2 2" xfId="19173" xr:uid="{00000000-0005-0000-0000-0000702D0000}"/>
    <cellStyle name="Comma 3 2 6 2 4 3 2 2 2 2" xfId="38387" xr:uid="{B4BF9586-22A2-4A61-BA2C-33A12066CA3D}"/>
    <cellStyle name="Comma 3 2 6 2 4 3 2 2 3" xfId="28780" xr:uid="{65B27323-9865-45AB-9DBA-4F41E11E1F79}"/>
    <cellStyle name="Comma 3 2 6 2 4 3 2 3" xfId="14370" xr:uid="{00000000-0005-0000-0000-0000712D0000}"/>
    <cellStyle name="Comma 3 2 6 2 4 3 2 3 2" xfId="33584" xr:uid="{38D2D8EC-CA19-499E-9B08-83C473CC26EF}"/>
    <cellStyle name="Comma 3 2 6 2 4 3 2 4" xfId="23977" xr:uid="{50D5D305-BA47-4B47-94BC-60E812D62590}"/>
    <cellStyle name="Comma 3 2 6 2 4 3 3" xfId="7165" xr:uid="{00000000-0005-0000-0000-0000722D0000}"/>
    <cellStyle name="Comma 3 2 6 2 4 3 3 2" xfId="16772" xr:uid="{00000000-0005-0000-0000-0000732D0000}"/>
    <cellStyle name="Comma 3 2 6 2 4 3 3 2 2" xfId="35986" xr:uid="{43A5BC3A-DA5F-4939-BDFC-D51B0389CEB8}"/>
    <cellStyle name="Comma 3 2 6 2 4 3 3 3" xfId="26379" xr:uid="{AE4E9FC7-635F-4CA3-8E31-9898F29A835D}"/>
    <cellStyle name="Comma 3 2 6 2 4 3 4" xfId="11968" xr:uid="{00000000-0005-0000-0000-0000742D0000}"/>
    <cellStyle name="Comma 3 2 6 2 4 3 4 2" xfId="31182" xr:uid="{CCC97545-0E9E-4603-8003-FDB77F810997}"/>
    <cellStyle name="Comma 3 2 6 2 4 3 5" xfId="21575" xr:uid="{A08E41DE-0E32-4460-98BD-0A12A28407B0}"/>
    <cellStyle name="Comma 3 2 6 2 4 4" xfId="3163" xr:uid="{00000000-0005-0000-0000-0000752D0000}"/>
    <cellStyle name="Comma 3 2 6 2 4 4 2" xfId="7966" xr:uid="{00000000-0005-0000-0000-0000762D0000}"/>
    <cellStyle name="Comma 3 2 6 2 4 4 2 2" xfId="17573" xr:uid="{00000000-0005-0000-0000-0000772D0000}"/>
    <cellStyle name="Comma 3 2 6 2 4 4 2 2 2" xfId="36787" xr:uid="{4DCD4E79-0D57-4769-B6B2-0EADE1AF5376}"/>
    <cellStyle name="Comma 3 2 6 2 4 4 2 3" xfId="27180" xr:uid="{9EA3A66D-153F-4745-B24F-00C08CCC2E6D}"/>
    <cellStyle name="Comma 3 2 6 2 4 4 3" xfId="12770" xr:uid="{00000000-0005-0000-0000-0000782D0000}"/>
    <cellStyle name="Comma 3 2 6 2 4 4 3 2" xfId="31984" xr:uid="{FF11DE1C-D4A1-49B1-862C-17AD5C6109C4}"/>
    <cellStyle name="Comma 3 2 6 2 4 4 4" xfId="22377" xr:uid="{741F35B8-5B4D-4B37-88A0-10679F908449}"/>
    <cellStyle name="Comma 3 2 6 2 4 5" xfId="5565" xr:uid="{00000000-0005-0000-0000-0000792D0000}"/>
    <cellStyle name="Comma 3 2 6 2 4 5 2" xfId="15172" xr:uid="{00000000-0005-0000-0000-00007A2D0000}"/>
    <cellStyle name="Comma 3 2 6 2 4 5 2 2" xfId="34386" xr:uid="{EB559F00-2E52-4489-BD30-106D35A83DA0}"/>
    <cellStyle name="Comma 3 2 6 2 4 5 3" xfId="24779" xr:uid="{73272EF0-7A16-4D09-8F23-3EA86456F7C4}"/>
    <cellStyle name="Comma 3 2 6 2 4 6" xfId="10368" xr:uid="{00000000-0005-0000-0000-00007B2D0000}"/>
    <cellStyle name="Comma 3 2 6 2 4 6 2" xfId="29582" xr:uid="{B1258554-1278-4D68-A21A-9F9E2CBD7C5D}"/>
    <cellStyle name="Comma 3 2 6 2 4 7" xfId="19975" xr:uid="{35A12C08-58F1-478E-ACE1-024A5F68FEE6}"/>
    <cellStyle name="Comma 3 2 6 2 5" xfId="959" xr:uid="{00000000-0005-0000-0000-00007C2D0000}"/>
    <cellStyle name="Comma 3 2 6 2 5 2" xfId="3363" xr:uid="{00000000-0005-0000-0000-00007D2D0000}"/>
    <cellStyle name="Comma 3 2 6 2 5 2 2" xfId="8166" xr:uid="{00000000-0005-0000-0000-00007E2D0000}"/>
    <cellStyle name="Comma 3 2 6 2 5 2 2 2" xfId="17773" xr:uid="{00000000-0005-0000-0000-00007F2D0000}"/>
    <cellStyle name="Comma 3 2 6 2 5 2 2 2 2" xfId="36987" xr:uid="{E6789FFD-BEB0-49C8-89CD-30B762A8F846}"/>
    <cellStyle name="Comma 3 2 6 2 5 2 2 3" xfId="27380" xr:uid="{F6C1ECCB-46A8-460D-938E-1DA020F74CE9}"/>
    <cellStyle name="Comma 3 2 6 2 5 2 3" xfId="12970" xr:uid="{00000000-0005-0000-0000-0000802D0000}"/>
    <cellStyle name="Comma 3 2 6 2 5 2 3 2" xfId="32184" xr:uid="{A3753C59-3F74-4B44-8341-C6AE9FB1E99A}"/>
    <cellStyle name="Comma 3 2 6 2 5 2 4" xfId="22577" xr:uid="{4E9F8E0C-ED2C-4C80-967D-F467C761476A}"/>
    <cellStyle name="Comma 3 2 6 2 5 3" xfId="5765" xr:uid="{00000000-0005-0000-0000-0000812D0000}"/>
    <cellStyle name="Comma 3 2 6 2 5 3 2" xfId="15372" xr:uid="{00000000-0005-0000-0000-0000822D0000}"/>
    <cellStyle name="Comma 3 2 6 2 5 3 2 2" xfId="34586" xr:uid="{07E5CC1F-E7F2-46D0-B359-DD8B82C97D1E}"/>
    <cellStyle name="Comma 3 2 6 2 5 3 3" xfId="24979" xr:uid="{5347378D-D343-40DB-A5A5-8EEA42FAA50D}"/>
    <cellStyle name="Comma 3 2 6 2 5 4" xfId="10568" xr:uid="{00000000-0005-0000-0000-0000832D0000}"/>
    <cellStyle name="Comma 3 2 6 2 5 4 2" xfId="29782" xr:uid="{416AAC26-5318-4673-AB01-107E36BE1CB2}"/>
    <cellStyle name="Comma 3 2 6 2 5 5" xfId="20175" xr:uid="{29DF14C0-739F-43BC-9831-ACEF8EA49A5D}"/>
    <cellStyle name="Comma 3 2 6 2 6" xfId="1759" xr:uid="{00000000-0005-0000-0000-0000842D0000}"/>
    <cellStyle name="Comma 3 2 6 2 6 2" xfId="4163" xr:uid="{00000000-0005-0000-0000-0000852D0000}"/>
    <cellStyle name="Comma 3 2 6 2 6 2 2" xfId="8966" xr:uid="{00000000-0005-0000-0000-0000862D0000}"/>
    <cellStyle name="Comma 3 2 6 2 6 2 2 2" xfId="18573" xr:uid="{00000000-0005-0000-0000-0000872D0000}"/>
    <cellStyle name="Comma 3 2 6 2 6 2 2 2 2" xfId="37787" xr:uid="{B9459A93-CE93-4DE4-98EE-1515156C373A}"/>
    <cellStyle name="Comma 3 2 6 2 6 2 2 3" xfId="28180" xr:uid="{7927AF5F-1E3E-46C9-8BA7-B648EAF023E7}"/>
    <cellStyle name="Comma 3 2 6 2 6 2 3" xfId="13770" xr:uid="{00000000-0005-0000-0000-0000882D0000}"/>
    <cellStyle name="Comma 3 2 6 2 6 2 3 2" xfId="32984" xr:uid="{46B70BCC-D6CF-4F88-BDBC-6E9F3258D7E8}"/>
    <cellStyle name="Comma 3 2 6 2 6 2 4" xfId="23377" xr:uid="{42175E1F-034C-40DC-9718-D1C4490EE215}"/>
    <cellStyle name="Comma 3 2 6 2 6 3" xfId="6565" xr:uid="{00000000-0005-0000-0000-0000892D0000}"/>
    <cellStyle name="Comma 3 2 6 2 6 3 2" xfId="16172" xr:uid="{00000000-0005-0000-0000-00008A2D0000}"/>
    <cellStyle name="Comma 3 2 6 2 6 3 2 2" xfId="35386" xr:uid="{79E16981-4109-4DAF-A586-ECCD02761B31}"/>
    <cellStyle name="Comma 3 2 6 2 6 3 3" xfId="25779" xr:uid="{9384D454-764F-4CB9-980B-076B679BB9ED}"/>
    <cellStyle name="Comma 3 2 6 2 6 4" xfId="11368" xr:uid="{00000000-0005-0000-0000-00008B2D0000}"/>
    <cellStyle name="Comma 3 2 6 2 6 4 2" xfId="30582" xr:uid="{9F5F6EA3-7F5F-4C73-A324-C33714D0A29C}"/>
    <cellStyle name="Comma 3 2 6 2 6 5" xfId="20975" xr:uid="{E9EEF8CD-46F1-4CF4-849D-DEB1063B4AF2}"/>
    <cellStyle name="Comma 3 2 6 2 7" xfId="2563" xr:uid="{00000000-0005-0000-0000-00008C2D0000}"/>
    <cellStyle name="Comma 3 2 6 2 7 2" xfId="7366" xr:uid="{00000000-0005-0000-0000-00008D2D0000}"/>
    <cellStyle name="Comma 3 2 6 2 7 2 2" xfId="16973" xr:uid="{00000000-0005-0000-0000-00008E2D0000}"/>
    <cellStyle name="Comma 3 2 6 2 7 2 2 2" xfId="36187" xr:uid="{F93E0D91-AE4D-4A40-A127-53074329763A}"/>
    <cellStyle name="Comma 3 2 6 2 7 2 3" xfId="26580" xr:uid="{0ECB052B-6D1E-435B-A078-F8064CF509C4}"/>
    <cellStyle name="Comma 3 2 6 2 7 3" xfId="12170" xr:uid="{00000000-0005-0000-0000-00008F2D0000}"/>
    <cellStyle name="Comma 3 2 6 2 7 3 2" xfId="31384" xr:uid="{98882B0C-413A-4858-B62A-1E3DE3138409}"/>
    <cellStyle name="Comma 3 2 6 2 7 4" xfId="21777" xr:uid="{F405903E-32D6-4811-91F8-A001367A4EC5}"/>
    <cellStyle name="Comma 3 2 6 2 8" xfId="4965" xr:uid="{00000000-0005-0000-0000-0000902D0000}"/>
    <cellStyle name="Comma 3 2 6 2 8 2" xfId="14572" xr:uid="{00000000-0005-0000-0000-0000912D0000}"/>
    <cellStyle name="Comma 3 2 6 2 8 2 2" xfId="33786" xr:uid="{5AAA7CEE-463B-41A2-B649-DAF4A310A77D}"/>
    <cellStyle name="Comma 3 2 6 2 8 3" xfId="24179" xr:uid="{30B56A59-3E8A-4BC8-B761-CF841A40AD1C}"/>
    <cellStyle name="Comma 3 2 6 2 9" xfId="9768" xr:uid="{00000000-0005-0000-0000-0000922D0000}"/>
    <cellStyle name="Comma 3 2 6 2 9 2" xfId="28982" xr:uid="{25F3172D-1359-4663-9C5B-58B400934E5F}"/>
    <cellStyle name="Comma 3 2 6 3" xfId="258" xr:uid="{00000000-0005-0000-0000-0000932D0000}"/>
    <cellStyle name="Comma 3 2 6 3 2" xfId="1059" xr:uid="{00000000-0005-0000-0000-0000942D0000}"/>
    <cellStyle name="Comma 3 2 6 3 2 2" xfId="3463" xr:uid="{00000000-0005-0000-0000-0000952D0000}"/>
    <cellStyle name="Comma 3 2 6 3 2 2 2" xfId="8266" xr:uid="{00000000-0005-0000-0000-0000962D0000}"/>
    <cellStyle name="Comma 3 2 6 3 2 2 2 2" xfId="17873" xr:uid="{00000000-0005-0000-0000-0000972D0000}"/>
    <cellStyle name="Comma 3 2 6 3 2 2 2 2 2" xfId="37087" xr:uid="{8C1ADB40-8470-4645-8FE7-EBBB9D6EC8D6}"/>
    <cellStyle name="Comma 3 2 6 3 2 2 2 3" xfId="27480" xr:uid="{E1CC2425-4823-402C-8244-51D238F24321}"/>
    <cellStyle name="Comma 3 2 6 3 2 2 3" xfId="13070" xr:uid="{00000000-0005-0000-0000-0000982D0000}"/>
    <cellStyle name="Comma 3 2 6 3 2 2 3 2" xfId="32284" xr:uid="{708F3526-E3BA-4F68-BD52-2548591CEB3A}"/>
    <cellStyle name="Comma 3 2 6 3 2 2 4" xfId="22677" xr:uid="{A8648398-1822-45C2-A82B-DF8DAAC30D77}"/>
    <cellStyle name="Comma 3 2 6 3 2 3" xfId="5865" xr:uid="{00000000-0005-0000-0000-0000992D0000}"/>
    <cellStyle name="Comma 3 2 6 3 2 3 2" xfId="15472" xr:uid="{00000000-0005-0000-0000-00009A2D0000}"/>
    <cellStyle name="Comma 3 2 6 3 2 3 2 2" xfId="34686" xr:uid="{D226EF9B-9D86-4354-A3A6-D2E4F349CBF9}"/>
    <cellStyle name="Comma 3 2 6 3 2 3 3" xfId="25079" xr:uid="{BB29B45E-4752-4858-8FDB-02BBA86E51BD}"/>
    <cellStyle name="Comma 3 2 6 3 2 4" xfId="10668" xr:uid="{00000000-0005-0000-0000-00009B2D0000}"/>
    <cellStyle name="Comma 3 2 6 3 2 4 2" xfId="29882" xr:uid="{82CC88E5-491E-48A8-9D29-8BC6593947A0}"/>
    <cellStyle name="Comma 3 2 6 3 2 5" xfId="20275" xr:uid="{88F59749-DE72-4D5A-8004-9F9B450F4644}"/>
    <cellStyle name="Comma 3 2 6 3 3" xfId="1859" xr:uid="{00000000-0005-0000-0000-00009C2D0000}"/>
    <cellStyle name="Comma 3 2 6 3 3 2" xfId="4263" xr:uid="{00000000-0005-0000-0000-00009D2D0000}"/>
    <cellStyle name="Comma 3 2 6 3 3 2 2" xfId="9066" xr:uid="{00000000-0005-0000-0000-00009E2D0000}"/>
    <cellStyle name="Comma 3 2 6 3 3 2 2 2" xfId="18673" xr:uid="{00000000-0005-0000-0000-00009F2D0000}"/>
    <cellStyle name="Comma 3 2 6 3 3 2 2 2 2" xfId="37887" xr:uid="{83BE2565-330A-4906-A70E-1C8A9FD56FDF}"/>
    <cellStyle name="Comma 3 2 6 3 3 2 2 3" xfId="28280" xr:uid="{128994F9-4898-4AC0-BD3B-7648937C568A}"/>
    <cellStyle name="Comma 3 2 6 3 3 2 3" xfId="13870" xr:uid="{00000000-0005-0000-0000-0000A02D0000}"/>
    <cellStyle name="Comma 3 2 6 3 3 2 3 2" xfId="33084" xr:uid="{1D4C1DBC-863F-4FED-963D-48364CE171B2}"/>
    <cellStyle name="Comma 3 2 6 3 3 2 4" xfId="23477" xr:uid="{A6DCBA5F-64DB-40C3-997F-C043356C3ECB}"/>
    <cellStyle name="Comma 3 2 6 3 3 3" xfId="6665" xr:uid="{00000000-0005-0000-0000-0000A12D0000}"/>
    <cellStyle name="Comma 3 2 6 3 3 3 2" xfId="16272" xr:uid="{00000000-0005-0000-0000-0000A22D0000}"/>
    <cellStyle name="Comma 3 2 6 3 3 3 2 2" xfId="35486" xr:uid="{81423330-F625-4BB0-9332-B97810F0B7AD}"/>
    <cellStyle name="Comma 3 2 6 3 3 3 3" xfId="25879" xr:uid="{DBA18341-D3E4-4BC2-A61E-07B5AFAF7C6C}"/>
    <cellStyle name="Comma 3 2 6 3 3 4" xfId="11468" xr:uid="{00000000-0005-0000-0000-0000A32D0000}"/>
    <cellStyle name="Comma 3 2 6 3 3 4 2" xfId="30682" xr:uid="{5EB75629-C42F-49D0-BB31-EBA575DEE7A0}"/>
    <cellStyle name="Comma 3 2 6 3 3 5" xfId="21075" xr:uid="{DAFB09BB-434B-49AA-882C-805BA57C5E7B}"/>
    <cellStyle name="Comma 3 2 6 3 4" xfId="2663" xr:uid="{00000000-0005-0000-0000-0000A42D0000}"/>
    <cellStyle name="Comma 3 2 6 3 4 2" xfId="7466" xr:uid="{00000000-0005-0000-0000-0000A52D0000}"/>
    <cellStyle name="Comma 3 2 6 3 4 2 2" xfId="17073" xr:uid="{00000000-0005-0000-0000-0000A62D0000}"/>
    <cellStyle name="Comma 3 2 6 3 4 2 2 2" xfId="36287" xr:uid="{7BDB1678-4C59-45BD-A642-C0E9191912F8}"/>
    <cellStyle name="Comma 3 2 6 3 4 2 3" xfId="26680" xr:uid="{2D9A98F2-EADF-45F5-83AA-2F6154B09566}"/>
    <cellStyle name="Comma 3 2 6 3 4 3" xfId="12270" xr:uid="{00000000-0005-0000-0000-0000A72D0000}"/>
    <cellStyle name="Comma 3 2 6 3 4 3 2" xfId="31484" xr:uid="{E1EE6A42-97C8-44B1-8F5E-572BED750F7F}"/>
    <cellStyle name="Comma 3 2 6 3 4 4" xfId="21877" xr:uid="{51B2C816-4AFA-4089-A5B5-2CF86E5F476A}"/>
    <cellStyle name="Comma 3 2 6 3 5" xfId="5065" xr:uid="{00000000-0005-0000-0000-0000A82D0000}"/>
    <cellStyle name="Comma 3 2 6 3 5 2" xfId="14672" xr:uid="{00000000-0005-0000-0000-0000A92D0000}"/>
    <cellStyle name="Comma 3 2 6 3 5 2 2" xfId="33886" xr:uid="{ACF1A470-D862-4ADF-8B13-B832B5219AEE}"/>
    <cellStyle name="Comma 3 2 6 3 5 3" xfId="24279" xr:uid="{62D29763-F518-440A-AEDB-412CA0D27D1C}"/>
    <cellStyle name="Comma 3 2 6 3 6" xfId="9868" xr:uid="{00000000-0005-0000-0000-0000AA2D0000}"/>
    <cellStyle name="Comma 3 2 6 3 6 2" xfId="29082" xr:uid="{0750C449-24D5-4CAF-8330-CA0E6F22F5B2}"/>
    <cellStyle name="Comma 3 2 6 3 7" xfId="19475" xr:uid="{4579719A-BA4F-41B8-998D-18479D46335E}"/>
    <cellStyle name="Comma 3 2 6 4" xfId="458" xr:uid="{00000000-0005-0000-0000-0000AB2D0000}"/>
    <cellStyle name="Comma 3 2 6 4 2" xfId="1259" xr:uid="{00000000-0005-0000-0000-0000AC2D0000}"/>
    <cellStyle name="Comma 3 2 6 4 2 2" xfId="3663" xr:uid="{00000000-0005-0000-0000-0000AD2D0000}"/>
    <cellStyle name="Comma 3 2 6 4 2 2 2" xfId="8466" xr:uid="{00000000-0005-0000-0000-0000AE2D0000}"/>
    <cellStyle name="Comma 3 2 6 4 2 2 2 2" xfId="18073" xr:uid="{00000000-0005-0000-0000-0000AF2D0000}"/>
    <cellStyle name="Comma 3 2 6 4 2 2 2 2 2" xfId="37287" xr:uid="{6E743DC5-7F2B-476B-845B-E7B34C437B45}"/>
    <cellStyle name="Comma 3 2 6 4 2 2 2 3" xfId="27680" xr:uid="{0A1126B5-92AF-46B6-B048-25046456EB2A}"/>
    <cellStyle name="Comma 3 2 6 4 2 2 3" xfId="13270" xr:uid="{00000000-0005-0000-0000-0000B02D0000}"/>
    <cellStyle name="Comma 3 2 6 4 2 2 3 2" xfId="32484" xr:uid="{CC05A962-798C-4D83-ABA3-39A93C2A17FB}"/>
    <cellStyle name="Comma 3 2 6 4 2 2 4" xfId="22877" xr:uid="{D90209D8-BDD0-4616-9EFE-532490E608B8}"/>
    <cellStyle name="Comma 3 2 6 4 2 3" xfId="6065" xr:uid="{00000000-0005-0000-0000-0000B12D0000}"/>
    <cellStyle name="Comma 3 2 6 4 2 3 2" xfId="15672" xr:uid="{00000000-0005-0000-0000-0000B22D0000}"/>
    <cellStyle name="Comma 3 2 6 4 2 3 2 2" xfId="34886" xr:uid="{7325A1AF-D8B8-44CF-9D45-310A72A79397}"/>
    <cellStyle name="Comma 3 2 6 4 2 3 3" xfId="25279" xr:uid="{667B702C-EF62-4A54-B7E9-B473078593C2}"/>
    <cellStyle name="Comma 3 2 6 4 2 4" xfId="10868" xr:uid="{00000000-0005-0000-0000-0000B32D0000}"/>
    <cellStyle name="Comma 3 2 6 4 2 4 2" xfId="30082" xr:uid="{CC6AA030-8DB1-48EC-91F4-43344156CC6E}"/>
    <cellStyle name="Comma 3 2 6 4 2 5" xfId="20475" xr:uid="{ECB737E4-C803-494A-BAFB-3BB0608DF4FD}"/>
    <cellStyle name="Comma 3 2 6 4 3" xfId="2059" xr:uid="{00000000-0005-0000-0000-0000B42D0000}"/>
    <cellStyle name="Comma 3 2 6 4 3 2" xfId="4463" xr:uid="{00000000-0005-0000-0000-0000B52D0000}"/>
    <cellStyle name="Comma 3 2 6 4 3 2 2" xfId="9266" xr:uid="{00000000-0005-0000-0000-0000B62D0000}"/>
    <cellStyle name="Comma 3 2 6 4 3 2 2 2" xfId="18873" xr:uid="{00000000-0005-0000-0000-0000B72D0000}"/>
    <cellStyle name="Comma 3 2 6 4 3 2 2 2 2" xfId="38087" xr:uid="{2E163D94-6E70-4DEB-AE5D-14DD58645264}"/>
    <cellStyle name="Comma 3 2 6 4 3 2 2 3" xfId="28480" xr:uid="{A716358B-3434-4546-8646-B41EEFABFFD6}"/>
    <cellStyle name="Comma 3 2 6 4 3 2 3" xfId="14070" xr:uid="{00000000-0005-0000-0000-0000B82D0000}"/>
    <cellStyle name="Comma 3 2 6 4 3 2 3 2" xfId="33284" xr:uid="{B92821EC-7F7F-49E8-A2AC-0B21C749B3EC}"/>
    <cellStyle name="Comma 3 2 6 4 3 2 4" xfId="23677" xr:uid="{2ACDC827-FBC0-4019-B75E-17CE261CD026}"/>
    <cellStyle name="Comma 3 2 6 4 3 3" xfId="6865" xr:uid="{00000000-0005-0000-0000-0000B92D0000}"/>
    <cellStyle name="Comma 3 2 6 4 3 3 2" xfId="16472" xr:uid="{00000000-0005-0000-0000-0000BA2D0000}"/>
    <cellStyle name="Comma 3 2 6 4 3 3 2 2" xfId="35686" xr:uid="{543131C2-F19E-4036-BE52-9B4C254ADABA}"/>
    <cellStyle name="Comma 3 2 6 4 3 3 3" xfId="26079" xr:uid="{4E1245C0-7BF3-483F-9241-F9C4A2D5BA67}"/>
    <cellStyle name="Comma 3 2 6 4 3 4" xfId="11668" xr:uid="{00000000-0005-0000-0000-0000BB2D0000}"/>
    <cellStyle name="Comma 3 2 6 4 3 4 2" xfId="30882" xr:uid="{1B7DBCE9-1E75-4E48-B561-221905775CF2}"/>
    <cellStyle name="Comma 3 2 6 4 3 5" xfId="21275" xr:uid="{3FEC6B01-3371-464A-B06A-0958EA99B2A7}"/>
    <cellStyle name="Comma 3 2 6 4 4" xfId="2863" xr:uid="{00000000-0005-0000-0000-0000BC2D0000}"/>
    <cellStyle name="Comma 3 2 6 4 4 2" xfId="7666" xr:uid="{00000000-0005-0000-0000-0000BD2D0000}"/>
    <cellStyle name="Comma 3 2 6 4 4 2 2" xfId="17273" xr:uid="{00000000-0005-0000-0000-0000BE2D0000}"/>
    <cellStyle name="Comma 3 2 6 4 4 2 2 2" xfId="36487" xr:uid="{F7E1C1E7-0E09-415C-AE10-4C174B6F6B9B}"/>
    <cellStyle name="Comma 3 2 6 4 4 2 3" xfId="26880" xr:uid="{CF978D6E-F4CD-4DE5-909E-58BBF591D44D}"/>
    <cellStyle name="Comma 3 2 6 4 4 3" xfId="12470" xr:uid="{00000000-0005-0000-0000-0000BF2D0000}"/>
    <cellStyle name="Comma 3 2 6 4 4 3 2" xfId="31684" xr:uid="{1E63AF94-A57A-4DCA-9204-261E56D68543}"/>
    <cellStyle name="Comma 3 2 6 4 4 4" xfId="22077" xr:uid="{4EF98FAF-E949-473D-99F5-B315C5505C81}"/>
    <cellStyle name="Comma 3 2 6 4 5" xfId="5265" xr:uid="{00000000-0005-0000-0000-0000C02D0000}"/>
    <cellStyle name="Comma 3 2 6 4 5 2" xfId="14872" xr:uid="{00000000-0005-0000-0000-0000C12D0000}"/>
    <cellStyle name="Comma 3 2 6 4 5 2 2" xfId="34086" xr:uid="{50AC9EC8-7827-487F-8EF5-B8FC8BA31569}"/>
    <cellStyle name="Comma 3 2 6 4 5 3" xfId="24479" xr:uid="{07E9DE73-D40E-4C45-AB3D-F88C357E40B2}"/>
    <cellStyle name="Comma 3 2 6 4 6" xfId="10068" xr:uid="{00000000-0005-0000-0000-0000C22D0000}"/>
    <cellStyle name="Comma 3 2 6 4 6 2" xfId="29282" xr:uid="{AC78DDE9-D4DB-4479-91E2-63ECFA6F60FF}"/>
    <cellStyle name="Comma 3 2 6 4 7" xfId="19675" xr:uid="{6779DC90-CD16-4A29-A8B4-D9A03EEEBC0C}"/>
    <cellStyle name="Comma 3 2 6 5" xfId="658" xr:uid="{00000000-0005-0000-0000-0000C32D0000}"/>
    <cellStyle name="Comma 3 2 6 5 2" xfId="1459" xr:uid="{00000000-0005-0000-0000-0000C42D0000}"/>
    <cellStyle name="Comma 3 2 6 5 2 2" xfId="3863" xr:uid="{00000000-0005-0000-0000-0000C52D0000}"/>
    <cellStyle name="Comma 3 2 6 5 2 2 2" xfId="8666" xr:uid="{00000000-0005-0000-0000-0000C62D0000}"/>
    <cellStyle name="Comma 3 2 6 5 2 2 2 2" xfId="18273" xr:uid="{00000000-0005-0000-0000-0000C72D0000}"/>
    <cellStyle name="Comma 3 2 6 5 2 2 2 2 2" xfId="37487" xr:uid="{649AB790-784F-49FC-A3FB-3D20EF72BFC8}"/>
    <cellStyle name="Comma 3 2 6 5 2 2 2 3" xfId="27880" xr:uid="{9B791893-E640-4F1F-AD0C-ACC89CE93258}"/>
    <cellStyle name="Comma 3 2 6 5 2 2 3" xfId="13470" xr:uid="{00000000-0005-0000-0000-0000C82D0000}"/>
    <cellStyle name="Comma 3 2 6 5 2 2 3 2" xfId="32684" xr:uid="{D6E6276C-5D0F-4FC6-9133-7708A1775793}"/>
    <cellStyle name="Comma 3 2 6 5 2 2 4" xfId="23077" xr:uid="{E5F316F5-E84F-48CD-9304-50739CB5B3B1}"/>
    <cellStyle name="Comma 3 2 6 5 2 3" xfId="6265" xr:uid="{00000000-0005-0000-0000-0000C92D0000}"/>
    <cellStyle name="Comma 3 2 6 5 2 3 2" xfId="15872" xr:uid="{00000000-0005-0000-0000-0000CA2D0000}"/>
    <cellStyle name="Comma 3 2 6 5 2 3 2 2" xfId="35086" xr:uid="{F6D96DE6-0952-41F8-B301-BBFAEC14AD71}"/>
    <cellStyle name="Comma 3 2 6 5 2 3 3" xfId="25479" xr:uid="{3C921A82-F7B3-40FF-B695-F2C3C73F71F7}"/>
    <cellStyle name="Comma 3 2 6 5 2 4" xfId="11068" xr:uid="{00000000-0005-0000-0000-0000CB2D0000}"/>
    <cellStyle name="Comma 3 2 6 5 2 4 2" xfId="30282" xr:uid="{D1278347-7742-4392-BEB9-BDA6F0B5E578}"/>
    <cellStyle name="Comma 3 2 6 5 2 5" xfId="20675" xr:uid="{DBFD925A-8E9E-4AD2-9578-6E98036357F9}"/>
    <cellStyle name="Comma 3 2 6 5 3" xfId="2259" xr:uid="{00000000-0005-0000-0000-0000CC2D0000}"/>
    <cellStyle name="Comma 3 2 6 5 3 2" xfId="4663" xr:uid="{00000000-0005-0000-0000-0000CD2D0000}"/>
    <cellStyle name="Comma 3 2 6 5 3 2 2" xfId="9466" xr:uid="{00000000-0005-0000-0000-0000CE2D0000}"/>
    <cellStyle name="Comma 3 2 6 5 3 2 2 2" xfId="19073" xr:uid="{00000000-0005-0000-0000-0000CF2D0000}"/>
    <cellStyle name="Comma 3 2 6 5 3 2 2 2 2" xfId="38287" xr:uid="{DB0C6C6D-1E74-4A7A-8B34-14FFB065FB7E}"/>
    <cellStyle name="Comma 3 2 6 5 3 2 2 3" xfId="28680" xr:uid="{E5B67366-83F8-4007-AC8E-8818DBA9BF8B}"/>
    <cellStyle name="Comma 3 2 6 5 3 2 3" xfId="14270" xr:uid="{00000000-0005-0000-0000-0000D02D0000}"/>
    <cellStyle name="Comma 3 2 6 5 3 2 3 2" xfId="33484" xr:uid="{E01D4A8C-DAE3-4DDA-9E13-E72A918740CE}"/>
    <cellStyle name="Comma 3 2 6 5 3 2 4" xfId="23877" xr:uid="{726D1FA4-650D-4FAC-A3E4-15007B2CB371}"/>
    <cellStyle name="Comma 3 2 6 5 3 3" xfId="7065" xr:uid="{00000000-0005-0000-0000-0000D12D0000}"/>
    <cellStyle name="Comma 3 2 6 5 3 3 2" xfId="16672" xr:uid="{00000000-0005-0000-0000-0000D22D0000}"/>
    <cellStyle name="Comma 3 2 6 5 3 3 2 2" xfId="35886" xr:uid="{E64B7885-E43C-4DFD-A14E-F05E8427DB3A}"/>
    <cellStyle name="Comma 3 2 6 5 3 3 3" xfId="26279" xr:uid="{328039FA-25E5-441A-8D59-FCDED5F81A58}"/>
    <cellStyle name="Comma 3 2 6 5 3 4" xfId="11868" xr:uid="{00000000-0005-0000-0000-0000D32D0000}"/>
    <cellStyle name="Comma 3 2 6 5 3 4 2" xfId="31082" xr:uid="{D3748C04-ECA0-4697-8CB1-C9C47F6AD7AE}"/>
    <cellStyle name="Comma 3 2 6 5 3 5" xfId="21475" xr:uid="{AE2C5488-E276-4932-A33B-050FD27D6301}"/>
    <cellStyle name="Comma 3 2 6 5 4" xfId="3063" xr:uid="{00000000-0005-0000-0000-0000D42D0000}"/>
    <cellStyle name="Comma 3 2 6 5 4 2" xfId="7866" xr:uid="{00000000-0005-0000-0000-0000D52D0000}"/>
    <cellStyle name="Comma 3 2 6 5 4 2 2" xfId="17473" xr:uid="{00000000-0005-0000-0000-0000D62D0000}"/>
    <cellStyle name="Comma 3 2 6 5 4 2 2 2" xfId="36687" xr:uid="{39E0BD66-808E-4E3E-89C3-C0ED01171066}"/>
    <cellStyle name="Comma 3 2 6 5 4 2 3" xfId="27080" xr:uid="{E4F94419-104B-47A7-9E66-BADFD604400C}"/>
    <cellStyle name="Comma 3 2 6 5 4 3" xfId="12670" xr:uid="{00000000-0005-0000-0000-0000D72D0000}"/>
    <cellStyle name="Comma 3 2 6 5 4 3 2" xfId="31884" xr:uid="{8124293F-F0F3-496A-ABDC-B99B11DB482A}"/>
    <cellStyle name="Comma 3 2 6 5 4 4" xfId="22277" xr:uid="{70B429E1-3B37-4959-BC33-F180195C110F}"/>
    <cellStyle name="Comma 3 2 6 5 5" xfId="5465" xr:uid="{00000000-0005-0000-0000-0000D82D0000}"/>
    <cellStyle name="Comma 3 2 6 5 5 2" xfId="15072" xr:uid="{00000000-0005-0000-0000-0000D92D0000}"/>
    <cellStyle name="Comma 3 2 6 5 5 2 2" xfId="34286" xr:uid="{8CC31270-B485-4626-ACAC-BF24EA507F5B}"/>
    <cellStyle name="Comma 3 2 6 5 5 3" xfId="24679" xr:uid="{0F58F082-79A0-42B7-A7BA-EA856C6037B4}"/>
    <cellStyle name="Comma 3 2 6 5 6" xfId="10268" xr:uid="{00000000-0005-0000-0000-0000DA2D0000}"/>
    <cellStyle name="Comma 3 2 6 5 6 2" xfId="29482" xr:uid="{5A1C9E91-A2DE-466C-9629-3DA1FFF8D68C}"/>
    <cellStyle name="Comma 3 2 6 5 7" xfId="19875" xr:uid="{93C6FFBF-AA47-4F71-B25A-2A6A0C1DAD77}"/>
    <cellStyle name="Comma 3 2 6 6" xfId="859" xr:uid="{00000000-0005-0000-0000-0000DB2D0000}"/>
    <cellStyle name="Comma 3 2 6 6 2" xfId="3263" xr:uid="{00000000-0005-0000-0000-0000DC2D0000}"/>
    <cellStyle name="Comma 3 2 6 6 2 2" xfId="8066" xr:uid="{00000000-0005-0000-0000-0000DD2D0000}"/>
    <cellStyle name="Comma 3 2 6 6 2 2 2" xfId="17673" xr:uid="{00000000-0005-0000-0000-0000DE2D0000}"/>
    <cellStyle name="Comma 3 2 6 6 2 2 2 2" xfId="36887" xr:uid="{F0609A8C-520E-4213-8A86-701965FCCC76}"/>
    <cellStyle name="Comma 3 2 6 6 2 2 3" xfId="27280" xr:uid="{16F4AE15-8ACC-4199-8BAB-F04AB74AD732}"/>
    <cellStyle name="Comma 3 2 6 6 2 3" xfId="12870" xr:uid="{00000000-0005-0000-0000-0000DF2D0000}"/>
    <cellStyle name="Comma 3 2 6 6 2 3 2" xfId="32084" xr:uid="{12184C2F-5C3B-4C6E-991C-5962D95C4D6D}"/>
    <cellStyle name="Comma 3 2 6 6 2 4" xfId="22477" xr:uid="{91AB3A5F-1CF0-4289-A644-ECD77FEB0E92}"/>
    <cellStyle name="Comma 3 2 6 6 3" xfId="5665" xr:uid="{00000000-0005-0000-0000-0000E02D0000}"/>
    <cellStyle name="Comma 3 2 6 6 3 2" xfId="15272" xr:uid="{00000000-0005-0000-0000-0000E12D0000}"/>
    <cellStyle name="Comma 3 2 6 6 3 2 2" xfId="34486" xr:uid="{BF86DDC2-E068-4E5C-8DFF-9D52D63E94D1}"/>
    <cellStyle name="Comma 3 2 6 6 3 3" xfId="24879" xr:uid="{081CBEC0-7C89-4B92-8914-CDE5797573CA}"/>
    <cellStyle name="Comma 3 2 6 6 4" xfId="10468" xr:uid="{00000000-0005-0000-0000-0000E22D0000}"/>
    <cellStyle name="Comma 3 2 6 6 4 2" xfId="29682" xr:uid="{1E68C056-2728-479E-ADC1-2DE031D27C48}"/>
    <cellStyle name="Comma 3 2 6 6 5" xfId="20075" xr:uid="{6450B415-9062-4583-9080-118ABA50BB06}"/>
    <cellStyle name="Comma 3 2 6 7" xfId="1659" xr:uid="{00000000-0005-0000-0000-0000E32D0000}"/>
    <cellStyle name="Comma 3 2 6 7 2" xfId="4063" xr:uid="{00000000-0005-0000-0000-0000E42D0000}"/>
    <cellStyle name="Comma 3 2 6 7 2 2" xfId="8866" xr:uid="{00000000-0005-0000-0000-0000E52D0000}"/>
    <cellStyle name="Comma 3 2 6 7 2 2 2" xfId="18473" xr:uid="{00000000-0005-0000-0000-0000E62D0000}"/>
    <cellStyle name="Comma 3 2 6 7 2 2 2 2" xfId="37687" xr:uid="{0C9B676F-8C75-4AE0-B37A-0432E3F222EF}"/>
    <cellStyle name="Comma 3 2 6 7 2 2 3" xfId="28080" xr:uid="{47F846FE-E7DA-42C8-8E17-6AD9B6525D00}"/>
    <cellStyle name="Comma 3 2 6 7 2 3" xfId="13670" xr:uid="{00000000-0005-0000-0000-0000E72D0000}"/>
    <cellStyle name="Comma 3 2 6 7 2 3 2" xfId="32884" xr:uid="{E30F2654-5389-42C1-B5B0-8582F2B0C322}"/>
    <cellStyle name="Comma 3 2 6 7 2 4" xfId="23277" xr:uid="{03B61223-77A7-4D18-BBC3-F01880A47844}"/>
    <cellStyle name="Comma 3 2 6 7 3" xfId="6465" xr:uid="{00000000-0005-0000-0000-0000E82D0000}"/>
    <cellStyle name="Comma 3 2 6 7 3 2" xfId="16072" xr:uid="{00000000-0005-0000-0000-0000E92D0000}"/>
    <cellStyle name="Comma 3 2 6 7 3 2 2" xfId="35286" xr:uid="{E87EE0AD-5B7B-4BB9-AC30-092AEBD8109F}"/>
    <cellStyle name="Comma 3 2 6 7 3 3" xfId="25679" xr:uid="{DBD8BCC2-954B-4FDD-9F44-7124DA756AC9}"/>
    <cellStyle name="Comma 3 2 6 7 4" xfId="11268" xr:uid="{00000000-0005-0000-0000-0000EA2D0000}"/>
    <cellStyle name="Comma 3 2 6 7 4 2" xfId="30482" xr:uid="{8AA292DB-7771-457E-8946-23766C6C31EA}"/>
    <cellStyle name="Comma 3 2 6 7 5" xfId="20875" xr:uid="{32D55E03-4A6B-41F8-9E1B-B58289180C39}"/>
    <cellStyle name="Comma 3 2 6 8" xfId="2463" xr:uid="{00000000-0005-0000-0000-0000EB2D0000}"/>
    <cellStyle name="Comma 3 2 6 8 2" xfId="7266" xr:uid="{00000000-0005-0000-0000-0000EC2D0000}"/>
    <cellStyle name="Comma 3 2 6 8 2 2" xfId="16873" xr:uid="{00000000-0005-0000-0000-0000ED2D0000}"/>
    <cellStyle name="Comma 3 2 6 8 2 2 2" xfId="36087" xr:uid="{11640DEB-ED16-42CB-85E3-5020185AEA9B}"/>
    <cellStyle name="Comma 3 2 6 8 2 3" xfId="26480" xr:uid="{93C64694-1418-413A-82CF-8FB991E35E7A}"/>
    <cellStyle name="Comma 3 2 6 8 3" xfId="12070" xr:uid="{00000000-0005-0000-0000-0000EE2D0000}"/>
    <cellStyle name="Comma 3 2 6 8 3 2" xfId="31284" xr:uid="{65B5748A-5247-46A1-A5A0-F014A3E43FEB}"/>
    <cellStyle name="Comma 3 2 6 8 4" xfId="21677" xr:uid="{7F921306-3113-4C8D-A065-EE894BD5D684}"/>
    <cellStyle name="Comma 3 2 6 9" xfId="4865" xr:uid="{00000000-0005-0000-0000-0000EF2D0000}"/>
    <cellStyle name="Comma 3 2 6 9 2" xfId="14472" xr:uid="{00000000-0005-0000-0000-0000F02D0000}"/>
    <cellStyle name="Comma 3 2 6 9 2 2" xfId="33686" xr:uid="{DFC7D370-6AC1-42B8-8A31-73E8BDD14B2B}"/>
    <cellStyle name="Comma 3 2 6 9 3" xfId="24079" xr:uid="{D820DE11-62FF-4F37-BA41-02CF5C92F035}"/>
    <cellStyle name="Comma 3 2 7" xfId="108" xr:uid="{00000000-0005-0000-0000-0000F12D0000}"/>
    <cellStyle name="Comma 3 2 7 10" xfId="19325" xr:uid="{1EEAF2C7-4310-43E8-B8BC-BB9222D20908}"/>
    <cellStyle name="Comma 3 2 7 2" xfId="308" xr:uid="{00000000-0005-0000-0000-0000F22D0000}"/>
    <cellStyle name="Comma 3 2 7 2 2" xfId="1109" xr:uid="{00000000-0005-0000-0000-0000F32D0000}"/>
    <cellStyle name="Comma 3 2 7 2 2 2" xfId="3513" xr:uid="{00000000-0005-0000-0000-0000F42D0000}"/>
    <cellStyle name="Comma 3 2 7 2 2 2 2" xfId="8316" xr:uid="{00000000-0005-0000-0000-0000F52D0000}"/>
    <cellStyle name="Comma 3 2 7 2 2 2 2 2" xfId="17923" xr:uid="{00000000-0005-0000-0000-0000F62D0000}"/>
    <cellStyle name="Comma 3 2 7 2 2 2 2 2 2" xfId="37137" xr:uid="{A8B48270-26DF-441A-ACFA-01F738A10253}"/>
    <cellStyle name="Comma 3 2 7 2 2 2 2 3" xfId="27530" xr:uid="{71B9C852-ABAA-4B27-9225-53B1B7A02955}"/>
    <cellStyle name="Comma 3 2 7 2 2 2 3" xfId="13120" xr:uid="{00000000-0005-0000-0000-0000F72D0000}"/>
    <cellStyle name="Comma 3 2 7 2 2 2 3 2" xfId="32334" xr:uid="{8B4BB404-8CC5-4043-95E1-E1617F715112}"/>
    <cellStyle name="Comma 3 2 7 2 2 2 4" xfId="22727" xr:uid="{966287AA-5F46-4E68-9D22-C5704F565228}"/>
    <cellStyle name="Comma 3 2 7 2 2 3" xfId="5915" xr:uid="{00000000-0005-0000-0000-0000F82D0000}"/>
    <cellStyle name="Comma 3 2 7 2 2 3 2" xfId="15522" xr:uid="{00000000-0005-0000-0000-0000F92D0000}"/>
    <cellStyle name="Comma 3 2 7 2 2 3 2 2" xfId="34736" xr:uid="{DC2C0622-B935-42EE-AE0D-EA44C1DA138C}"/>
    <cellStyle name="Comma 3 2 7 2 2 3 3" xfId="25129" xr:uid="{EB238576-FC68-492B-9A95-D154E6274A3D}"/>
    <cellStyle name="Comma 3 2 7 2 2 4" xfId="10718" xr:uid="{00000000-0005-0000-0000-0000FA2D0000}"/>
    <cellStyle name="Comma 3 2 7 2 2 4 2" xfId="29932" xr:uid="{5BDEBBD1-C0A3-403F-A81B-82AD820CA6A3}"/>
    <cellStyle name="Comma 3 2 7 2 2 5" xfId="20325" xr:uid="{1A88935A-F043-4DB2-A945-C1D1A44B2103}"/>
    <cellStyle name="Comma 3 2 7 2 3" xfId="1909" xr:uid="{00000000-0005-0000-0000-0000FB2D0000}"/>
    <cellStyle name="Comma 3 2 7 2 3 2" xfId="4313" xr:uid="{00000000-0005-0000-0000-0000FC2D0000}"/>
    <cellStyle name="Comma 3 2 7 2 3 2 2" xfId="9116" xr:uid="{00000000-0005-0000-0000-0000FD2D0000}"/>
    <cellStyle name="Comma 3 2 7 2 3 2 2 2" xfId="18723" xr:uid="{00000000-0005-0000-0000-0000FE2D0000}"/>
    <cellStyle name="Comma 3 2 7 2 3 2 2 2 2" xfId="37937" xr:uid="{8908A078-9310-438E-8287-33B20D962499}"/>
    <cellStyle name="Comma 3 2 7 2 3 2 2 3" xfId="28330" xr:uid="{AB73C0B1-0DF2-4E19-B7D2-DA302D79BE07}"/>
    <cellStyle name="Comma 3 2 7 2 3 2 3" xfId="13920" xr:uid="{00000000-0005-0000-0000-0000FF2D0000}"/>
    <cellStyle name="Comma 3 2 7 2 3 2 3 2" xfId="33134" xr:uid="{C9666E69-57BB-4B19-BCA7-F3F7B2E51EAC}"/>
    <cellStyle name="Comma 3 2 7 2 3 2 4" xfId="23527" xr:uid="{2E201804-B26E-4C1E-A849-F904F106B7B0}"/>
    <cellStyle name="Comma 3 2 7 2 3 3" xfId="6715" xr:uid="{00000000-0005-0000-0000-0000002E0000}"/>
    <cellStyle name="Comma 3 2 7 2 3 3 2" xfId="16322" xr:uid="{00000000-0005-0000-0000-0000012E0000}"/>
    <cellStyle name="Comma 3 2 7 2 3 3 2 2" xfId="35536" xr:uid="{7A228038-3E9E-46FD-8B6B-E8539F52B13A}"/>
    <cellStyle name="Comma 3 2 7 2 3 3 3" xfId="25929" xr:uid="{435B095D-B1B6-4484-A066-779DCC02EDE9}"/>
    <cellStyle name="Comma 3 2 7 2 3 4" xfId="11518" xr:uid="{00000000-0005-0000-0000-0000022E0000}"/>
    <cellStyle name="Comma 3 2 7 2 3 4 2" xfId="30732" xr:uid="{2AE37C13-BD13-480E-AD67-97F64FD99E4C}"/>
    <cellStyle name="Comma 3 2 7 2 3 5" xfId="21125" xr:uid="{B642D0EA-2EC1-44D9-8AF3-9110D8575CD3}"/>
    <cellStyle name="Comma 3 2 7 2 4" xfId="2713" xr:uid="{00000000-0005-0000-0000-0000032E0000}"/>
    <cellStyle name="Comma 3 2 7 2 4 2" xfId="7516" xr:uid="{00000000-0005-0000-0000-0000042E0000}"/>
    <cellStyle name="Comma 3 2 7 2 4 2 2" xfId="17123" xr:uid="{00000000-0005-0000-0000-0000052E0000}"/>
    <cellStyle name="Comma 3 2 7 2 4 2 2 2" xfId="36337" xr:uid="{D13E5FC5-5A29-41A5-97B5-B28A2F8A95C3}"/>
    <cellStyle name="Comma 3 2 7 2 4 2 3" xfId="26730" xr:uid="{601B5CDF-E8DF-44D0-BFC6-AB18963AD958}"/>
    <cellStyle name="Comma 3 2 7 2 4 3" xfId="12320" xr:uid="{00000000-0005-0000-0000-0000062E0000}"/>
    <cellStyle name="Comma 3 2 7 2 4 3 2" xfId="31534" xr:uid="{8B36CE35-4996-4B94-B00F-0F63846BF63D}"/>
    <cellStyle name="Comma 3 2 7 2 4 4" xfId="21927" xr:uid="{94AFFC11-73B5-420B-BE87-B58ACC63435E}"/>
    <cellStyle name="Comma 3 2 7 2 5" xfId="5115" xr:uid="{00000000-0005-0000-0000-0000072E0000}"/>
    <cellStyle name="Comma 3 2 7 2 5 2" xfId="14722" xr:uid="{00000000-0005-0000-0000-0000082E0000}"/>
    <cellStyle name="Comma 3 2 7 2 5 2 2" xfId="33936" xr:uid="{56D7AAA7-CE25-4AC6-9889-BD7540D317D8}"/>
    <cellStyle name="Comma 3 2 7 2 5 3" xfId="24329" xr:uid="{6764D610-8C66-4A0F-9825-5A84A423D266}"/>
    <cellStyle name="Comma 3 2 7 2 6" xfId="9918" xr:uid="{00000000-0005-0000-0000-0000092E0000}"/>
    <cellStyle name="Comma 3 2 7 2 6 2" xfId="29132" xr:uid="{032A4FCC-4BF2-40A2-BA95-83AFFFA6186C}"/>
    <cellStyle name="Comma 3 2 7 2 7" xfId="19525" xr:uid="{9D2BA817-169E-49F4-BAFD-6BFF80B38EAF}"/>
    <cellStyle name="Comma 3 2 7 3" xfId="508" xr:uid="{00000000-0005-0000-0000-00000A2E0000}"/>
    <cellStyle name="Comma 3 2 7 3 2" xfId="1309" xr:uid="{00000000-0005-0000-0000-00000B2E0000}"/>
    <cellStyle name="Comma 3 2 7 3 2 2" xfId="3713" xr:uid="{00000000-0005-0000-0000-00000C2E0000}"/>
    <cellStyle name="Comma 3 2 7 3 2 2 2" xfId="8516" xr:uid="{00000000-0005-0000-0000-00000D2E0000}"/>
    <cellStyle name="Comma 3 2 7 3 2 2 2 2" xfId="18123" xr:uid="{00000000-0005-0000-0000-00000E2E0000}"/>
    <cellStyle name="Comma 3 2 7 3 2 2 2 2 2" xfId="37337" xr:uid="{7E9BB1CF-D0DA-4444-A23D-5D248411D02A}"/>
    <cellStyle name="Comma 3 2 7 3 2 2 2 3" xfId="27730" xr:uid="{6F372AF8-3C55-47D6-9349-924BCEB98723}"/>
    <cellStyle name="Comma 3 2 7 3 2 2 3" xfId="13320" xr:uid="{00000000-0005-0000-0000-00000F2E0000}"/>
    <cellStyle name="Comma 3 2 7 3 2 2 3 2" xfId="32534" xr:uid="{8121A6C1-A056-4B6F-BEFC-A4FB80B3977C}"/>
    <cellStyle name="Comma 3 2 7 3 2 2 4" xfId="22927" xr:uid="{77CA504B-2A23-4EF4-B0CB-A137F9500111}"/>
    <cellStyle name="Comma 3 2 7 3 2 3" xfId="6115" xr:uid="{00000000-0005-0000-0000-0000102E0000}"/>
    <cellStyle name="Comma 3 2 7 3 2 3 2" xfId="15722" xr:uid="{00000000-0005-0000-0000-0000112E0000}"/>
    <cellStyle name="Comma 3 2 7 3 2 3 2 2" xfId="34936" xr:uid="{D9E9A74B-BAFF-49CE-8FA7-AA82C30C6685}"/>
    <cellStyle name="Comma 3 2 7 3 2 3 3" xfId="25329" xr:uid="{44B992FF-90AD-4F89-B1E7-7E59D6C84ED5}"/>
    <cellStyle name="Comma 3 2 7 3 2 4" xfId="10918" xr:uid="{00000000-0005-0000-0000-0000122E0000}"/>
    <cellStyle name="Comma 3 2 7 3 2 4 2" xfId="30132" xr:uid="{EA886E45-1CC7-41D5-87B0-D6CFED222C10}"/>
    <cellStyle name="Comma 3 2 7 3 2 5" xfId="20525" xr:uid="{5C3A4246-652B-472E-9AB7-4051ED4C0EB0}"/>
    <cellStyle name="Comma 3 2 7 3 3" xfId="2109" xr:uid="{00000000-0005-0000-0000-0000132E0000}"/>
    <cellStyle name="Comma 3 2 7 3 3 2" xfId="4513" xr:uid="{00000000-0005-0000-0000-0000142E0000}"/>
    <cellStyle name="Comma 3 2 7 3 3 2 2" xfId="9316" xr:uid="{00000000-0005-0000-0000-0000152E0000}"/>
    <cellStyle name="Comma 3 2 7 3 3 2 2 2" xfId="18923" xr:uid="{00000000-0005-0000-0000-0000162E0000}"/>
    <cellStyle name="Comma 3 2 7 3 3 2 2 2 2" xfId="38137" xr:uid="{3A5500C9-3C0B-4C43-9B66-FD0FA9035972}"/>
    <cellStyle name="Comma 3 2 7 3 3 2 2 3" xfId="28530" xr:uid="{5A14733B-32DB-48D8-9DDD-24717F25096B}"/>
    <cellStyle name="Comma 3 2 7 3 3 2 3" xfId="14120" xr:uid="{00000000-0005-0000-0000-0000172E0000}"/>
    <cellStyle name="Comma 3 2 7 3 3 2 3 2" xfId="33334" xr:uid="{16D9207A-D3B6-4061-9680-55DE92735ABE}"/>
    <cellStyle name="Comma 3 2 7 3 3 2 4" xfId="23727" xr:uid="{C34628BA-5779-4F87-B482-F62989092D05}"/>
    <cellStyle name="Comma 3 2 7 3 3 3" xfId="6915" xr:uid="{00000000-0005-0000-0000-0000182E0000}"/>
    <cellStyle name="Comma 3 2 7 3 3 3 2" xfId="16522" xr:uid="{00000000-0005-0000-0000-0000192E0000}"/>
    <cellStyle name="Comma 3 2 7 3 3 3 2 2" xfId="35736" xr:uid="{E68F0E99-3D0E-44EB-9A5C-3954C213CAF7}"/>
    <cellStyle name="Comma 3 2 7 3 3 3 3" xfId="26129" xr:uid="{69C055F3-890A-4676-B06B-A3058F94B67F}"/>
    <cellStyle name="Comma 3 2 7 3 3 4" xfId="11718" xr:uid="{00000000-0005-0000-0000-00001A2E0000}"/>
    <cellStyle name="Comma 3 2 7 3 3 4 2" xfId="30932" xr:uid="{8D2F7001-3FB4-4F7C-8645-C5B7FCE5BB56}"/>
    <cellStyle name="Comma 3 2 7 3 3 5" xfId="21325" xr:uid="{80B27DBB-9478-4A0A-8230-679B3E380BDA}"/>
    <cellStyle name="Comma 3 2 7 3 4" xfId="2913" xr:uid="{00000000-0005-0000-0000-00001B2E0000}"/>
    <cellStyle name="Comma 3 2 7 3 4 2" xfId="7716" xr:uid="{00000000-0005-0000-0000-00001C2E0000}"/>
    <cellStyle name="Comma 3 2 7 3 4 2 2" xfId="17323" xr:uid="{00000000-0005-0000-0000-00001D2E0000}"/>
    <cellStyle name="Comma 3 2 7 3 4 2 2 2" xfId="36537" xr:uid="{1556753D-918A-471A-AA45-6B33C7FF6360}"/>
    <cellStyle name="Comma 3 2 7 3 4 2 3" xfId="26930" xr:uid="{F8DD492E-8C8A-4A4E-9852-9E0DC911C518}"/>
    <cellStyle name="Comma 3 2 7 3 4 3" xfId="12520" xr:uid="{00000000-0005-0000-0000-00001E2E0000}"/>
    <cellStyle name="Comma 3 2 7 3 4 3 2" xfId="31734" xr:uid="{07A50393-8419-4A60-9E41-2443C9F791DB}"/>
    <cellStyle name="Comma 3 2 7 3 4 4" xfId="22127" xr:uid="{890AA1B1-8D9D-4FD5-A936-383B7801B8DF}"/>
    <cellStyle name="Comma 3 2 7 3 5" xfId="5315" xr:uid="{00000000-0005-0000-0000-00001F2E0000}"/>
    <cellStyle name="Comma 3 2 7 3 5 2" xfId="14922" xr:uid="{00000000-0005-0000-0000-0000202E0000}"/>
    <cellStyle name="Comma 3 2 7 3 5 2 2" xfId="34136" xr:uid="{17261E6D-E8CA-47CB-903B-8C581A258A44}"/>
    <cellStyle name="Comma 3 2 7 3 5 3" xfId="24529" xr:uid="{DEBE87F3-706C-41BF-9D76-D735D29B29D5}"/>
    <cellStyle name="Comma 3 2 7 3 6" xfId="10118" xr:uid="{00000000-0005-0000-0000-0000212E0000}"/>
    <cellStyle name="Comma 3 2 7 3 6 2" xfId="29332" xr:uid="{CBFB10D5-20F6-441B-AA2E-12DE91E2B9B4}"/>
    <cellStyle name="Comma 3 2 7 3 7" xfId="19725" xr:uid="{A03A1ADF-741F-4303-98FB-09AEC21A050B}"/>
    <cellStyle name="Comma 3 2 7 4" xfId="708" xr:uid="{00000000-0005-0000-0000-0000222E0000}"/>
    <cellStyle name="Comma 3 2 7 4 2" xfId="1509" xr:uid="{00000000-0005-0000-0000-0000232E0000}"/>
    <cellStyle name="Comma 3 2 7 4 2 2" xfId="3913" xr:uid="{00000000-0005-0000-0000-0000242E0000}"/>
    <cellStyle name="Comma 3 2 7 4 2 2 2" xfId="8716" xr:uid="{00000000-0005-0000-0000-0000252E0000}"/>
    <cellStyle name="Comma 3 2 7 4 2 2 2 2" xfId="18323" xr:uid="{00000000-0005-0000-0000-0000262E0000}"/>
    <cellStyle name="Comma 3 2 7 4 2 2 2 2 2" xfId="37537" xr:uid="{FF64D834-EB61-401A-B821-9BF85CF26382}"/>
    <cellStyle name="Comma 3 2 7 4 2 2 2 3" xfId="27930" xr:uid="{60B04B27-69A7-4189-ACA5-DC1AC915A06F}"/>
    <cellStyle name="Comma 3 2 7 4 2 2 3" xfId="13520" xr:uid="{00000000-0005-0000-0000-0000272E0000}"/>
    <cellStyle name="Comma 3 2 7 4 2 2 3 2" xfId="32734" xr:uid="{E1750869-CD75-4DAB-BB4E-1FF424C22A3D}"/>
    <cellStyle name="Comma 3 2 7 4 2 2 4" xfId="23127" xr:uid="{9B0E0F29-44E7-4826-B0D0-BEBA53B6406D}"/>
    <cellStyle name="Comma 3 2 7 4 2 3" xfId="6315" xr:uid="{00000000-0005-0000-0000-0000282E0000}"/>
    <cellStyle name="Comma 3 2 7 4 2 3 2" xfId="15922" xr:uid="{00000000-0005-0000-0000-0000292E0000}"/>
    <cellStyle name="Comma 3 2 7 4 2 3 2 2" xfId="35136" xr:uid="{9861D5B8-487B-474D-97DD-62622ADB490F}"/>
    <cellStyle name="Comma 3 2 7 4 2 3 3" xfId="25529" xr:uid="{4A8C3494-3F89-4FF6-B850-B042243A4114}"/>
    <cellStyle name="Comma 3 2 7 4 2 4" xfId="11118" xr:uid="{00000000-0005-0000-0000-00002A2E0000}"/>
    <cellStyle name="Comma 3 2 7 4 2 4 2" xfId="30332" xr:uid="{60EC733B-C3D2-443A-B6D1-1FB7F8BFA81F}"/>
    <cellStyle name="Comma 3 2 7 4 2 5" xfId="20725" xr:uid="{1202E62A-7802-4237-97A1-EEB410A2D2CA}"/>
    <cellStyle name="Comma 3 2 7 4 3" xfId="2309" xr:uid="{00000000-0005-0000-0000-00002B2E0000}"/>
    <cellStyle name="Comma 3 2 7 4 3 2" xfId="4713" xr:uid="{00000000-0005-0000-0000-00002C2E0000}"/>
    <cellStyle name="Comma 3 2 7 4 3 2 2" xfId="9516" xr:uid="{00000000-0005-0000-0000-00002D2E0000}"/>
    <cellStyle name="Comma 3 2 7 4 3 2 2 2" xfId="19123" xr:uid="{00000000-0005-0000-0000-00002E2E0000}"/>
    <cellStyle name="Comma 3 2 7 4 3 2 2 2 2" xfId="38337" xr:uid="{24380DA7-1597-4B4D-A0BB-73DA3DA0E321}"/>
    <cellStyle name="Comma 3 2 7 4 3 2 2 3" xfId="28730" xr:uid="{A5332DD5-0299-4525-ACEE-6ACDF42099D9}"/>
    <cellStyle name="Comma 3 2 7 4 3 2 3" xfId="14320" xr:uid="{00000000-0005-0000-0000-00002F2E0000}"/>
    <cellStyle name="Comma 3 2 7 4 3 2 3 2" xfId="33534" xr:uid="{4336F510-08EE-4A05-A32C-BEFC4010B88A}"/>
    <cellStyle name="Comma 3 2 7 4 3 2 4" xfId="23927" xr:uid="{A6463A10-A846-4BE5-8E47-BA4056DBFA50}"/>
    <cellStyle name="Comma 3 2 7 4 3 3" xfId="7115" xr:uid="{00000000-0005-0000-0000-0000302E0000}"/>
    <cellStyle name="Comma 3 2 7 4 3 3 2" xfId="16722" xr:uid="{00000000-0005-0000-0000-0000312E0000}"/>
    <cellStyle name="Comma 3 2 7 4 3 3 2 2" xfId="35936" xr:uid="{367B06C4-4A9F-4C2F-8AFF-E346A638B268}"/>
    <cellStyle name="Comma 3 2 7 4 3 3 3" xfId="26329" xr:uid="{DF55390E-9114-464D-84D4-830DC314D4A7}"/>
    <cellStyle name="Comma 3 2 7 4 3 4" xfId="11918" xr:uid="{00000000-0005-0000-0000-0000322E0000}"/>
    <cellStyle name="Comma 3 2 7 4 3 4 2" xfId="31132" xr:uid="{0C6C6071-098B-4553-9899-A394C508DD5C}"/>
    <cellStyle name="Comma 3 2 7 4 3 5" xfId="21525" xr:uid="{7A2A5AA0-0B62-461F-BD85-E6B001A23D3D}"/>
    <cellStyle name="Comma 3 2 7 4 4" xfId="3113" xr:uid="{00000000-0005-0000-0000-0000332E0000}"/>
    <cellStyle name="Comma 3 2 7 4 4 2" xfId="7916" xr:uid="{00000000-0005-0000-0000-0000342E0000}"/>
    <cellStyle name="Comma 3 2 7 4 4 2 2" xfId="17523" xr:uid="{00000000-0005-0000-0000-0000352E0000}"/>
    <cellStyle name="Comma 3 2 7 4 4 2 2 2" xfId="36737" xr:uid="{D7956897-D8C4-4B54-A792-8994BED6D6A8}"/>
    <cellStyle name="Comma 3 2 7 4 4 2 3" xfId="27130" xr:uid="{B48A4A29-EA3D-42B7-8F58-3DE693CA6AC3}"/>
    <cellStyle name="Comma 3 2 7 4 4 3" xfId="12720" xr:uid="{00000000-0005-0000-0000-0000362E0000}"/>
    <cellStyle name="Comma 3 2 7 4 4 3 2" xfId="31934" xr:uid="{6C45EAA4-B484-4BCD-9D95-B5ECFEBD8279}"/>
    <cellStyle name="Comma 3 2 7 4 4 4" xfId="22327" xr:uid="{96163F14-B2D9-4625-9D10-B0B806AF54BF}"/>
    <cellStyle name="Comma 3 2 7 4 5" xfId="5515" xr:uid="{00000000-0005-0000-0000-0000372E0000}"/>
    <cellStyle name="Comma 3 2 7 4 5 2" xfId="15122" xr:uid="{00000000-0005-0000-0000-0000382E0000}"/>
    <cellStyle name="Comma 3 2 7 4 5 2 2" xfId="34336" xr:uid="{BC3488B3-FC03-46A2-89DC-236788A14BC3}"/>
    <cellStyle name="Comma 3 2 7 4 5 3" xfId="24729" xr:uid="{8B6CB656-6D7C-4C6E-8FE0-44169D494D0D}"/>
    <cellStyle name="Comma 3 2 7 4 6" xfId="10318" xr:uid="{00000000-0005-0000-0000-0000392E0000}"/>
    <cellStyle name="Comma 3 2 7 4 6 2" xfId="29532" xr:uid="{2D1CE09A-BA48-4025-B663-51955BDA6537}"/>
    <cellStyle name="Comma 3 2 7 4 7" xfId="19925" xr:uid="{3C1EC25E-94AC-4338-BB1B-9AABEF578376}"/>
    <cellStyle name="Comma 3 2 7 5" xfId="909" xr:uid="{00000000-0005-0000-0000-00003A2E0000}"/>
    <cellStyle name="Comma 3 2 7 5 2" xfId="3313" xr:uid="{00000000-0005-0000-0000-00003B2E0000}"/>
    <cellStyle name="Comma 3 2 7 5 2 2" xfId="8116" xr:uid="{00000000-0005-0000-0000-00003C2E0000}"/>
    <cellStyle name="Comma 3 2 7 5 2 2 2" xfId="17723" xr:uid="{00000000-0005-0000-0000-00003D2E0000}"/>
    <cellStyle name="Comma 3 2 7 5 2 2 2 2" xfId="36937" xr:uid="{85BA1D87-A8F6-419B-A8A6-34D4DCF74207}"/>
    <cellStyle name="Comma 3 2 7 5 2 2 3" xfId="27330" xr:uid="{3ACD9D54-42FE-4735-AC70-DAD9A4B68523}"/>
    <cellStyle name="Comma 3 2 7 5 2 3" xfId="12920" xr:uid="{00000000-0005-0000-0000-00003E2E0000}"/>
    <cellStyle name="Comma 3 2 7 5 2 3 2" xfId="32134" xr:uid="{26ACF97F-4DAC-41F1-A2EA-BE797149C3B3}"/>
    <cellStyle name="Comma 3 2 7 5 2 4" xfId="22527" xr:uid="{934A5E49-B533-4B83-B1F3-E857CD4B3A46}"/>
    <cellStyle name="Comma 3 2 7 5 3" xfId="5715" xr:uid="{00000000-0005-0000-0000-00003F2E0000}"/>
    <cellStyle name="Comma 3 2 7 5 3 2" xfId="15322" xr:uid="{00000000-0005-0000-0000-0000402E0000}"/>
    <cellStyle name="Comma 3 2 7 5 3 2 2" xfId="34536" xr:uid="{11E9D5AA-C0D7-447F-ACBE-4540B7777D2A}"/>
    <cellStyle name="Comma 3 2 7 5 3 3" xfId="24929" xr:uid="{32A0128E-D387-4D89-91EC-D80CEF5284A8}"/>
    <cellStyle name="Comma 3 2 7 5 4" xfId="10518" xr:uid="{00000000-0005-0000-0000-0000412E0000}"/>
    <cellStyle name="Comma 3 2 7 5 4 2" xfId="29732" xr:uid="{BC9EAD61-936B-49A6-B24B-9AA6F97C1F73}"/>
    <cellStyle name="Comma 3 2 7 5 5" xfId="20125" xr:uid="{8C5A1A6E-88E7-416E-B602-D6BC9D594277}"/>
    <cellStyle name="Comma 3 2 7 6" xfId="1709" xr:uid="{00000000-0005-0000-0000-0000422E0000}"/>
    <cellStyle name="Comma 3 2 7 6 2" xfId="4113" xr:uid="{00000000-0005-0000-0000-0000432E0000}"/>
    <cellStyle name="Comma 3 2 7 6 2 2" xfId="8916" xr:uid="{00000000-0005-0000-0000-0000442E0000}"/>
    <cellStyle name="Comma 3 2 7 6 2 2 2" xfId="18523" xr:uid="{00000000-0005-0000-0000-0000452E0000}"/>
    <cellStyle name="Comma 3 2 7 6 2 2 2 2" xfId="37737" xr:uid="{8DB9B69E-04DF-4B0F-AED7-B6A2AAD6BE91}"/>
    <cellStyle name="Comma 3 2 7 6 2 2 3" xfId="28130" xr:uid="{1F2C8205-252C-4427-9C53-9B85436699A0}"/>
    <cellStyle name="Comma 3 2 7 6 2 3" xfId="13720" xr:uid="{00000000-0005-0000-0000-0000462E0000}"/>
    <cellStyle name="Comma 3 2 7 6 2 3 2" xfId="32934" xr:uid="{24B09BD2-78F4-4587-B38C-B9924CE1D42A}"/>
    <cellStyle name="Comma 3 2 7 6 2 4" xfId="23327" xr:uid="{07524BF0-8D53-46E9-A888-89A8C3A874FE}"/>
    <cellStyle name="Comma 3 2 7 6 3" xfId="6515" xr:uid="{00000000-0005-0000-0000-0000472E0000}"/>
    <cellStyle name="Comma 3 2 7 6 3 2" xfId="16122" xr:uid="{00000000-0005-0000-0000-0000482E0000}"/>
    <cellStyle name="Comma 3 2 7 6 3 2 2" xfId="35336" xr:uid="{137242CD-6D4A-49C0-A443-B613D52A2A06}"/>
    <cellStyle name="Comma 3 2 7 6 3 3" xfId="25729" xr:uid="{18140C9B-79DA-4EAC-892F-D5A6BC0B365B}"/>
    <cellStyle name="Comma 3 2 7 6 4" xfId="11318" xr:uid="{00000000-0005-0000-0000-0000492E0000}"/>
    <cellStyle name="Comma 3 2 7 6 4 2" xfId="30532" xr:uid="{4B7930D6-0FFE-420A-B4D3-65150A67B3D1}"/>
    <cellStyle name="Comma 3 2 7 6 5" xfId="20925" xr:uid="{2B7A5FD8-9D12-4C57-8C53-6F63A356F779}"/>
    <cellStyle name="Comma 3 2 7 7" xfId="2513" xr:uid="{00000000-0005-0000-0000-00004A2E0000}"/>
    <cellStyle name="Comma 3 2 7 7 2" xfId="7316" xr:uid="{00000000-0005-0000-0000-00004B2E0000}"/>
    <cellStyle name="Comma 3 2 7 7 2 2" xfId="16923" xr:uid="{00000000-0005-0000-0000-00004C2E0000}"/>
    <cellStyle name="Comma 3 2 7 7 2 2 2" xfId="36137" xr:uid="{F1CF1099-0342-406B-9A22-49332E6D4AFB}"/>
    <cellStyle name="Comma 3 2 7 7 2 3" xfId="26530" xr:uid="{33D5AD03-B4A0-47BB-A840-E39B932B4152}"/>
    <cellStyle name="Comma 3 2 7 7 3" xfId="12120" xr:uid="{00000000-0005-0000-0000-00004D2E0000}"/>
    <cellStyle name="Comma 3 2 7 7 3 2" xfId="31334" xr:uid="{E107BD58-560A-4DC3-A240-B3C7B8EBD38C}"/>
    <cellStyle name="Comma 3 2 7 7 4" xfId="21727" xr:uid="{A55CA07A-79EB-4046-9D6D-2F213750DCE9}"/>
    <cellStyle name="Comma 3 2 7 8" xfId="4915" xr:uid="{00000000-0005-0000-0000-00004E2E0000}"/>
    <cellStyle name="Comma 3 2 7 8 2" xfId="14522" xr:uid="{00000000-0005-0000-0000-00004F2E0000}"/>
    <cellStyle name="Comma 3 2 7 8 2 2" xfId="33736" xr:uid="{18BE7D6F-1785-45C7-AC46-5DA18B481210}"/>
    <cellStyle name="Comma 3 2 7 8 3" xfId="24129" xr:uid="{544CD3F2-40AD-41EC-9940-E3CF75F4023C}"/>
    <cellStyle name="Comma 3 2 7 9" xfId="9718" xr:uid="{00000000-0005-0000-0000-0000502E0000}"/>
    <cellStyle name="Comma 3 2 7 9 2" xfId="28932" xr:uid="{3B1D14A6-E029-4B63-9FC0-100EBEA9BC13}"/>
    <cellStyle name="Comma 3 2 8" xfId="208" xr:uid="{00000000-0005-0000-0000-0000512E0000}"/>
    <cellStyle name="Comma 3 2 8 2" xfId="1009" xr:uid="{00000000-0005-0000-0000-0000522E0000}"/>
    <cellStyle name="Comma 3 2 8 2 2" xfId="3413" xr:uid="{00000000-0005-0000-0000-0000532E0000}"/>
    <cellStyle name="Comma 3 2 8 2 2 2" xfId="8216" xr:uid="{00000000-0005-0000-0000-0000542E0000}"/>
    <cellStyle name="Comma 3 2 8 2 2 2 2" xfId="17823" xr:uid="{00000000-0005-0000-0000-0000552E0000}"/>
    <cellStyle name="Comma 3 2 8 2 2 2 2 2" xfId="37037" xr:uid="{A8B8BF35-7DA7-49FD-990A-154398E5961A}"/>
    <cellStyle name="Comma 3 2 8 2 2 2 3" xfId="27430" xr:uid="{77C702D1-0E8C-4754-9DE3-6FBF7B975CB7}"/>
    <cellStyle name="Comma 3 2 8 2 2 3" xfId="13020" xr:uid="{00000000-0005-0000-0000-0000562E0000}"/>
    <cellStyle name="Comma 3 2 8 2 2 3 2" xfId="32234" xr:uid="{8FEFFAA2-7427-4276-917E-EE061C596C90}"/>
    <cellStyle name="Comma 3 2 8 2 2 4" xfId="22627" xr:uid="{603AC00D-B514-44AE-A216-D6944925BE60}"/>
    <cellStyle name="Comma 3 2 8 2 3" xfId="5815" xr:uid="{00000000-0005-0000-0000-0000572E0000}"/>
    <cellStyle name="Comma 3 2 8 2 3 2" xfId="15422" xr:uid="{00000000-0005-0000-0000-0000582E0000}"/>
    <cellStyle name="Comma 3 2 8 2 3 2 2" xfId="34636" xr:uid="{2049FC61-B640-4334-B8BE-2ECB981D7A84}"/>
    <cellStyle name="Comma 3 2 8 2 3 3" xfId="25029" xr:uid="{7687B167-FD45-4094-B55A-38D012A0A4BB}"/>
    <cellStyle name="Comma 3 2 8 2 4" xfId="10618" xr:uid="{00000000-0005-0000-0000-0000592E0000}"/>
    <cellStyle name="Comma 3 2 8 2 4 2" xfId="29832" xr:uid="{7F826812-E11A-4A87-96AE-7F412C8B4ACF}"/>
    <cellStyle name="Comma 3 2 8 2 5" xfId="20225" xr:uid="{1DF34F19-6575-48F8-A9F6-B55B049930C1}"/>
    <cellStyle name="Comma 3 2 8 3" xfId="1809" xr:uid="{00000000-0005-0000-0000-00005A2E0000}"/>
    <cellStyle name="Comma 3 2 8 3 2" xfId="4213" xr:uid="{00000000-0005-0000-0000-00005B2E0000}"/>
    <cellStyle name="Comma 3 2 8 3 2 2" xfId="9016" xr:uid="{00000000-0005-0000-0000-00005C2E0000}"/>
    <cellStyle name="Comma 3 2 8 3 2 2 2" xfId="18623" xr:uid="{00000000-0005-0000-0000-00005D2E0000}"/>
    <cellStyle name="Comma 3 2 8 3 2 2 2 2" xfId="37837" xr:uid="{23C78800-3C37-45DA-9D3D-5BBFE0898E81}"/>
    <cellStyle name="Comma 3 2 8 3 2 2 3" xfId="28230" xr:uid="{4290E961-12AB-43DD-8EDC-2FC43D80D6CC}"/>
    <cellStyle name="Comma 3 2 8 3 2 3" xfId="13820" xr:uid="{00000000-0005-0000-0000-00005E2E0000}"/>
    <cellStyle name="Comma 3 2 8 3 2 3 2" xfId="33034" xr:uid="{9E5343D8-1577-413E-8D72-84C800E3A705}"/>
    <cellStyle name="Comma 3 2 8 3 2 4" xfId="23427" xr:uid="{7240A8AF-4028-4E42-8C49-332090B1D8B5}"/>
    <cellStyle name="Comma 3 2 8 3 3" xfId="6615" xr:uid="{00000000-0005-0000-0000-00005F2E0000}"/>
    <cellStyle name="Comma 3 2 8 3 3 2" xfId="16222" xr:uid="{00000000-0005-0000-0000-0000602E0000}"/>
    <cellStyle name="Comma 3 2 8 3 3 2 2" xfId="35436" xr:uid="{BC88ABD5-15D0-4C18-AAA5-C1932A3DDBA0}"/>
    <cellStyle name="Comma 3 2 8 3 3 3" xfId="25829" xr:uid="{BDDE2394-5A1F-44EC-9C12-CEC1F9A9B63F}"/>
    <cellStyle name="Comma 3 2 8 3 4" xfId="11418" xr:uid="{00000000-0005-0000-0000-0000612E0000}"/>
    <cellStyle name="Comma 3 2 8 3 4 2" xfId="30632" xr:uid="{82872491-C2AC-4C39-B019-F61A5404E07F}"/>
    <cellStyle name="Comma 3 2 8 3 5" xfId="21025" xr:uid="{1F292795-BF2A-45B9-AFC8-6653129E092D}"/>
    <cellStyle name="Comma 3 2 8 4" xfId="2613" xr:uid="{00000000-0005-0000-0000-0000622E0000}"/>
    <cellStyle name="Comma 3 2 8 4 2" xfId="7416" xr:uid="{00000000-0005-0000-0000-0000632E0000}"/>
    <cellStyle name="Comma 3 2 8 4 2 2" xfId="17023" xr:uid="{00000000-0005-0000-0000-0000642E0000}"/>
    <cellStyle name="Comma 3 2 8 4 2 2 2" xfId="36237" xr:uid="{3C1C9248-B795-4E74-BD2A-316DAA10D7ED}"/>
    <cellStyle name="Comma 3 2 8 4 2 3" xfId="26630" xr:uid="{B4A4FFA8-830D-4AE5-A244-C2ABC2C7AA5A}"/>
    <cellStyle name="Comma 3 2 8 4 3" xfId="12220" xr:uid="{00000000-0005-0000-0000-0000652E0000}"/>
    <cellStyle name="Comma 3 2 8 4 3 2" xfId="31434" xr:uid="{AA17691D-F25A-4FF9-B862-CC8449E04653}"/>
    <cellStyle name="Comma 3 2 8 4 4" xfId="21827" xr:uid="{F38776F9-98F4-4118-8EBC-99987E018652}"/>
    <cellStyle name="Comma 3 2 8 5" xfId="5015" xr:uid="{00000000-0005-0000-0000-0000662E0000}"/>
    <cellStyle name="Comma 3 2 8 5 2" xfId="14622" xr:uid="{00000000-0005-0000-0000-0000672E0000}"/>
    <cellStyle name="Comma 3 2 8 5 2 2" xfId="33836" xr:uid="{0764C1DD-2FAB-4E3A-ABF7-717684B9CB04}"/>
    <cellStyle name="Comma 3 2 8 5 3" xfId="24229" xr:uid="{96C9B309-C987-425C-8F1A-9CB3DF4E91DF}"/>
    <cellStyle name="Comma 3 2 8 6" xfId="9818" xr:uid="{00000000-0005-0000-0000-0000682E0000}"/>
    <cellStyle name="Comma 3 2 8 6 2" xfId="29032" xr:uid="{E0EBF040-C2FE-4F1A-85F8-CC163B6D761B}"/>
    <cellStyle name="Comma 3 2 8 7" xfId="19425" xr:uid="{313956B7-2214-4C3D-96C5-CD0E6F319211}"/>
    <cellStyle name="Comma 3 2 9" xfId="408" xr:uid="{00000000-0005-0000-0000-0000692E0000}"/>
    <cellStyle name="Comma 3 2 9 2" xfId="1209" xr:uid="{00000000-0005-0000-0000-00006A2E0000}"/>
    <cellStyle name="Comma 3 2 9 2 2" xfId="3613" xr:uid="{00000000-0005-0000-0000-00006B2E0000}"/>
    <cellStyle name="Comma 3 2 9 2 2 2" xfId="8416" xr:uid="{00000000-0005-0000-0000-00006C2E0000}"/>
    <cellStyle name="Comma 3 2 9 2 2 2 2" xfId="18023" xr:uid="{00000000-0005-0000-0000-00006D2E0000}"/>
    <cellStyle name="Comma 3 2 9 2 2 2 2 2" xfId="37237" xr:uid="{862D2A87-834F-45DC-9572-CA0E132B5E97}"/>
    <cellStyle name="Comma 3 2 9 2 2 2 3" xfId="27630" xr:uid="{96B06CFE-398D-44DC-BB04-7F4C363F4C0C}"/>
    <cellStyle name="Comma 3 2 9 2 2 3" xfId="13220" xr:uid="{00000000-0005-0000-0000-00006E2E0000}"/>
    <cellStyle name="Comma 3 2 9 2 2 3 2" xfId="32434" xr:uid="{75FDE656-EB65-4162-812B-741283960453}"/>
    <cellStyle name="Comma 3 2 9 2 2 4" xfId="22827" xr:uid="{E4AF4F56-FC63-425F-9A5C-8EE032106755}"/>
    <cellStyle name="Comma 3 2 9 2 3" xfId="6015" xr:uid="{00000000-0005-0000-0000-00006F2E0000}"/>
    <cellStyle name="Comma 3 2 9 2 3 2" xfId="15622" xr:uid="{00000000-0005-0000-0000-0000702E0000}"/>
    <cellStyle name="Comma 3 2 9 2 3 2 2" xfId="34836" xr:uid="{23350BB6-82F7-4204-9C79-C895A45CD5E5}"/>
    <cellStyle name="Comma 3 2 9 2 3 3" xfId="25229" xr:uid="{8280DD06-6D29-4EBE-A17A-3AD64CA2E01E}"/>
    <cellStyle name="Comma 3 2 9 2 4" xfId="10818" xr:uid="{00000000-0005-0000-0000-0000712E0000}"/>
    <cellStyle name="Comma 3 2 9 2 4 2" xfId="30032" xr:uid="{3ABE7F18-6D85-490A-9C81-A9B374A49256}"/>
    <cellStyle name="Comma 3 2 9 2 5" xfId="20425" xr:uid="{A4070580-C1C9-4DDA-A01B-A0BE253C6558}"/>
    <cellStyle name="Comma 3 2 9 3" xfId="2009" xr:uid="{00000000-0005-0000-0000-0000722E0000}"/>
    <cellStyle name="Comma 3 2 9 3 2" xfId="4413" xr:uid="{00000000-0005-0000-0000-0000732E0000}"/>
    <cellStyle name="Comma 3 2 9 3 2 2" xfId="9216" xr:uid="{00000000-0005-0000-0000-0000742E0000}"/>
    <cellStyle name="Comma 3 2 9 3 2 2 2" xfId="18823" xr:uid="{00000000-0005-0000-0000-0000752E0000}"/>
    <cellStyle name="Comma 3 2 9 3 2 2 2 2" xfId="38037" xr:uid="{8413673E-1843-4EEE-BB33-B24FB00A92A6}"/>
    <cellStyle name="Comma 3 2 9 3 2 2 3" xfId="28430" xr:uid="{3E889C86-AB71-4F26-A9CF-969938289E62}"/>
    <cellStyle name="Comma 3 2 9 3 2 3" xfId="14020" xr:uid="{00000000-0005-0000-0000-0000762E0000}"/>
    <cellStyle name="Comma 3 2 9 3 2 3 2" xfId="33234" xr:uid="{1F17F353-7013-43FC-B917-718BA39B8131}"/>
    <cellStyle name="Comma 3 2 9 3 2 4" xfId="23627" xr:uid="{A79F4381-B8F7-4F86-B82F-61F0107754CA}"/>
    <cellStyle name="Comma 3 2 9 3 3" xfId="6815" xr:uid="{00000000-0005-0000-0000-0000772E0000}"/>
    <cellStyle name="Comma 3 2 9 3 3 2" xfId="16422" xr:uid="{00000000-0005-0000-0000-0000782E0000}"/>
    <cellStyle name="Comma 3 2 9 3 3 2 2" xfId="35636" xr:uid="{29ED912E-60F4-45AD-B239-9141989E52E4}"/>
    <cellStyle name="Comma 3 2 9 3 3 3" xfId="26029" xr:uid="{87C3603D-92B4-4D5B-9B3E-C923835E790F}"/>
    <cellStyle name="Comma 3 2 9 3 4" xfId="11618" xr:uid="{00000000-0005-0000-0000-0000792E0000}"/>
    <cellStyle name="Comma 3 2 9 3 4 2" xfId="30832" xr:uid="{FF111378-0679-4D8D-9C50-025F80644833}"/>
    <cellStyle name="Comma 3 2 9 3 5" xfId="21225" xr:uid="{A4270124-7C37-411E-B3E2-A2EED7A62DE8}"/>
    <cellStyle name="Comma 3 2 9 4" xfId="2813" xr:uid="{00000000-0005-0000-0000-00007A2E0000}"/>
    <cellStyle name="Comma 3 2 9 4 2" xfId="7616" xr:uid="{00000000-0005-0000-0000-00007B2E0000}"/>
    <cellStyle name="Comma 3 2 9 4 2 2" xfId="17223" xr:uid="{00000000-0005-0000-0000-00007C2E0000}"/>
    <cellStyle name="Comma 3 2 9 4 2 2 2" xfId="36437" xr:uid="{D539FBAE-09A9-4202-8D50-51D54206C721}"/>
    <cellStyle name="Comma 3 2 9 4 2 3" xfId="26830" xr:uid="{BB4497C4-5424-480D-BF44-6AC4BCF98A79}"/>
    <cellStyle name="Comma 3 2 9 4 3" xfId="12420" xr:uid="{00000000-0005-0000-0000-00007D2E0000}"/>
    <cellStyle name="Comma 3 2 9 4 3 2" xfId="31634" xr:uid="{23FB79C3-48C5-4F2A-8CF0-4DE64B356583}"/>
    <cellStyle name="Comma 3 2 9 4 4" xfId="22027" xr:uid="{17008633-F98E-4415-B56B-65F38B7006C3}"/>
    <cellStyle name="Comma 3 2 9 5" xfId="5215" xr:uid="{00000000-0005-0000-0000-00007E2E0000}"/>
    <cellStyle name="Comma 3 2 9 5 2" xfId="14822" xr:uid="{00000000-0005-0000-0000-00007F2E0000}"/>
    <cellStyle name="Comma 3 2 9 5 2 2" xfId="34036" xr:uid="{641FAF51-EB35-4445-A7CD-15E7F6DF0C1F}"/>
    <cellStyle name="Comma 3 2 9 5 3" xfId="24429" xr:uid="{2A5BEE46-EA2C-474A-A11E-66D70C3EF99F}"/>
    <cellStyle name="Comma 3 2 9 6" xfId="10018" xr:uid="{00000000-0005-0000-0000-0000802E0000}"/>
    <cellStyle name="Comma 3 2 9 6 2" xfId="29232" xr:uid="{ECBA008A-F286-49B3-BC50-5BBA4E0E0A5D}"/>
    <cellStyle name="Comma 3 2 9 7" xfId="19625" xr:uid="{5FBB05C7-E9A0-4C8D-A205-41F8CB82329A}"/>
    <cellStyle name="Comma 3 20" xfId="19223" xr:uid="{16F17D4E-43F9-48D5-8211-1F39694793EE}"/>
    <cellStyle name="Comma 3 3" xfId="10" xr:uid="{00000000-0005-0000-0000-0000812E0000}"/>
    <cellStyle name="Comma 3 3 10" xfId="610" xr:uid="{00000000-0005-0000-0000-0000822E0000}"/>
    <cellStyle name="Comma 3 3 10 2" xfId="1411" xr:uid="{00000000-0005-0000-0000-0000832E0000}"/>
    <cellStyle name="Comma 3 3 10 2 2" xfId="3815" xr:uid="{00000000-0005-0000-0000-0000842E0000}"/>
    <cellStyle name="Comma 3 3 10 2 2 2" xfId="8618" xr:uid="{00000000-0005-0000-0000-0000852E0000}"/>
    <cellStyle name="Comma 3 3 10 2 2 2 2" xfId="18225" xr:uid="{00000000-0005-0000-0000-0000862E0000}"/>
    <cellStyle name="Comma 3 3 10 2 2 2 2 2" xfId="37439" xr:uid="{4475E8EF-E62B-4ACE-84A3-94AADC390876}"/>
    <cellStyle name="Comma 3 3 10 2 2 2 3" xfId="27832" xr:uid="{23576FB6-DD79-4644-8FAC-B32ECAAF8A2F}"/>
    <cellStyle name="Comma 3 3 10 2 2 3" xfId="13422" xr:uid="{00000000-0005-0000-0000-0000872E0000}"/>
    <cellStyle name="Comma 3 3 10 2 2 3 2" xfId="32636" xr:uid="{4911A4EA-DBB6-46B8-9E3D-CEAED6284131}"/>
    <cellStyle name="Comma 3 3 10 2 2 4" xfId="23029" xr:uid="{D8C0B5C9-09DB-4AEA-8470-A10584F7FFBF}"/>
    <cellStyle name="Comma 3 3 10 2 3" xfId="6217" xr:uid="{00000000-0005-0000-0000-0000882E0000}"/>
    <cellStyle name="Comma 3 3 10 2 3 2" xfId="15824" xr:uid="{00000000-0005-0000-0000-0000892E0000}"/>
    <cellStyle name="Comma 3 3 10 2 3 2 2" xfId="35038" xr:uid="{D44B5E0C-A252-46E0-9930-D515D57B0E16}"/>
    <cellStyle name="Comma 3 3 10 2 3 3" xfId="25431" xr:uid="{40373314-8243-49AB-B7FB-8883086F554B}"/>
    <cellStyle name="Comma 3 3 10 2 4" xfId="11020" xr:uid="{00000000-0005-0000-0000-00008A2E0000}"/>
    <cellStyle name="Comma 3 3 10 2 4 2" xfId="30234" xr:uid="{48010F99-D8FE-475E-934D-65E693C98E80}"/>
    <cellStyle name="Comma 3 3 10 2 5" xfId="20627" xr:uid="{78E73938-D530-4F8A-8BA2-665C1F915596}"/>
    <cellStyle name="Comma 3 3 10 3" xfId="2211" xr:uid="{00000000-0005-0000-0000-00008B2E0000}"/>
    <cellStyle name="Comma 3 3 10 3 2" xfId="4615" xr:uid="{00000000-0005-0000-0000-00008C2E0000}"/>
    <cellStyle name="Comma 3 3 10 3 2 2" xfId="9418" xr:uid="{00000000-0005-0000-0000-00008D2E0000}"/>
    <cellStyle name="Comma 3 3 10 3 2 2 2" xfId="19025" xr:uid="{00000000-0005-0000-0000-00008E2E0000}"/>
    <cellStyle name="Comma 3 3 10 3 2 2 2 2" xfId="38239" xr:uid="{59463A0A-50EC-47A7-815F-D0C30F123D77}"/>
    <cellStyle name="Comma 3 3 10 3 2 2 3" xfId="28632" xr:uid="{67265BD1-A540-4EE2-A9A9-4E78B1C11075}"/>
    <cellStyle name="Comma 3 3 10 3 2 3" xfId="14222" xr:uid="{00000000-0005-0000-0000-00008F2E0000}"/>
    <cellStyle name="Comma 3 3 10 3 2 3 2" xfId="33436" xr:uid="{7511D86C-DFDD-4A91-A870-F56548BB93BD}"/>
    <cellStyle name="Comma 3 3 10 3 2 4" xfId="23829" xr:uid="{C1951A17-3C52-4956-A636-87D5A1BB9D7E}"/>
    <cellStyle name="Comma 3 3 10 3 3" xfId="7017" xr:uid="{00000000-0005-0000-0000-0000902E0000}"/>
    <cellStyle name="Comma 3 3 10 3 3 2" xfId="16624" xr:uid="{00000000-0005-0000-0000-0000912E0000}"/>
    <cellStyle name="Comma 3 3 10 3 3 2 2" xfId="35838" xr:uid="{E85EDF36-32E9-4265-94E4-6C9D670BB79C}"/>
    <cellStyle name="Comma 3 3 10 3 3 3" xfId="26231" xr:uid="{DA8C62C9-B40B-460F-88E1-07BD0B86FF07}"/>
    <cellStyle name="Comma 3 3 10 3 4" xfId="11820" xr:uid="{00000000-0005-0000-0000-0000922E0000}"/>
    <cellStyle name="Comma 3 3 10 3 4 2" xfId="31034" xr:uid="{87F2CE80-AB6A-4439-848C-C840BC20FF87}"/>
    <cellStyle name="Comma 3 3 10 3 5" xfId="21427" xr:uid="{947EE90D-8A79-4F03-AF92-26FFF37F0EB0}"/>
    <cellStyle name="Comma 3 3 10 4" xfId="3015" xr:uid="{00000000-0005-0000-0000-0000932E0000}"/>
    <cellStyle name="Comma 3 3 10 4 2" xfId="7818" xr:uid="{00000000-0005-0000-0000-0000942E0000}"/>
    <cellStyle name="Comma 3 3 10 4 2 2" xfId="17425" xr:uid="{00000000-0005-0000-0000-0000952E0000}"/>
    <cellStyle name="Comma 3 3 10 4 2 2 2" xfId="36639" xr:uid="{82FB4834-BDC3-4531-B9BD-5F51C6D7DC3C}"/>
    <cellStyle name="Comma 3 3 10 4 2 3" xfId="27032" xr:uid="{30D861AD-4C5B-4CAC-8B8B-89C8A90B584E}"/>
    <cellStyle name="Comma 3 3 10 4 3" xfId="12622" xr:uid="{00000000-0005-0000-0000-0000962E0000}"/>
    <cellStyle name="Comma 3 3 10 4 3 2" xfId="31836" xr:uid="{CC9BD41B-CDAD-4A32-B4A1-B81DD76B2351}"/>
    <cellStyle name="Comma 3 3 10 4 4" xfId="22229" xr:uid="{87F9D596-B11B-4975-9284-2236590D06EC}"/>
    <cellStyle name="Comma 3 3 10 5" xfId="5417" xr:uid="{00000000-0005-0000-0000-0000972E0000}"/>
    <cellStyle name="Comma 3 3 10 5 2" xfId="15024" xr:uid="{00000000-0005-0000-0000-0000982E0000}"/>
    <cellStyle name="Comma 3 3 10 5 2 2" xfId="34238" xr:uid="{37CFD936-33D6-41EE-930F-0A5E9E637356}"/>
    <cellStyle name="Comma 3 3 10 5 3" xfId="24631" xr:uid="{9722DF64-7E11-4EDD-93CB-8B1C0023387F}"/>
    <cellStyle name="Comma 3 3 10 6" xfId="10220" xr:uid="{00000000-0005-0000-0000-0000992E0000}"/>
    <cellStyle name="Comma 3 3 10 6 2" xfId="29434" xr:uid="{D1B32FC8-96C5-4E0B-88EC-1F3A9AEBA4D1}"/>
    <cellStyle name="Comma 3 3 10 7" xfId="19827" xr:uid="{5F20469C-C200-4FD8-85C4-20E4C46F6536}"/>
    <cellStyle name="Comma 3 3 11" xfId="811" xr:uid="{00000000-0005-0000-0000-00009A2E0000}"/>
    <cellStyle name="Comma 3 3 11 2" xfId="3215" xr:uid="{00000000-0005-0000-0000-00009B2E0000}"/>
    <cellStyle name="Comma 3 3 11 2 2" xfId="8018" xr:uid="{00000000-0005-0000-0000-00009C2E0000}"/>
    <cellStyle name="Comma 3 3 11 2 2 2" xfId="17625" xr:uid="{00000000-0005-0000-0000-00009D2E0000}"/>
    <cellStyle name="Comma 3 3 11 2 2 2 2" xfId="36839" xr:uid="{3D0E7006-3BDA-49FE-A2C6-2DE2586EE0DD}"/>
    <cellStyle name="Comma 3 3 11 2 2 3" xfId="27232" xr:uid="{0DD7E82D-4847-47AB-B578-49179B467470}"/>
    <cellStyle name="Comma 3 3 11 2 3" xfId="12822" xr:uid="{00000000-0005-0000-0000-00009E2E0000}"/>
    <cellStyle name="Comma 3 3 11 2 3 2" xfId="32036" xr:uid="{5B7D4991-E633-4DCB-BE98-509F13F5CF78}"/>
    <cellStyle name="Comma 3 3 11 2 4" xfId="22429" xr:uid="{5A146937-6723-46A2-8E16-81AC3DC07AD8}"/>
    <cellStyle name="Comma 3 3 11 3" xfId="5617" xr:uid="{00000000-0005-0000-0000-00009F2E0000}"/>
    <cellStyle name="Comma 3 3 11 3 2" xfId="15224" xr:uid="{00000000-0005-0000-0000-0000A02E0000}"/>
    <cellStyle name="Comma 3 3 11 3 2 2" xfId="34438" xr:uid="{873B232D-B78C-4AEB-AB7B-A1E104A82804}"/>
    <cellStyle name="Comma 3 3 11 3 3" xfId="24831" xr:uid="{3963E468-9797-48C8-98F5-8A116710CB78}"/>
    <cellStyle name="Comma 3 3 11 4" xfId="10420" xr:uid="{00000000-0005-0000-0000-0000A12E0000}"/>
    <cellStyle name="Comma 3 3 11 4 2" xfId="29634" xr:uid="{1006E971-2549-4AB1-8CD1-DC4095A47E9C}"/>
    <cellStyle name="Comma 3 3 11 5" xfId="20027" xr:uid="{00425882-2CD2-47DF-872C-2BD358517207}"/>
    <cellStyle name="Comma 3 3 12" xfId="1611" xr:uid="{00000000-0005-0000-0000-0000A22E0000}"/>
    <cellStyle name="Comma 3 3 12 2" xfId="4015" xr:uid="{00000000-0005-0000-0000-0000A32E0000}"/>
    <cellStyle name="Comma 3 3 12 2 2" xfId="8818" xr:uid="{00000000-0005-0000-0000-0000A42E0000}"/>
    <cellStyle name="Comma 3 3 12 2 2 2" xfId="18425" xr:uid="{00000000-0005-0000-0000-0000A52E0000}"/>
    <cellStyle name="Comma 3 3 12 2 2 2 2" xfId="37639" xr:uid="{94209EC0-AB00-4313-8FCD-AC7AB4AC7DA7}"/>
    <cellStyle name="Comma 3 3 12 2 2 3" xfId="28032" xr:uid="{D24A3C23-92BF-4E17-89C5-B27D91775865}"/>
    <cellStyle name="Comma 3 3 12 2 3" xfId="13622" xr:uid="{00000000-0005-0000-0000-0000A62E0000}"/>
    <cellStyle name="Comma 3 3 12 2 3 2" xfId="32836" xr:uid="{B09914DD-D108-4774-9300-8DB456AC7492}"/>
    <cellStyle name="Comma 3 3 12 2 4" xfId="23229" xr:uid="{86F6D7FB-220F-4700-94F0-88B0D625FEE4}"/>
    <cellStyle name="Comma 3 3 12 3" xfId="6417" xr:uid="{00000000-0005-0000-0000-0000A72E0000}"/>
    <cellStyle name="Comma 3 3 12 3 2" xfId="16024" xr:uid="{00000000-0005-0000-0000-0000A82E0000}"/>
    <cellStyle name="Comma 3 3 12 3 2 2" xfId="35238" xr:uid="{A6CCF1A3-84E9-4FE4-893B-37C0BD3CBA24}"/>
    <cellStyle name="Comma 3 3 12 3 3" xfId="25631" xr:uid="{A16F403A-730E-43BA-A313-F0B63FCD82DA}"/>
    <cellStyle name="Comma 3 3 12 4" xfId="11220" xr:uid="{00000000-0005-0000-0000-0000A92E0000}"/>
    <cellStyle name="Comma 3 3 12 4 2" xfId="30434" xr:uid="{B298C984-A309-49AF-BE90-01D2C2A7910F}"/>
    <cellStyle name="Comma 3 3 12 5" xfId="20827" xr:uid="{F1A8CC87-F3BE-4228-B9F2-801AACE3E991}"/>
    <cellStyle name="Comma 3 3 13" xfId="2415" xr:uid="{00000000-0005-0000-0000-0000AA2E0000}"/>
    <cellStyle name="Comma 3 3 13 2" xfId="7218" xr:uid="{00000000-0005-0000-0000-0000AB2E0000}"/>
    <cellStyle name="Comma 3 3 13 2 2" xfId="16825" xr:uid="{00000000-0005-0000-0000-0000AC2E0000}"/>
    <cellStyle name="Comma 3 3 13 2 2 2" xfId="36039" xr:uid="{07AE4D5E-5BE2-4893-AF8E-FA27462B5CD1}"/>
    <cellStyle name="Comma 3 3 13 2 3" xfId="26432" xr:uid="{F472DC32-B28D-4614-A396-12DA484018E5}"/>
    <cellStyle name="Comma 3 3 13 3" xfId="12022" xr:uid="{00000000-0005-0000-0000-0000AD2E0000}"/>
    <cellStyle name="Comma 3 3 13 3 2" xfId="31236" xr:uid="{CF4547AC-A884-42D4-AEBA-7E334F41A38F}"/>
    <cellStyle name="Comma 3 3 13 4" xfId="21629" xr:uid="{B034F25C-3D53-4777-99B0-753C95D2638D}"/>
    <cellStyle name="Comma 3 3 14" xfId="4817" xr:uid="{00000000-0005-0000-0000-0000AE2E0000}"/>
    <cellStyle name="Comma 3 3 14 2" xfId="14424" xr:uid="{00000000-0005-0000-0000-0000AF2E0000}"/>
    <cellStyle name="Comma 3 3 14 2 2" xfId="33638" xr:uid="{953929F7-995A-4183-95C7-C7B6D986B2D4}"/>
    <cellStyle name="Comma 3 3 14 3" xfId="24031" xr:uid="{EFC9F564-2044-45CD-B331-4252D546A3EF}"/>
    <cellStyle name="Comma 3 3 15" xfId="9620" xr:uid="{00000000-0005-0000-0000-0000B02E0000}"/>
    <cellStyle name="Comma 3 3 15 2" xfId="28834" xr:uid="{EC551FC1-D768-4C9E-B82B-941C6D24D194}"/>
    <cellStyle name="Comma 3 3 16" xfId="19227" xr:uid="{D413198A-592C-4189-A900-11585CC0D117}"/>
    <cellStyle name="Comma 3 3 2" xfId="20" xr:uid="{00000000-0005-0000-0000-0000B12E0000}"/>
    <cellStyle name="Comma 3 3 2 10" xfId="4827" xr:uid="{00000000-0005-0000-0000-0000B22E0000}"/>
    <cellStyle name="Comma 3 3 2 10 2" xfId="14434" xr:uid="{00000000-0005-0000-0000-0000B32E0000}"/>
    <cellStyle name="Comma 3 3 2 10 2 2" xfId="33648" xr:uid="{D70ADCB2-52AF-4090-9187-BFA267A43BAB}"/>
    <cellStyle name="Comma 3 3 2 10 3" xfId="24041" xr:uid="{EF27710A-0228-475D-8C03-1B72F344D2B8}"/>
    <cellStyle name="Comma 3 3 2 11" xfId="9630" xr:uid="{00000000-0005-0000-0000-0000B42E0000}"/>
    <cellStyle name="Comma 3 3 2 11 2" xfId="28844" xr:uid="{D3D4B825-D784-4B3C-8985-D71FB02D9D69}"/>
    <cellStyle name="Comma 3 3 2 12" xfId="19237" xr:uid="{2A124969-3385-4506-8B1F-4BA414BA459D}"/>
    <cellStyle name="Comma 3 3 2 2" xfId="70" xr:uid="{00000000-0005-0000-0000-0000B52E0000}"/>
    <cellStyle name="Comma 3 3 2 2 10" xfId="9680" xr:uid="{00000000-0005-0000-0000-0000B62E0000}"/>
    <cellStyle name="Comma 3 3 2 2 10 2" xfId="28894" xr:uid="{0964CE53-296B-4210-B1CF-7D716CC77D28}"/>
    <cellStyle name="Comma 3 3 2 2 11" xfId="19287" xr:uid="{3BAE0837-2FB5-4AD9-B7E3-97334544B3F2}"/>
    <cellStyle name="Comma 3 3 2 2 2" xfId="170" xr:uid="{00000000-0005-0000-0000-0000B72E0000}"/>
    <cellStyle name="Comma 3 3 2 2 2 10" xfId="19387" xr:uid="{034114AE-C1EA-47F9-9F23-286B446C9115}"/>
    <cellStyle name="Comma 3 3 2 2 2 2" xfId="370" xr:uid="{00000000-0005-0000-0000-0000B82E0000}"/>
    <cellStyle name="Comma 3 3 2 2 2 2 2" xfId="1171" xr:uid="{00000000-0005-0000-0000-0000B92E0000}"/>
    <cellStyle name="Comma 3 3 2 2 2 2 2 2" xfId="3575" xr:uid="{00000000-0005-0000-0000-0000BA2E0000}"/>
    <cellStyle name="Comma 3 3 2 2 2 2 2 2 2" xfId="8378" xr:uid="{00000000-0005-0000-0000-0000BB2E0000}"/>
    <cellStyle name="Comma 3 3 2 2 2 2 2 2 2 2" xfId="17985" xr:uid="{00000000-0005-0000-0000-0000BC2E0000}"/>
    <cellStyle name="Comma 3 3 2 2 2 2 2 2 2 2 2" xfId="37199" xr:uid="{9CA4A164-5F9E-4966-9B89-773D629D28C9}"/>
    <cellStyle name="Comma 3 3 2 2 2 2 2 2 2 3" xfId="27592" xr:uid="{C64A3124-1B00-4207-B0A8-50128F1DA243}"/>
    <cellStyle name="Comma 3 3 2 2 2 2 2 2 3" xfId="13182" xr:uid="{00000000-0005-0000-0000-0000BD2E0000}"/>
    <cellStyle name="Comma 3 3 2 2 2 2 2 2 3 2" xfId="32396" xr:uid="{75E78E00-2DF7-4767-BAD9-09EF2D171C6A}"/>
    <cellStyle name="Comma 3 3 2 2 2 2 2 2 4" xfId="22789" xr:uid="{12022A75-AFEF-4A39-88C5-B6C1F4F053E1}"/>
    <cellStyle name="Comma 3 3 2 2 2 2 2 3" xfId="5977" xr:uid="{00000000-0005-0000-0000-0000BE2E0000}"/>
    <cellStyle name="Comma 3 3 2 2 2 2 2 3 2" xfId="15584" xr:uid="{00000000-0005-0000-0000-0000BF2E0000}"/>
    <cellStyle name="Comma 3 3 2 2 2 2 2 3 2 2" xfId="34798" xr:uid="{FF420859-A37A-45D8-AC6D-58616712C225}"/>
    <cellStyle name="Comma 3 3 2 2 2 2 2 3 3" xfId="25191" xr:uid="{9C2B158E-CA9C-4A2A-AE89-DB4517993B83}"/>
    <cellStyle name="Comma 3 3 2 2 2 2 2 4" xfId="10780" xr:uid="{00000000-0005-0000-0000-0000C02E0000}"/>
    <cellStyle name="Comma 3 3 2 2 2 2 2 4 2" xfId="29994" xr:uid="{F05B13E0-ECD4-4826-AB20-403D1E170C18}"/>
    <cellStyle name="Comma 3 3 2 2 2 2 2 5" xfId="20387" xr:uid="{0A3FE3EF-2E7A-4FC1-B317-AEA87D6BC084}"/>
    <cellStyle name="Comma 3 3 2 2 2 2 3" xfId="1971" xr:uid="{00000000-0005-0000-0000-0000C12E0000}"/>
    <cellStyle name="Comma 3 3 2 2 2 2 3 2" xfId="4375" xr:uid="{00000000-0005-0000-0000-0000C22E0000}"/>
    <cellStyle name="Comma 3 3 2 2 2 2 3 2 2" xfId="9178" xr:uid="{00000000-0005-0000-0000-0000C32E0000}"/>
    <cellStyle name="Comma 3 3 2 2 2 2 3 2 2 2" xfId="18785" xr:uid="{00000000-0005-0000-0000-0000C42E0000}"/>
    <cellStyle name="Comma 3 3 2 2 2 2 3 2 2 2 2" xfId="37999" xr:uid="{303D16D0-B733-45A4-9A04-745EEBCB4B13}"/>
    <cellStyle name="Comma 3 3 2 2 2 2 3 2 2 3" xfId="28392" xr:uid="{E941C7F8-C538-47AD-BA5D-A7DBDF122A07}"/>
    <cellStyle name="Comma 3 3 2 2 2 2 3 2 3" xfId="13982" xr:uid="{00000000-0005-0000-0000-0000C52E0000}"/>
    <cellStyle name="Comma 3 3 2 2 2 2 3 2 3 2" xfId="33196" xr:uid="{BA3AED8D-9B50-47A9-AEFD-32C69EC23D17}"/>
    <cellStyle name="Comma 3 3 2 2 2 2 3 2 4" xfId="23589" xr:uid="{A38C81EF-B61F-44FC-9E56-4BAEC8A87E00}"/>
    <cellStyle name="Comma 3 3 2 2 2 2 3 3" xfId="6777" xr:uid="{00000000-0005-0000-0000-0000C62E0000}"/>
    <cellStyle name="Comma 3 3 2 2 2 2 3 3 2" xfId="16384" xr:uid="{00000000-0005-0000-0000-0000C72E0000}"/>
    <cellStyle name="Comma 3 3 2 2 2 2 3 3 2 2" xfId="35598" xr:uid="{AE4651ED-EFCF-4109-A471-799E771BBD30}"/>
    <cellStyle name="Comma 3 3 2 2 2 2 3 3 3" xfId="25991" xr:uid="{2AAA8952-5ED0-49CD-8BE2-25D209E863BC}"/>
    <cellStyle name="Comma 3 3 2 2 2 2 3 4" xfId="11580" xr:uid="{00000000-0005-0000-0000-0000C82E0000}"/>
    <cellStyle name="Comma 3 3 2 2 2 2 3 4 2" xfId="30794" xr:uid="{FE290EAC-E7EA-4112-8F0C-F89235FC9B66}"/>
    <cellStyle name="Comma 3 3 2 2 2 2 3 5" xfId="21187" xr:uid="{D250106D-CB59-43A0-BF00-3D94F586F046}"/>
    <cellStyle name="Comma 3 3 2 2 2 2 4" xfId="2775" xr:uid="{00000000-0005-0000-0000-0000C92E0000}"/>
    <cellStyle name="Comma 3 3 2 2 2 2 4 2" xfId="7578" xr:uid="{00000000-0005-0000-0000-0000CA2E0000}"/>
    <cellStyle name="Comma 3 3 2 2 2 2 4 2 2" xfId="17185" xr:uid="{00000000-0005-0000-0000-0000CB2E0000}"/>
    <cellStyle name="Comma 3 3 2 2 2 2 4 2 2 2" xfId="36399" xr:uid="{2E2DF88D-7D46-4789-B35F-64E3D64148D7}"/>
    <cellStyle name="Comma 3 3 2 2 2 2 4 2 3" xfId="26792" xr:uid="{3C0040AC-CC04-4AAE-B77F-4AF4964BD85B}"/>
    <cellStyle name="Comma 3 3 2 2 2 2 4 3" xfId="12382" xr:uid="{00000000-0005-0000-0000-0000CC2E0000}"/>
    <cellStyle name="Comma 3 3 2 2 2 2 4 3 2" xfId="31596" xr:uid="{67D2F8A6-8A2A-4B8A-A562-1FFF684F4B7F}"/>
    <cellStyle name="Comma 3 3 2 2 2 2 4 4" xfId="21989" xr:uid="{28114746-986F-4AD5-9811-4E7FD2A472C7}"/>
    <cellStyle name="Comma 3 3 2 2 2 2 5" xfId="5177" xr:uid="{00000000-0005-0000-0000-0000CD2E0000}"/>
    <cellStyle name="Comma 3 3 2 2 2 2 5 2" xfId="14784" xr:uid="{00000000-0005-0000-0000-0000CE2E0000}"/>
    <cellStyle name="Comma 3 3 2 2 2 2 5 2 2" xfId="33998" xr:uid="{1A10F514-DB9C-435C-8484-1C4AFA701FDA}"/>
    <cellStyle name="Comma 3 3 2 2 2 2 5 3" xfId="24391" xr:uid="{5065F244-CBEE-4784-8ADE-1A60D9640194}"/>
    <cellStyle name="Comma 3 3 2 2 2 2 6" xfId="9980" xr:uid="{00000000-0005-0000-0000-0000CF2E0000}"/>
    <cellStyle name="Comma 3 3 2 2 2 2 6 2" xfId="29194" xr:uid="{355B3FB7-345F-43A2-873E-84A4164F42B6}"/>
    <cellStyle name="Comma 3 3 2 2 2 2 7" xfId="19587" xr:uid="{F0011799-AC09-4355-A157-4C38B67619E0}"/>
    <cellStyle name="Comma 3 3 2 2 2 3" xfId="570" xr:uid="{00000000-0005-0000-0000-0000D02E0000}"/>
    <cellStyle name="Comma 3 3 2 2 2 3 2" xfId="1371" xr:uid="{00000000-0005-0000-0000-0000D12E0000}"/>
    <cellStyle name="Comma 3 3 2 2 2 3 2 2" xfId="3775" xr:uid="{00000000-0005-0000-0000-0000D22E0000}"/>
    <cellStyle name="Comma 3 3 2 2 2 3 2 2 2" xfId="8578" xr:uid="{00000000-0005-0000-0000-0000D32E0000}"/>
    <cellStyle name="Comma 3 3 2 2 2 3 2 2 2 2" xfId="18185" xr:uid="{00000000-0005-0000-0000-0000D42E0000}"/>
    <cellStyle name="Comma 3 3 2 2 2 3 2 2 2 2 2" xfId="37399" xr:uid="{3E4E35F7-5FAB-4889-8D79-E7DA9BAD7C6F}"/>
    <cellStyle name="Comma 3 3 2 2 2 3 2 2 2 3" xfId="27792" xr:uid="{91B91AD3-3F24-4A12-B4A6-EE83E4E819DB}"/>
    <cellStyle name="Comma 3 3 2 2 2 3 2 2 3" xfId="13382" xr:uid="{00000000-0005-0000-0000-0000D52E0000}"/>
    <cellStyle name="Comma 3 3 2 2 2 3 2 2 3 2" xfId="32596" xr:uid="{DCA74827-219B-4D3B-AF92-1CF18FD767FC}"/>
    <cellStyle name="Comma 3 3 2 2 2 3 2 2 4" xfId="22989" xr:uid="{B6B1F4C7-79B6-41F8-A630-21D88495FAAA}"/>
    <cellStyle name="Comma 3 3 2 2 2 3 2 3" xfId="6177" xr:uid="{00000000-0005-0000-0000-0000D62E0000}"/>
    <cellStyle name="Comma 3 3 2 2 2 3 2 3 2" xfId="15784" xr:uid="{00000000-0005-0000-0000-0000D72E0000}"/>
    <cellStyle name="Comma 3 3 2 2 2 3 2 3 2 2" xfId="34998" xr:uid="{5893FCB0-0A43-4E2F-B12A-7268EFBFA977}"/>
    <cellStyle name="Comma 3 3 2 2 2 3 2 3 3" xfId="25391" xr:uid="{2C476FAF-0873-4ED8-8FAB-B47C7F9B7123}"/>
    <cellStyle name="Comma 3 3 2 2 2 3 2 4" xfId="10980" xr:uid="{00000000-0005-0000-0000-0000D82E0000}"/>
    <cellStyle name="Comma 3 3 2 2 2 3 2 4 2" xfId="30194" xr:uid="{57AC9BE8-A956-4D80-BF6C-14BACA42B46C}"/>
    <cellStyle name="Comma 3 3 2 2 2 3 2 5" xfId="20587" xr:uid="{008B9173-014C-4C9E-B381-B6CF16B41808}"/>
    <cellStyle name="Comma 3 3 2 2 2 3 3" xfId="2171" xr:uid="{00000000-0005-0000-0000-0000D92E0000}"/>
    <cellStyle name="Comma 3 3 2 2 2 3 3 2" xfId="4575" xr:uid="{00000000-0005-0000-0000-0000DA2E0000}"/>
    <cellStyle name="Comma 3 3 2 2 2 3 3 2 2" xfId="9378" xr:uid="{00000000-0005-0000-0000-0000DB2E0000}"/>
    <cellStyle name="Comma 3 3 2 2 2 3 3 2 2 2" xfId="18985" xr:uid="{00000000-0005-0000-0000-0000DC2E0000}"/>
    <cellStyle name="Comma 3 3 2 2 2 3 3 2 2 2 2" xfId="38199" xr:uid="{FEDF701B-75CE-4EB9-BD8C-C2D0B89BDE46}"/>
    <cellStyle name="Comma 3 3 2 2 2 3 3 2 2 3" xfId="28592" xr:uid="{D2A3AB4D-CBFF-4F04-9336-4DC8EAD2C1DC}"/>
    <cellStyle name="Comma 3 3 2 2 2 3 3 2 3" xfId="14182" xr:uid="{00000000-0005-0000-0000-0000DD2E0000}"/>
    <cellStyle name="Comma 3 3 2 2 2 3 3 2 3 2" xfId="33396" xr:uid="{BD6ADBDE-5FAF-4266-9F5B-DC5765545E61}"/>
    <cellStyle name="Comma 3 3 2 2 2 3 3 2 4" xfId="23789" xr:uid="{573F597E-1B39-4632-9963-8EF699E54DE2}"/>
    <cellStyle name="Comma 3 3 2 2 2 3 3 3" xfId="6977" xr:uid="{00000000-0005-0000-0000-0000DE2E0000}"/>
    <cellStyle name="Comma 3 3 2 2 2 3 3 3 2" xfId="16584" xr:uid="{00000000-0005-0000-0000-0000DF2E0000}"/>
    <cellStyle name="Comma 3 3 2 2 2 3 3 3 2 2" xfId="35798" xr:uid="{89756E29-8CEE-449E-A891-4BABE03BE127}"/>
    <cellStyle name="Comma 3 3 2 2 2 3 3 3 3" xfId="26191" xr:uid="{151FBE7A-4A3D-4784-8FFF-873AFCEC45B0}"/>
    <cellStyle name="Comma 3 3 2 2 2 3 3 4" xfId="11780" xr:uid="{00000000-0005-0000-0000-0000E02E0000}"/>
    <cellStyle name="Comma 3 3 2 2 2 3 3 4 2" xfId="30994" xr:uid="{D2E5FE4A-D1EE-47F5-AEEB-0ABD1EC3535C}"/>
    <cellStyle name="Comma 3 3 2 2 2 3 3 5" xfId="21387" xr:uid="{D7E96680-BE82-4EF0-81F8-815B458917F2}"/>
    <cellStyle name="Comma 3 3 2 2 2 3 4" xfId="2975" xr:uid="{00000000-0005-0000-0000-0000E12E0000}"/>
    <cellStyle name="Comma 3 3 2 2 2 3 4 2" xfId="7778" xr:uid="{00000000-0005-0000-0000-0000E22E0000}"/>
    <cellStyle name="Comma 3 3 2 2 2 3 4 2 2" xfId="17385" xr:uid="{00000000-0005-0000-0000-0000E32E0000}"/>
    <cellStyle name="Comma 3 3 2 2 2 3 4 2 2 2" xfId="36599" xr:uid="{8736BA58-1E7F-418C-9D75-DED75888757D}"/>
    <cellStyle name="Comma 3 3 2 2 2 3 4 2 3" xfId="26992" xr:uid="{754D6DC8-EF46-4388-BF5B-E57324B93B50}"/>
    <cellStyle name="Comma 3 3 2 2 2 3 4 3" xfId="12582" xr:uid="{00000000-0005-0000-0000-0000E42E0000}"/>
    <cellStyle name="Comma 3 3 2 2 2 3 4 3 2" xfId="31796" xr:uid="{2C7F0923-1CB3-4ABF-933C-0A7AB9F5AD30}"/>
    <cellStyle name="Comma 3 3 2 2 2 3 4 4" xfId="22189" xr:uid="{CA070D59-4E6D-4B5A-82DF-B393AE427BE9}"/>
    <cellStyle name="Comma 3 3 2 2 2 3 5" xfId="5377" xr:uid="{00000000-0005-0000-0000-0000E52E0000}"/>
    <cellStyle name="Comma 3 3 2 2 2 3 5 2" xfId="14984" xr:uid="{00000000-0005-0000-0000-0000E62E0000}"/>
    <cellStyle name="Comma 3 3 2 2 2 3 5 2 2" xfId="34198" xr:uid="{CD702636-7AC8-43A7-8364-BB2C287391E3}"/>
    <cellStyle name="Comma 3 3 2 2 2 3 5 3" xfId="24591" xr:uid="{925AB920-12A2-4BDE-88BE-E95B5E78ABF6}"/>
    <cellStyle name="Comma 3 3 2 2 2 3 6" xfId="10180" xr:uid="{00000000-0005-0000-0000-0000E72E0000}"/>
    <cellStyle name="Comma 3 3 2 2 2 3 6 2" xfId="29394" xr:uid="{1A8AC565-81A0-4826-822D-4BD08C3C51A2}"/>
    <cellStyle name="Comma 3 3 2 2 2 3 7" xfId="19787" xr:uid="{6447DFCB-3CF7-4B17-BBAA-0263B469B47A}"/>
    <cellStyle name="Comma 3 3 2 2 2 4" xfId="770" xr:uid="{00000000-0005-0000-0000-0000E82E0000}"/>
    <cellStyle name="Comma 3 3 2 2 2 4 2" xfId="1571" xr:uid="{00000000-0005-0000-0000-0000E92E0000}"/>
    <cellStyle name="Comma 3 3 2 2 2 4 2 2" xfId="3975" xr:uid="{00000000-0005-0000-0000-0000EA2E0000}"/>
    <cellStyle name="Comma 3 3 2 2 2 4 2 2 2" xfId="8778" xr:uid="{00000000-0005-0000-0000-0000EB2E0000}"/>
    <cellStyle name="Comma 3 3 2 2 2 4 2 2 2 2" xfId="18385" xr:uid="{00000000-0005-0000-0000-0000EC2E0000}"/>
    <cellStyle name="Comma 3 3 2 2 2 4 2 2 2 2 2" xfId="37599" xr:uid="{F4465F8B-05EE-4076-8EF7-7A8402F7E503}"/>
    <cellStyle name="Comma 3 3 2 2 2 4 2 2 2 3" xfId="27992" xr:uid="{3FF2AAF9-56D0-4717-BEAD-3696F3A4D065}"/>
    <cellStyle name="Comma 3 3 2 2 2 4 2 2 3" xfId="13582" xr:uid="{00000000-0005-0000-0000-0000ED2E0000}"/>
    <cellStyle name="Comma 3 3 2 2 2 4 2 2 3 2" xfId="32796" xr:uid="{71674940-3508-4CCF-826D-B1A0F3F280BF}"/>
    <cellStyle name="Comma 3 3 2 2 2 4 2 2 4" xfId="23189" xr:uid="{AFB603CE-183E-4937-B9C8-9044AC18BE1F}"/>
    <cellStyle name="Comma 3 3 2 2 2 4 2 3" xfId="6377" xr:uid="{00000000-0005-0000-0000-0000EE2E0000}"/>
    <cellStyle name="Comma 3 3 2 2 2 4 2 3 2" xfId="15984" xr:uid="{00000000-0005-0000-0000-0000EF2E0000}"/>
    <cellStyle name="Comma 3 3 2 2 2 4 2 3 2 2" xfId="35198" xr:uid="{339E81F2-38C4-4CCD-9446-DDBD7EEE1E07}"/>
    <cellStyle name="Comma 3 3 2 2 2 4 2 3 3" xfId="25591" xr:uid="{3D657B5D-B85E-4100-8490-B8BE7D0C44E2}"/>
    <cellStyle name="Comma 3 3 2 2 2 4 2 4" xfId="11180" xr:uid="{00000000-0005-0000-0000-0000F02E0000}"/>
    <cellStyle name="Comma 3 3 2 2 2 4 2 4 2" xfId="30394" xr:uid="{332EB573-8200-4425-BD83-EC39A2902B55}"/>
    <cellStyle name="Comma 3 3 2 2 2 4 2 5" xfId="20787" xr:uid="{E57D45CF-617F-496A-BEAF-10D74166D17D}"/>
    <cellStyle name="Comma 3 3 2 2 2 4 3" xfId="2371" xr:uid="{00000000-0005-0000-0000-0000F12E0000}"/>
    <cellStyle name="Comma 3 3 2 2 2 4 3 2" xfId="4775" xr:uid="{00000000-0005-0000-0000-0000F22E0000}"/>
    <cellStyle name="Comma 3 3 2 2 2 4 3 2 2" xfId="9578" xr:uid="{00000000-0005-0000-0000-0000F32E0000}"/>
    <cellStyle name="Comma 3 3 2 2 2 4 3 2 2 2" xfId="19185" xr:uid="{00000000-0005-0000-0000-0000F42E0000}"/>
    <cellStyle name="Comma 3 3 2 2 2 4 3 2 2 2 2" xfId="38399" xr:uid="{47D71EE8-701D-48A8-9BC6-55B20BFD31F6}"/>
    <cellStyle name="Comma 3 3 2 2 2 4 3 2 2 3" xfId="28792" xr:uid="{30FA09B2-F170-436E-A33A-661358ED772B}"/>
    <cellStyle name="Comma 3 3 2 2 2 4 3 2 3" xfId="14382" xr:uid="{00000000-0005-0000-0000-0000F52E0000}"/>
    <cellStyle name="Comma 3 3 2 2 2 4 3 2 3 2" xfId="33596" xr:uid="{D2AA2CAE-A5A4-4852-ADA7-FCE9CC23614F}"/>
    <cellStyle name="Comma 3 3 2 2 2 4 3 2 4" xfId="23989" xr:uid="{ECBB1B28-95F0-47C1-B4A7-DBEE2EF575F7}"/>
    <cellStyle name="Comma 3 3 2 2 2 4 3 3" xfId="7177" xr:uid="{00000000-0005-0000-0000-0000F62E0000}"/>
    <cellStyle name="Comma 3 3 2 2 2 4 3 3 2" xfId="16784" xr:uid="{00000000-0005-0000-0000-0000F72E0000}"/>
    <cellStyle name="Comma 3 3 2 2 2 4 3 3 2 2" xfId="35998" xr:uid="{F5D74AC5-2F31-43A4-80B1-7835DAF1E7A8}"/>
    <cellStyle name="Comma 3 3 2 2 2 4 3 3 3" xfId="26391" xr:uid="{8C195537-96AD-4DA4-A37D-D39DB2C11897}"/>
    <cellStyle name="Comma 3 3 2 2 2 4 3 4" xfId="11980" xr:uid="{00000000-0005-0000-0000-0000F82E0000}"/>
    <cellStyle name="Comma 3 3 2 2 2 4 3 4 2" xfId="31194" xr:uid="{CED69EF3-22D1-473E-8E55-936308D8AB20}"/>
    <cellStyle name="Comma 3 3 2 2 2 4 3 5" xfId="21587" xr:uid="{A93D47EC-C636-4E40-9F17-8AF88D345A11}"/>
    <cellStyle name="Comma 3 3 2 2 2 4 4" xfId="3175" xr:uid="{00000000-0005-0000-0000-0000F92E0000}"/>
    <cellStyle name="Comma 3 3 2 2 2 4 4 2" xfId="7978" xr:uid="{00000000-0005-0000-0000-0000FA2E0000}"/>
    <cellStyle name="Comma 3 3 2 2 2 4 4 2 2" xfId="17585" xr:uid="{00000000-0005-0000-0000-0000FB2E0000}"/>
    <cellStyle name="Comma 3 3 2 2 2 4 4 2 2 2" xfId="36799" xr:uid="{BD271B7C-1271-4CDA-B35F-8BAB5EA16C77}"/>
    <cellStyle name="Comma 3 3 2 2 2 4 4 2 3" xfId="27192" xr:uid="{7BD74785-E20A-4FFA-8C73-AC01C6634859}"/>
    <cellStyle name="Comma 3 3 2 2 2 4 4 3" xfId="12782" xr:uid="{00000000-0005-0000-0000-0000FC2E0000}"/>
    <cellStyle name="Comma 3 3 2 2 2 4 4 3 2" xfId="31996" xr:uid="{6C5063CC-87B6-4201-8C06-3A21B8B26720}"/>
    <cellStyle name="Comma 3 3 2 2 2 4 4 4" xfId="22389" xr:uid="{636DB94C-87C8-4125-945E-9085D71DC4F5}"/>
    <cellStyle name="Comma 3 3 2 2 2 4 5" xfId="5577" xr:uid="{00000000-0005-0000-0000-0000FD2E0000}"/>
    <cellStyle name="Comma 3 3 2 2 2 4 5 2" xfId="15184" xr:uid="{00000000-0005-0000-0000-0000FE2E0000}"/>
    <cellStyle name="Comma 3 3 2 2 2 4 5 2 2" xfId="34398" xr:uid="{200E8FD2-BFAC-4165-86AC-D320BABF904A}"/>
    <cellStyle name="Comma 3 3 2 2 2 4 5 3" xfId="24791" xr:uid="{A3EF20D4-CA73-4DD0-865A-20ADD5C7C6DC}"/>
    <cellStyle name="Comma 3 3 2 2 2 4 6" xfId="10380" xr:uid="{00000000-0005-0000-0000-0000FF2E0000}"/>
    <cellStyle name="Comma 3 3 2 2 2 4 6 2" xfId="29594" xr:uid="{D5CBB04E-3B68-4594-BF5C-DB810B03CD29}"/>
    <cellStyle name="Comma 3 3 2 2 2 4 7" xfId="19987" xr:uid="{5C0ACD3E-55A0-4EDE-9E38-A202F58C8868}"/>
    <cellStyle name="Comma 3 3 2 2 2 5" xfId="971" xr:uid="{00000000-0005-0000-0000-0000002F0000}"/>
    <cellStyle name="Comma 3 3 2 2 2 5 2" xfId="3375" xr:uid="{00000000-0005-0000-0000-0000012F0000}"/>
    <cellStyle name="Comma 3 3 2 2 2 5 2 2" xfId="8178" xr:uid="{00000000-0005-0000-0000-0000022F0000}"/>
    <cellStyle name="Comma 3 3 2 2 2 5 2 2 2" xfId="17785" xr:uid="{00000000-0005-0000-0000-0000032F0000}"/>
    <cellStyle name="Comma 3 3 2 2 2 5 2 2 2 2" xfId="36999" xr:uid="{33D26D94-2878-4344-8235-7A62F36B2928}"/>
    <cellStyle name="Comma 3 3 2 2 2 5 2 2 3" xfId="27392" xr:uid="{5458B8F1-3562-458B-8FC1-AF387C5DA60C}"/>
    <cellStyle name="Comma 3 3 2 2 2 5 2 3" xfId="12982" xr:uid="{00000000-0005-0000-0000-0000042F0000}"/>
    <cellStyle name="Comma 3 3 2 2 2 5 2 3 2" xfId="32196" xr:uid="{07D7D4A5-3CC9-4684-ADA9-531E0BA2D2AA}"/>
    <cellStyle name="Comma 3 3 2 2 2 5 2 4" xfId="22589" xr:uid="{CC0F8E3F-77BD-4C4D-A429-2DB5EE045EF8}"/>
    <cellStyle name="Comma 3 3 2 2 2 5 3" xfId="5777" xr:uid="{00000000-0005-0000-0000-0000052F0000}"/>
    <cellStyle name="Comma 3 3 2 2 2 5 3 2" xfId="15384" xr:uid="{00000000-0005-0000-0000-0000062F0000}"/>
    <cellStyle name="Comma 3 3 2 2 2 5 3 2 2" xfId="34598" xr:uid="{CD7CBFF8-F170-4171-9219-B4D7146E2979}"/>
    <cellStyle name="Comma 3 3 2 2 2 5 3 3" xfId="24991" xr:uid="{D665935C-2034-4440-B0A6-812A7928CC51}"/>
    <cellStyle name="Comma 3 3 2 2 2 5 4" xfId="10580" xr:uid="{00000000-0005-0000-0000-0000072F0000}"/>
    <cellStyle name="Comma 3 3 2 2 2 5 4 2" xfId="29794" xr:uid="{87D79CDF-5B41-46B7-A3B1-1C2C3CF210D3}"/>
    <cellStyle name="Comma 3 3 2 2 2 5 5" xfId="20187" xr:uid="{D472176A-6534-40A5-A00C-13345B252B2B}"/>
    <cellStyle name="Comma 3 3 2 2 2 6" xfId="1771" xr:uid="{00000000-0005-0000-0000-0000082F0000}"/>
    <cellStyle name="Comma 3 3 2 2 2 6 2" xfId="4175" xr:uid="{00000000-0005-0000-0000-0000092F0000}"/>
    <cellStyle name="Comma 3 3 2 2 2 6 2 2" xfId="8978" xr:uid="{00000000-0005-0000-0000-00000A2F0000}"/>
    <cellStyle name="Comma 3 3 2 2 2 6 2 2 2" xfId="18585" xr:uid="{00000000-0005-0000-0000-00000B2F0000}"/>
    <cellStyle name="Comma 3 3 2 2 2 6 2 2 2 2" xfId="37799" xr:uid="{D340E739-B847-432F-9D0D-9DFF35B400BC}"/>
    <cellStyle name="Comma 3 3 2 2 2 6 2 2 3" xfId="28192" xr:uid="{33A684DE-DCDC-4123-AA1A-E44A4C2FCC01}"/>
    <cellStyle name="Comma 3 3 2 2 2 6 2 3" xfId="13782" xr:uid="{00000000-0005-0000-0000-00000C2F0000}"/>
    <cellStyle name="Comma 3 3 2 2 2 6 2 3 2" xfId="32996" xr:uid="{B38E1262-0F11-458B-9FD0-84DF624B0D58}"/>
    <cellStyle name="Comma 3 3 2 2 2 6 2 4" xfId="23389" xr:uid="{E75FBC74-6C16-450A-9CFC-D4CA187A21AF}"/>
    <cellStyle name="Comma 3 3 2 2 2 6 3" xfId="6577" xr:uid="{00000000-0005-0000-0000-00000D2F0000}"/>
    <cellStyle name="Comma 3 3 2 2 2 6 3 2" xfId="16184" xr:uid="{00000000-0005-0000-0000-00000E2F0000}"/>
    <cellStyle name="Comma 3 3 2 2 2 6 3 2 2" xfId="35398" xr:uid="{260A975A-62C4-47C8-B8CF-97995EE1132A}"/>
    <cellStyle name="Comma 3 3 2 2 2 6 3 3" xfId="25791" xr:uid="{450DC9E7-166B-4791-A141-77D3E1BA22B2}"/>
    <cellStyle name="Comma 3 3 2 2 2 6 4" xfId="11380" xr:uid="{00000000-0005-0000-0000-00000F2F0000}"/>
    <cellStyle name="Comma 3 3 2 2 2 6 4 2" xfId="30594" xr:uid="{B6A57994-0FB8-4696-BA95-9158749F12A5}"/>
    <cellStyle name="Comma 3 3 2 2 2 6 5" xfId="20987" xr:uid="{F94E224A-B40B-4F2A-9E5A-F6635A0DCD3B}"/>
    <cellStyle name="Comma 3 3 2 2 2 7" xfId="2575" xr:uid="{00000000-0005-0000-0000-0000102F0000}"/>
    <cellStyle name="Comma 3 3 2 2 2 7 2" xfId="7378" xr:uid="{00000000-0005-0000-0000-0000112F0000}"/>
    <cellStyle name="Comma 3 3 2 2 2 7 2 2" xfId="16985" xr:uid="{00000000-0005-0000-0000-0000122F0000}"/>
    <cellStyle name="Comma 3 3 2 2 2 7 2 2 2" xfId="36199" xr:uid="{805C6514-4371-4B50-B534-0BA423D88411}"/>
    <cellStyle name="Comma 3 3 2 2 2 7 2 3" xfId="26592" xr:uid="{4A13E58A-5248-4B1D-AB1D-0DABB671A36F}"/>
    <cellStyle name="Comma 3 3 2 2 2 7 3" xfId="12182" xr:uid="{00000000-0005-0000-0000-0000132F0000}"/>
    <cellStyle name="Comma 3 3 2 2 2 7 3 2" xfId="31396" xr:uid="{65E4513C-4529-404D-968C-620BF42FE9ED}"/>
    <cellStyle name="Comma 3 3 2 2 2 7 4" xfId="21789" xr:uid="{515CA669-D3A8-4A0C-8643-E07A36D25907}"/>
    <cellStyle name="Comma 3 3 2 2 2 8" xfId="4977" xr:uid="{00000000-0005-0000-0000-0000142F0000}"/>
    <cellStyle name="Comma 3 3 2 2 2 8 2" xfId="14584" xr:uid="{00000000-0005-0000-0000-0000152F0000}"/>
    <cellStyle name="Comma 3 3 2 2 2 8 2 2" xfId="33798" xr:uid="{B9BA320C-9528-4A99-B6C1-9386CA4E80B4}"/>
    <cellStyle name="Comma 3 3 2 2 2 8 3" xfId="24191" xr:uid="{A1991289-3A8A-40CA-B13C-92187C6C05C0}"/>
    <cellStyle name="Comma 3 3 2 2 2 9" xfId="9780" xr:uid="{00000000-0005-0000-0000-0000162F0000}"/>
    <cellStyle name="Comma 3 3 2 2 2 9 2" xfId="28994" xr:uid="{2AEFC746-5F7F-4CBD-95AE-D3E26691EB48}"/>
    <cellStyle name="Comma 3 3 2 2 3" xfId="270" xr:uid="{00000000-0005-0000-0000-0000172F0000}"/>
    <cellStyle name="Comma 3 3 2 2 3 2" xfId="1071" xr:uid="{00000000-0005-0000-0000-0000182F0000}"/>
    <cellStyle name="Comma 3 3 2 2 3 2 2" xfId="3475" xr:uid="{00000000-0005-0000-0000-0000192F0000}"/>
    <cellStyle name="Comma 3 3 2 2 3 2 2 2" xfId="8278" xr:uid="{00000000-0005-0000-0000-00001A2F0000}"/>
    <cellStyle name="Comma 3 3 2 2 3 2 2 2 2" xfId="17885" xr:uid="{00000000-0005-0000-0000-00001B2F0000}"/>
    <cellStyle name="Comma 3 3 2 2 3 2 2 2 2 2" xfId="37099" xr:uid="{540CAFC4-E6C4-46DA-9A5E-3EFC720537EB}"/>
    <cellStyle name="Comma 3 3 2 2 3 2 2 2 3" xfId="27492" xr:uid="{CED6C053-4CCE-4C8F-A9AB-2708EA1DFCF9}"/>
    <cellStyle name="Comma 3 3 2 2 3 2 2 3" xfId="13082" xr:uid="{00000000-0005-0000-0000-00001C2F0000}"/>
    <cellStyle name="Comma 3 3 2 2 3 2 2 3 2" xfId="32296" xr:uid="{E85C6640-A524-4DB6-A741-CFC0A16970D4}"/>
    <cellStyle name="Comma 3 3 2 2 3 2 2 4" xfId="22689" xr:uid="{D5706175-BA4E-4DD5-BE05-EDD5D5C909AA}"/>
    <cellStyle name="Comma 3 3 2 2 3 2 3" xfId="5877" xr:uid="{00000000-0005-0000-0000-00001D2F0000}"/>
    <cellStyle name="Comma 3 3 2 2 3 2 3 2" xfId="15484" xr:uid="{00000000-0005-0000-0000-00001E2F0000}"/>
    <cellStyle name="Comma 3 3 2 2 3 2 3 2 2" xfId="34698" xr:uid="{AD452A6D-FE7D-4A40-BA40-B953A9340A12}"/>
    <cellStyle name="Comma 3 3 2 2 3 2 3 3" xfId="25091" xr:uid="{0F3B67DB-DFD4-4DEF-8626-EE403EE44880}"/>
    <cellStyle name="Comma 3 3 2 2 3 2 4" xfId="10680" xr:uid="{00000000-0005-0000-0000-00001F2F0000}"/>
    <cellStyle name="Comma 3 3 2 2 3 2 4 2" xfId="29894" xr:uid="{8D3B3C7F-EB52-4E55-97D5-2ADDE36B949F}"/>
    <cellStyle name="Comma 3 3 2 2 3 2 5" xfId="20287" xr:uid="{2E30573D-837C-41A0-8D84-D0AABAE3006A}"/>
    <cellStyle name="Comma 3 3 2 2 3 3" xfId="1871" xr:uid="{00000000-0005-0000-0000-0000202F0000}"/>
    <cellStyle name="Comma 3 3 2 2 3 3 2" xfId="4275" xr:uid="{00000000-0005-0000-0000-0000212F0000}"/>
    <cellStyle name="Comma 3 3 2 2 3 3 2 2" xfId="9078" xr:uid="{00000000-0005-0000-0000-0000222F0000}"/>
    <cellStyle name="Comma 3 3 2 2 3 3 2 2 2" xfId="18685" xr:uid="{00000000-0005-0000-0000-0000232F0000}"/>
    <cellStyle name="Comma 3 3 2 2 3 3 2 2 2 2" xfId="37899" xr:uid="{C28E85CE-3396-4890-9CF5-BFAEC0A88CD4}"/>
    <cellStyle name="Comma 3 3 2 2 3 3 2 2 3" xfId="28292" xr:uid="{D6ADB170-4029-467D-97CA-7E9175DC71ED}"/>
    <cellStyle name="Comma 3 3 2 2 3 3 2 3" xfId="13882" xr:uid="{00000000-0005-0000-0000-0000242F0000}"/>
    <cellStyle name="Comma 3 3 2 2 3 3 2 3 2" xfId="33096" xr:uid="{5EE2078D-5222-48EE-8EC9-F9915BF29D76}"/>
    <cellStyle name="Comma 3 3 2 2 3 3 2 4" xfId="23489" xr:uid="{2AF8D95F-2CCD-44F2-A2B3-2B7C8B4D5398}"/>
    <cellStyle name="Comma 3 3 2 2 3 3 3" xfId="6677" xr:uid="{00000000-0005-0000-0000-0000252F0000}"/>
    <cellStyle name="Comma 3 3 2 2 3 3 3 2" xfId="16284" xr:uid="{00000000-0005-0000-0000-0000262F0000}"/>
    <cellStyle name="Comma 3 3 2 2 3 3 3 2 2" xfId="35498" xr:uid="{DBE13242-9E92-4A62-8C8B-7A1A9E55B275}"/>
    <cellStyle name="Comma 3 3 2 2 3 3 3 3" xfId="25891" xr:uid="{0F8A16C6-8241-40C3-82E2-5AE12E1F773C}"/>
    <cellStyle name="Comma 3 3 2 2 3 3 4" xfId="11480" xr:uid="{00000000-0005-0000-0000-0000272F0000}"/>
    <cellStyle name="Comma 3 3 2 2 3 3 4 2" xfId="30694" xr:uid="{968A9609-45BC-4DD1-B709-C9217DEE7FE1}"/>
    <cellStyle name="Comma 3 3 2 2 3 3 5" xfId="21087" xr:uid="{8BB5CC60-72FB-412E-B841-398566CF24E6}"/>
    <cellStyle name="Comma 3 3 2 2 3 4" xfId="2675" xr:uid="{00000000-0005-0000-0000-0000282F0000}"/>
    <cellStyle name="Comma 3 3 2 2 3 4 2" xfId="7478" xr:uid="{00000000-0005-0000-0000-0000292F0000}"/>
    <cellStyle name="Comma 3 3 2 2 3 4 2 2" xfId="17085" xr:uid="{00000000-0005-0000-0000-00002A2F0000}"/>
    <cellStyle name="Comma 3 3 2 2 3 4 2 2 2" xfId="36299" xr:uid="{41E30C30-568E-4668-9396-B636CBF73932}"/>
    <cellStyle name="Comma 3 3 2 2 3 4 2 3" xfId="26692" xr:uid="{02389012-1D88-48AE-9910-8B9369253572}"/>
    <cellStyle name="Comma 3 3 2 2 3 4 3" xfId="12282" xr:uid="{00000000-0005-0000-0000-00002B2F0000}"/>
    <cellStyle name="Comma 3 3 2 2 3 4 3 2" xfId="31496" xr:uid="{BCD49046-0151-4990-83D5-DFD8C62B5B8F}"/>
    <cellStyle name="Comma 3 3 2 2 3 4 4" xfId="21889" xr:uid="{B25B3F50-4FF1-4200-8C42-43321F0420B2}"/>
    <cellStyle name="Comma 3 3 2 2 3 5" xfId="5077" xr:uid="{00000000-0005-0000-0000-00002C2F0000}"/>
    <cellStyle name="Comma 3 3 2 2 3 5 2" xfId="14684" xr:uid="{00000000-0005-0000-0000-00002D2F0000}"/>
    <cellStyle name="Comma 3 3 2 2 3 5 2 2" xfId="33898" xr:uid="{EE87AC2A-11C9-453D-B466-4E89BEDF6E2D}"/>
    <cellStyle name="Comma 3 3 2 2 3 5 3" xfId="24291" xr:uid="{D95C9F4D-1DC9-493E-9F9C-3D805C83316D}"/>
    <cellStyle name="Comma 3 3 2 2 3 6" xfId="9880" xr:uid="{00000000-0005-0000-0000-00002E2F0000}"/>
    <cellStyle name="Comma 3 3 2 2 3 6 2" xfId="29094" xr:uid="{7F0E17C5-ABFD-4A78-8B39-044A97D874BC}"/>
    <cellStyle name="Comma 3 3 2 2 3 7" xfId="19487" xr:uid="{F6327FD7-AE23-4DB9-84AF-BDE509B55C88}"/>
    <cellStyle name="Comma 3 3 2 2 4" xfId="470" xr:uid="{00000000-0005-0000-0000-00002F2F0000}"/>
    <cellStyle name="Comma 3 3 2 2 4 2" xfId="1271" xr:uid="{00000000-0005-0000-0000-0000302F0000}"/>
    <cellStyle name="Comma 3 3 2 2 4 2 2" xfId="3675" xr:uid="{00000000-0005-0000-0000-0000312F0000}"/>
    <cellStyle name="Comma 3 3 2 2 4 2 2 2" xfId="8478" xr:uid="{00000000-0005-0000-0000-0000322F0000}"/>
    <cellStyle name="Comma 3 3 2 2 4 2 2 2 2" xfId="18085" xr:uid="{00000000-0005-0000-0000-0000332F0000}"/>
    <cellStyle name="Comma 3 3 2 2 4 2 2 2 2 2" xfId="37299" xr:uid="{E77DD4C6-D647-4617-976C-11361A61CC8A}"/>
    <cellStyle name="Comma 3 3 2 2 4 2 2 2 3" xfId="27692" xr:uid="{FD6048EF-2135-4E95-9126-1CC65D2D6F23}"/>
    <cellStyle name="Comma 3 3 2 2 4 2 2 3" xfId="13282" xr:uid="{00000000-0005-0000-0000-0000342F0000}"/>
    <cellStyle name="Comma 3 3 2 2 4 2 2 3 2" xfId="32496" xr:uid="{F3F2996D-4041-4439-AB6D-FD0E11EE6BE6}"/>
    <cellStyle name="Comma 3 3 2 2 4 2 2 4" xfId="22889" xr:uid="{E62A8FA5-E79A-43C9-969C-BFBE256DC2B1}"/>
    <cellStyle name="Comma 3 3 2 2 4 2 3" xfId="6077" xr:uid="{00000000-0005-0000-0000-0000352F0000}"/>
    <cellStyle name="Comma 3 3 2 2 4 2 3 2" xfId="15684" xr:uid="{00000000-0005-0000-0000-0000362F0000}"/>
    <cellStyle name="Comma 3 3 2 2 4 2 3 2 2" xfId="34898" xr:uid="{A42FE154-5618-4F7D-A234-2A2CB9075647}"/>
    <cellStyle name="Comma 3 3 2 2 4 2 3 3" xfId="25291" xr:uid="{DEB4C4E4-7A78-4DBE-B071-CAAA1C1D35C2}"/>
    <cellStyle name="Comma 3 3 2 2 4 2 4" xfId="10880" xr:uid="{00000000-0005-0000-0000-0000372F0000}"/>
    <cellStyle name="Comma 3 3 2 2 4 2 4 2" xfId="30094" xr:uid="{C9628F95-5788-48EF-ADC5-532BA8AD207A}"/>
    <cellStyle name="Comma 3 3 2 2 4 2 5" xfId="20487" xr:uid="{5D5D12B3-7FD0-45B3-A018-56997AD027F8}"/>
    <cellStyle name="Comma 3 3 2 2 4 3" xfId="2071" xr:uid="{00000000-0005-0000-0000-0000382F0000}"/>
    <cellStyle name="Comma 3 3 2 2 4 3 2" xfId="4475" xr:uid="{00000000-0005-0000-0000-0000392F0000}"/>
    <cellStyle name="Comma 3 3 2 2 4 3 2 2" xfId="9278" xr:uid="{00000000-0005-0000-0000-00003A2F0000}"/>
    <cellStyle name="Comma 3 3 2 2 4 3 2 2 2" xfId="18885" xr:uid="{00000000-0005-0000-0000-00003B2F0000}"/>
    <cellStyle name="Comma 3 3 2 2 4 3 2 2 2 2" xfId="38099" xr:uid="{F4ACE9CE-83B5-4363-A8A0-F64F1571EBAB}"/>
    <cellStyle name="Comma 3 3 2 2 4 3 2 2 3" xfId="28492" xr:uid="{A01FDC01-3405-45C0-BE63-84E607AE6EA9}"/>
    <cellStyle name="Comma 3 3 2 2 4 3 2 3" xfId="14082" xr:uid="{00000000-0005-0000-0000-00003C2F0000}"/>
    <cellStyle name="Comma 3 3 2 2 4 3 2 3 2" xfId="33296" xr:uid="{CAFA7369-E945-40F9-8732-666982BA7ABC}"/>
    <cellStyle name="Comma 3 3 2 2 4 3 2 4" xfId="23689" xr:uid="{502CD5F9-0164-4334-9F80-257279BAE08F}"/>
    <cellStyle name="Comma 3 3 2 2 4 3 3" xfId="6877" xr:uid="{00000000-0005-0000-0000-00003D2F0000}"/>
    <cellStyle name="Comma 3 3 2 2 4 3 3 2" xfId="16484" xr:uid="{00000000-0005-0000-0000-00003E2F0000}"/>
    <cellStyle name="Comma 3 3 2 2 4 3 3 2 2" xfId="35698" xr:uid="{5CB9AC0A-FEF9-4343-8267-669D85F54CFC}"/>
    <cellStyle name="Comma 3 3 2 2 4 3 3 3" xfId="26091" xr:uid="{1428A478-A8E5-4978-A5F2-A8078F18A5F1}"/>
    <cellStyle name="Comma 3 3 2 2 4 3 4" xfId="11680" xr:uid="{00000000-0005-0000-0000-00003F2F0000}"/>
    <cellStyle name="Comma 3 3 2 2 4 3 4 2" xfId="30894" xr:uid="{5F16B641-571F-4C1C-B8CE-B1D19DB648BE}"/>
    <cellStyle name="Comma 3 3 2 2 4 3 5" xfId="21287" xr:uid="{0C5A6C28-2AD8-4755-9896-19CD58CCDC95}"/>
    <cellStyle name="Comma 3 3 2 2 4 4" xfId="2875" xr:uid="{00000000-0005-0000-0000-0000402F0000}"/>
    <cellStyle name="Comma 3 3 2 2 4 4 2" xfId="7678" xr:uid="{00000000-0005-0000-0000-0000412F0000}"/>
    <cellStyle name="Comma 3 3 2 2 4 4 2 2" xfId="17285" xr:uid="{00000000-0005-0000-0000-0000422F0000}"/>
    <cellStyle name="Comma 3 3 2 2 4 4 2 2 2" xfId="36499" xr:uid="{FB391734-4372-4E2F-8C35-A1227E0CA5BC}"/>
    <cellStyle name="Comma 3 3 2 2 4 4 2 3" xfId="26892" xr:uid="{DB6ECD53-4255-4E59-9406-463532C9B47F}"/>
    <cellStyle name="Comma 3 3 2 2 4 4 3" xfId="12482" xr:uid="{00000000-0005-0000-0000-0000432F0000}"/>
    <cellStyle name="Comma 3 3 2 2 4 4 3 2" xfId="31696" xr:uid="{2E63B596-DE67-4AD3-AEC3-5D6FED671D03}"/>
    <cellStyle name="Comma 3 3 2 2 4 4 4" xfId="22089" xr:uid="{4B98D1D0-3087-4B89-AE8A-CEC3FB489960}"/>
    <cellStyle name="Comma 3 3 2 2 4 5" xfId="5277" xr:uid="{00000000-0005-0000-0000-0000442F0000}"/>
    <cellStyle name="Comma 3 3 2 2 4 5 2" xfId="14884" xr:uid="{00000000-0005-0000-0000-0000452F0000}"/>
    <cellStyle name="Comma 3 3 2 2 4 5 2 2" xfId="34098" xr:uid="{E46AD00B-24C6-4D28-B649-2FC699D2A05F}"/>
    <cellStyle name="Comma 3 3 2 2 4 5 3" xfId="24491" xr:uid="{93FD2F20-3EAA-45A5-A269-5E0CE9D1BF94}"/>
    <cellStyle name="Comma 3 3 2 2 4 6" xfId="10080" xr:uid="{00000000-0005-0000-0000-0000462F0000}"/>
    <cellStyle name="Comma 3 3 2 2 4 6 2" xfId="29294" xr:uid="{3E48FF1E-4A6F-4F48-879E-392C829EA669}"/>
    <cellStyle name="Comma 3 3 2 2 4 7" xfId="19687" xr:uid="{F9E04A5F-F1B1-4454-89D7-43EF7E515EE0}"/>
    <cellStyle name="Comma 3 3 2 2 5" xfId="670" xr:uid="{00000000-0005-0000-0000-0000472F0000}"/>
    <cellStyle name="Comma 3 3 2 2 5 2" xfId="1471" xr:uid="{00000000-0005-0000-0000-0000482F0000}"/>
    <cellStyle name="Comma 3 3 2 2 5 2 2" xfId="3875" xr:uid="{00000000-0005-0000-0000-0000492F0000}"/>
    <cellStyle name="Comma 3 3 2 2 5 2 2 2" xfId="8678" xr:uid="{00000000-0005-0000-0000-00004A2F0000}"/>
    <cellStyle name="Comma 3 3 2 2 5 2 2 2 2" xfId="18285" xr:uid="{00000000-0005-0000-0000-00004B2F0000}"/>
    <cellStyle name="Comma 3 3 2 2 5 2 2 2 2 2" xfId="37499" xr:uid="{2F6B3E90-7B15-4F71-9A6E-973AA4A93472}"/>
    <cellStyle name="Comma 3 3 2 2 5 2 2 2 3" xfId="27892" xr:uid="{5496F61C-BF22-472D-93E8-035F6B9F474A}"/>
    <cellStyle name="Comma 3 3 2 2 5 2 2 3" xfId="13482" xr:uid="{00000000-0005-0000-0000-00004C2F0000}"/>
    <cellStyle name="Comma 3 3 2 2 5 2 2 3 2" xfId="32696" xr:uid="{DE131AC0-4359-404D-B80D-6D4FD8CB1C64}"/>
    <cellStyle name="Comma 3 3 2 2 5 2 2 4" xfId="23089" xr:uid="{801CC50C-7F0E-42AA-8C0F-0CF90660F9BA}"/>
    <cellStyle name="Comma 3 3 2 2 5 2 3" xfId="6277" xr:uid="{00000000-0005-0000-0000-00004D2F0000}"/>
    <cellStyle name="Comma 3 3 2 2 5 2 3 2" xfId="15884" xr:uid="{00000000-0005-0000-0000-00004E2F0000}"/>
    <cellStyle name="Comma 3 3 2 2 5 2 3 2 2" xfId="35098" xr:uid="{05B507CC-9A7F-461F-BD11-2CEA94D2D896}"/>
    <cellStyle name="Comma 3 3 2 2 5 2 3 3" xfId="25491" xr:uid="{753D4B60-4C68-470E-9E1D-0446E5670486}"/>
    <cellStyle name="Comma 3 3 2 2 5 2 4" xfId="11080" xr:uid="{00000000-0005-0000-0000-00004F2F0000}"/>
    <cellStyle name="Comma 3 3 2 2 5 2 4 2" xfId="30294" xr:uid="{2501980F-96C6-4B2C-B2D1-CAC03001B206}"/>
    <cellStyle name="Comma 3 3 2 2 5 2 5" xfId="20687" xr:uid="{2565F0C5-63B6-4A66-B1BE-EC2E56038706}"/>
    <cellStyle name="Comma 3 3 2 2 5 3" xfId="2271" xr:uid="{00000000-0005-0000-0000-0000502F0000}"/>
    <cellStyle name="Comma 3 3 2 2 5 3 2" xfId="4675" xr:uid="{00000000-0005-0000-0000-0000512F0000}"/>
    <cellStyle name="Comma 3 3 2 2 5 3 2 2" xfId="9478" xr:uid="{00000000-0005-0000-0000-0000522F0000}"/>
    <cellStyle name="Comma 3 3 2 2 5 3 2 2 2" xfId="19085" xr:uid="{00000000-0005-0000-0000-0000532F0000}"/>
    <cellStyle name="Comma 3 3 2 2 5 3 2 2 2 2" xfId="38299" xr:uid="{66E01318-A31A-4A81-BFC6-ED41C72B2A95}"/>
    <cellStyle name="Comma 3 3 2 2 5 3 2 2 3" xfId="28692" xr:uid="{F6F18ACF-14CF-4655-B411-18914AB5CD73}"/>
    <cellStyle name="Comma 3 3 2 2 5 3 2 3" xfId="14282" xr:uid="{00000000-0005-0000-0000-0000542F0000}"/>
    <cellStyle name="Comma 3 3 2 2 5 3 2 3 2" xfId="33496" xr:uid="{F004D852-F5A7-4939-8D24-4CF7DA6C18BE}"/>
    <cellStyle name="Comma 3 3 2 2 5 3 2 4" xfId="23889" xr:uid="{49A4A4F0-B038-4C17-AD7F-8CC163EE79BE}"/>
    <cellStyle name="Comma 3 3 2 2 5 3 3" xfId="7077" xr:uid="{00000000-0005-0000-0000-0000552F0000}"/>
    <cellStyle name="Comma 3 3 2 2 5 3 3 2" xfId="16684" xr:uid="{00000000-0005-0000-0000-0000562F0000}"/>
    <cellStyle name="Comma 3 3 2 2 5 3 3 2 2" xfId="35898" xr:uid="{0E4D76B9-16E7-4616-BDB3-15CD8E5A187B}"/>
    <cellStyle name="Comma 3 3 2 2 5 3 3 3" xfId="26291" xr:uid="{771EAE24-538A-4D54-BA39-6BCDDCE3AE1D}"/>
    <cellStyle name="Comma 3 3 2 2 5 3 4" xfId="11880" xr:uid="{00000000-0005-0000-0000-0000572F0000}"/>
    <cellStyle name="Comma 3 3 2 2 5 3 4 2" xfId="31094" xr:uid="{891D1B62-770E-426D-B091-83F32D2916A1}"/>
    <cellStyle name="Comma 3 3 2 2 5 3 5" xfId="21487" xr:uid="{E98B2860-E237-4C03-97C5-D9FB4CB75D7D}"/>
    <cellStyle name="Comma 3 3 2 2 5 4" xfId="3075" xr:uid="{00000000-0005-0000-0000-0000582F0000}"/>
    <cellStyle name="Comma 3 3 2 2 5 4 2" xfId="7878" xr:uid="{00000000-0005-0000-0000-0000592F0000}"/>
    <cellStyle name="Comma 3 3 2 2 5 4 2 2" xfId="17485" xr:uid="{00000000-0005-0000-0000-00005A2F0000}"/>
    <cellStyle name="Comma 3 3 2 2 5 4 2 2 2" xfId="36699" xr:uid="{0476FEAE-C44E-41FD-ACDA-08C27960A62D}"/>
    <cellStyle name="Comma 3 3 2 2 5 4 2 3" xfId="27092" xr:uid="{9072A8F2-483C-4FCD-9B1B-D75B6DDEDF59}"/>
    <cellStyle name="Comma 3 3 2 2 5 4 3" xfId="12682" xr:uid="{00000000-0005-0000-0000-00005B2F0000}"/>
    <cellStyle name="Comma 3 3 2 2 5 4 3 2" xfId="31896" xr:uid="{C52DC4AE-D309-434C-90CF-8C859983D534}"/>
    <cellStyle name="Comma 3 3 2 2 5 4 4" xfId="22289" xr:uid="{743EE6C6-97C4-459C-8E8A-32AA2D2BD36C}"/>
    <cellStyle name="Comma 3 3 2 2 5 5" xfId="5477" xr:uid="{00000000-0005-0000-0000-00005C2F0000}"/>
    <cellStyle name="Comma 3 3 2 2 5 5 2" xfId="15084" xr:uid="{00000000-0005-0000-0000-00005D2F0000}"/>
    <cellStyle name="Comma 3 3 2 2 5 5 2 2" xfId="34298" xr:uid="{BE402879-023C-4B81-B27B-D557975DBE73}"/>
    <cellStyle name="Comma 3 3 2 2 5 5 3" xfId="24691" xr:uid="{830353A2-F255-43DA-A847-F5DC12A1AE46}"/>
    <cellStyle name="Comma 3 3 2 2 5 6" xfId="10280" xr:uid="{00000000-0005-0000-0000-00005E2F0000}"/>
    <cellStyle name="Comma 3 3 2 2 5 6 2" xfId="29494" xr:uid="{6E912132-FEED-44EF-A13D-6ACCAADA5D61}"/>
    <cellStyle name="Comma 3 3 2 2 5 7" xfId="19887" xr:uid="{1C94E91F-D5F7-465E-BB55-BFB4EAB95C26}"/>
    <cellStyle name="Comma 3 3 2 2 6" xfId="871" xr:uid="{00000000-0005-0000-0000-00005F2F0000}"/>
    <cellStyle name="Comma 3 3 2 2 6 2" xfId="3275" xr:uid="{00000000-0005-0000-0000-0000602F0000}"/>
    <cellStyle name="Comma 3 3 2 2 6 2 2" xfId="8078" xr:uid="{00000000-0005-0000-0000-0000612F0000}"/>
    <cellStyle name="Comma 3 3 2 2 6 2 2 2" xfId="17685" xr:uid="{00000000-0005-0000-0000-0000622F0000}"/>
    <cellStyle name="Comma 3 3 2 2 6 2 2 2 2" xfId="36899" xr:uid="{76CF28B7-F053-4EF1-8C28-B1ACB43AB8A2}"/>
    <cellStyle name="Comma 3 3 2 2 6 2 2 3" xfId="27292" xr:uid="{98B7AF73-7958-4F09-86C4-1FF6F5E2ECE3}"/>
    <cellStyle name="Comma 3 3 2 2 6 2 3" xfId="12882" xr:uid="{00000000-0005-0000-0000-0000632F0000}"/>
    <cellStyle name="Comma 3 3 2 2 6 2 3 2" xfId="32096" xr:uid="{977E4BDA-23DE-4627-82D8-5B106715A1E0}"/>
    <cellStyle name="Comma 3 3 2 2 6 2 4" xfId="22489" xr:uid="{CF31B194-A2A5-4774-8CE0-117803AA92DD}"/>
    <cellStyle name="Comma 3 3 2 2 6 3" xfId="5677" xr:uid="{00000000-0005-0000-0000-0000642F0000}"/>
    <cellStyle name="Comma 3 3 2 2 6 3 2" xfId="15284" xr:uid="{00000000-0005-0000-0000-0000652F0000}"/>
    <cellStyle name="Comma 3 3 2 2 6 3 2 2" xfId="34498" xr:uid="{A0B7A73B-83BC-47F5-A70E-564E21179596}"/>
    <cellStyle name="Comma 3 3 2 2 6 3 3" xfId="24891" xr:uid="{FB918EFD-FC6C-41DF-B0A3-B227048856DD}"/>
    <cellStyle name="Comma 3 3 2 2 6 4" xfId="10480" xr:uid="{00000000-0005-0000-0000-0000662F0000}"/>
    <cellStyle name="Comma 3 3 2 2 6 4 2" xfId="29694" xr:uid="{4075BA4E-68DD-437C-A2DE-D36CC8020CB2}"/>
    <cellStyle name="Comma 3 3 2 2 6 5" xfId="20087" xr:uid="{785ECF62-6151-4BD4-9D96-FC35225CC432}"/>
    <cellStyle name="Comma 3 3 2 2 7" xfId="1671" xr:uid="{00000000-0005-0000-0000-0000672F0000}"/>
    <cellStyle name="Comma 3 3 2 2 7 2" xfId="4075" xr:uid="{00000000-0005-0000-0000-0000682F0000}"/>
    <cellStyle name="Comma 3 3 2 2 7 2 2" xfId="8878" xr:uid="{00000000-0005-0000-0000-0000692F0000}"/>
    <cellStyle name="Comma 3 3 2 2 7 2 2 2" xfId="18485" xr:uid="{00000000-0005-0000-0000-00006A2F0000}"/>
    <cellStyle name="Comma 3 3 2 2 7 2 2 2 2" xfId="37699" xr:uid="{79A29F7B-44CA-44C1-8080-5FD5D3862144}"/>
    <cellStyle name="Comma 3 3 2 2 7 2 2 3" xfId="28092" xr:uid="{275C673D-7AB4-42F1-972F-DD410DA99E1C}"/>
    <cellStyle name="Comma 3 3 2 2 7 2 3" xfId="13682" xr:uid="{00000000-0005-0000-0000-00006B2F0000}"/>
    <cellStyle name="Comma 3 3 2 2 7 2 3 2" xfId="32896" xr:uid="{F6BF6335-4838-4784-9F7A-61F50AC0ED13}"/>
    <cellStyle name="Comma 3 3 2 2 7 2 4" xfId="23289" xr:uid="{0C53AF53-4C11-44C8-8F4B-7C7277BBB186}"/>
    <cellStyle name="Comma 3 3 2 2 7 3" xfId="6477" xr:uid="{00000000-0005-0000-0000-00006C2F0000}"/>
    <cellStyle name="Comma 3 3 2 2 7 3 2" xfId="16084" xr:uid="{00000000-0005-0000-0000-00006D2F0000}"/>
    <cellStyle name="Comma 3 3 2 2 7 3 2 2" xfId="35298" xr:uid="{6F7CB021-5B9D-458D-8B78-8C0986676297}"/>
    <cellStyle name="Comma 3 3 2 2 7 3 3" xfId="25691" xr:uid="{430DECF0-0233-4BB7-89E7-502E2328577F}"/>
    <cellStyle name="Comma 3 3 2 2 7 4" xfId="11280" xr:uid="{00000000-0005-0000-0000-00006E2F0000}"/>
    <cellStyle name="Comma 3 3 2 2 7 4 2" xfId="30494" xr:uid="{EE95B9C3-CF8A-436F-864B-E355AEE27361}"/>
    <cellStyle name="Comma 3 3 2 2 7 5" xfId="20887" xr:uid="{77323F61-90FE-4594-95E2-58EF4A350B22}"/>
    <cellStyle name="Comma 3 3 2 2 8" xfId="2475" xr:uid="{00000000-0005-0000-0000-00006F2F0000}"/>
    <cellStyle name="Comma 3 3 2 2 8 2" xfId="7278" xr:uid="{00000000-0005-0000-0000-0000702F0000}"/>
    <cellStyle name="Comma 3 3 2 2 8 2 2" xfId="16885" xr:uid="{00000000-0005-0000-0000-0000712F0000}"/>
    <cellStyle name="Comma 3 3 2 2 8 2 2 2" xfId="36099" xr:uid="{B347CFA1-C01A-421C-914C-1581FC3C2D93}"/>
    <cellStyle name="Comma 3 3 2 2 8 2 3" xfId="26492" xr:uid="{325F2A85-DB82-4F93-9625-D7556D792AC8}"/>
    <cellStyle name="Comma 3 3 2 2 8 3" xfId="12082" xr:uid="{00000000-0005-0000-0000-0000722F0000}"/>
    <cellStyle name="Comma 3 3 2 2 8 3 2" xfId="31296" xr:uid="{48670C3D-3BF7-4CC8-96C6-55AD363DC6FF}"/>
    <cellStyle name="Comma 3 3 2 2 8 4" xfId="21689" xr:uid="{A5E55728-94E8-42E4-A8A5-71F72C17AF9F}"/>
    <cellStyle name="Comma 3 3 2 2 9" xfId="4877" xr:uid="{00000000-0005-0000-0000-0000732F0000}"/>
    <cellStyle name="Comma 3 3 2 2 9 2" xfId="14484" xr:uid="{00000000-0005-0000-0000-0000742F0000}"/>
    <cellStyle name="Comma 3 3 2 2 9 2 2" xfId="33698" xr:uid="{1E9D4835-2FC5-44EA-9FC7-B8DFDD632A07}"/>
    <cellStyle name="Comma 3 3 2 2 9 3" xfId="24091" xr:uid="{8FCA011F-2048-4A4A-9545-54308276E6D4}"/>
    <cellStyle name="Comma 3 3 2 3" xfId="120" xr:uid="{00000000-0005-0000-0000-0000752F0000}"/>
    <cellStyle name="Comma 3 3 2 3 10" xfId="19337" xr:uid="{E0F42EFF-E919-4522-AEA5-B315CD3736C0}"/>
    <cellStyle name="Comma 3 3 2 3 2" xfId="320" xr:uid="{00000000-0005-0000-0000-0000762F0000}"/>
    <cellStyle name="Comma 3 3 2 3 2 2" xfId="1121" xr:uid="{00000000-0005-0000-0000-0000772F0000}"/>
    <cellStyle name="Comma 3 3 2 3 2 2 2" xfId="3525" xr:uid="{00000000-0005-0000-0000-0000782F0000}"/>
    <cellStyle name="Comma 3 3 2 3 2 2 2 2" xfId="8328" xr:uid="{00000000-0005-0000-0000-0000792F0000}"/>
    <cellStyle name="Comma 3 3 2 3 2 2 2 2 2" xfId="17935" xr:uid="{00000000-0005-0000-0000-00007A2F0000}"/>
    <cellStyle name="Comma 3 3 2 3 2 2 2 2 2 2" xfId="37149" xr:uid="{E1C60760-2B70-4254-ABAD-E89D1BD99D81}"/>
    <cellStyle name="Comma 3 3 2 3 2 2 2 2 3" xfId="27542" xr:uid="{5BDCFBA5-3A30-4ACB-9C7E-079A35B671AE}"/>
    <cellStyle name="Comma 3 3 2 3 2 2 2 3" xfId="13132" xr:uid="{00000000-0005-0000-0000-00007B2F0000}"/>
    <cellStyle name="Comma 3 3 2 3 2 2 2 3 2" xfId="32346" xr:uid="{D81A4620-0130-4026-B2A7-32D05318B2C3}"/>
    <cellStyle name="Comma 3 3 2 3 2 2 2 4" xfId="22739" xr:uid="{09E077F8-8621-4982-8E82-D44DE29BFA46}"/>
    <cellStyle name="Comma 3 3 2 3 2 2 3" xfId="5927" xr:uid="{00000000-0005-0000-0000-00007C2F0000}"/>
    <cellStyle name="Comma 3 3 2 3 2 2 3 2" xfId="15534" xr:uid="{00000000-0005-0000-0000-00007D2F0000}"/>
    <cellStyle name="Comma 3 3 2 3 2 2 3 2 2" xfId="34748" xr:uid="{D889CBAE-463C-4A1B-BC37-E5E92C35C40F}"/>
    <cellStyle name="Comma 3 3 2 3 2 2 3 3" xfId="25141" xr:uid="{BDB39F3C-31A8-430A-B5A7-AAB4C5850168}"/>
    <cellStyle name="Comma 3 3 2 3 2 2 4" xfId="10730" xr:uid="{00000000-0005-0000-0000-00007E2F0000}"/>
    <cellStyle name="Comma 3 3 2 3 2 2 4 2" xfId="29944" xr:uid="{E3F9B8C9-6AB4-424A-8B15-3B8D90CDD4D5}"/>
    <cellStyle name="Comma 3 3 2 3 2 2 5" xfId="20337" xr:uid="{FC64EC8E-C5D9-43F2-B417-36A5076B376C}"/>
    <cellStyle name="Comma 3 3 2 3 2 3" xfId="1921" xr:uid="{00000000-0005-0000-0000-00007F2F0000}"/>
    <cellStyle name="Comma 3 3 2 3 2 3 2" xfId="4325" xr:uid="{00000000-0005-0000-0000-0000802F0000}"/>
    <cellStyle name="Comma 3 3 2 3 2 3 2 2" xfId="9128" xr:uid="{00000000-0005-0000-0000-0000812F0000}"/>
    <cellStyle name="Comma 3 3 2 3 2 3 2 2 2" xfId="18735" xr:uid="{00000000-0005-0000-0000-0000822F0000}"/>
    <cellStyle name="Comma 3 3 2 3 2 3 2 2 2 2" xfId="37949" xr:uid="{B4A788E4-95C5-41AF-9CAD-8A5C9024E57E}"/>
    <cellStyle name="Comma 3 3 2 3 2 3 2 2 3" xfId="28342" xr:uid="{094A50E2-33C9-42EA-847F-9E02E519319C}"/>
    <cellStyle name="Comma 3 3 2 3 2 3 2 3" xfId="13932" xr:uid="{00000000-0005-0000-0000-0000832F0000}"/>
    <cellStyle name="Comma 3 3 2 3 2 3 2 3 2" xfId="33146" xr:uid="{0EE7E9DD-1C72-423C-8EF5-C8ACCFA945C9}"/>
    <cellStyle name="Comma 3 3 2 3 2 3 2 4" xfId="23539" xr:uid="{FA49179C-616F-4E36-AFD8-50F895ADB779}"/>
    <cellStyle name="Comma 3 3 2 3 2 3 3" xfId="6727" xr:uid="{00000000-0005-0000-0000-0000842F0000}"/>
    <cellStyle name="Comma 3 3 2 3 2 3 3 2" xfId="16334" xr:uid="{00000000-0005-0000-0000-0000852F0000}"/>
    <cellStyle name="Comma 3 3 2 3 2 3 3 2 2" xfId="35548" xr:uid="{F5569BB0-4220-454E-B68E-9B4B77BCDB2D}"/>
    <cellStyle name="Comma 3 3 2 3 2 3 3 3" xfId="25941" xr:uid="{DD8A3224-02C0-420B-87E3-5C3A28622EBE}"/>
    <cellStyle name="Comma 3 3 2 3 2 3 4" xfId="11530" xr:uid="{00000000-0005-0000-0000-0000862F0000}"/>
    <cellStyle name="Comma 3 3 2 3 2 3 4 2" xfId="30744" xr:uid="{15F98196-141E-4EBC-AF01-B8FA61344814}"/>
    <cellStyle name="Comma 3 3 2 3 2 3 5" xfId="21137" xr:uid="{88673E6F-E612-415D-921F-A2FE945A899D}"/>
    <cellStyle name="Comma 3 3 2 3 2 4" xfId="2725" xr:uid="{00000000-0005-0000-0000-0000872F0000}"/>
    <cellStyle name="Comma 3 3 2 3 2 4 2" xfId="7528" xr:uid="{00000000-0005-0000-0000-0000882F0000}"/>
    <cellStyle name="Comma 3 3 2 3 2 4 2 2" xfId="17135" xr:uid="{00000000-0005-0000-0000-0000892F0000}"/>
    <cellStyle name="Comma 3 3 2 3 2 4 2 2 2" xfId="36349" xr:uid="{98C8514A-0988-4C5F-B285-52F4124E25E0}"/>
    <cellStyle name="Comma 3 3 2 3 2 4 2 3" xfId="26742" xr:uid="{89B74C60-F193-48ED-B57C-876FBA857586}"/>
    <cellStyle name="Comma 3 3 2 3 2 4 3" xfId="12332" xr:uid="{00000000-0005-0000-0000-00008A2F0000}"/>
    <cellStyle name="Comma 3 3 2 3 2 4 3 2" xfId="31546" xr:uid="{59E5661B-945A-4246-88FF-B5C37AD966D1}"/>
    <cellStyle name="Comma 3 3 2 3 2 4 4" xfId="21939" xr:uid="{60DC0BE9-7E4D-4138-A51C-25CD6128A9A8}"/>
    <cellStyle name="Comma 3 3 2 3 2 5" xfId="5127" xr:uid="{00000000-0005-0000-0000-00008B2F0000}"/>
    <cellStyle name="Comma 3 3 2 3 2 5 2" xfId="14734" xr:uid="{00000000-0005-0000-0000-00008C2F0000}"/>
    <cellStyle name="Comma 3 3 2 3 2 5 2 2" xfId="33948" xr:uid="{E095DBCA-2FF6-4930-B251-7E2CEE38CC26}"/>
    <cellStyle name="Comma 3 3 2 3 2 5 3" xfId="24341" xr:uid="{E48024BB-0F61-41D3-82CD-BCE1017091E7}"/>
    <cellStyle name="Comma 3 3 2 3 2 6" xfId="9930" xr:uid="{00000000-0005-0000-0000-00008D2F0000}"/>
    <cellStyle name="Comma 3 3 2 3 2 6 2" xfId="29144" xr:uid="{0C47C517-69E9-4B6D-8329-53047F582350}"/>
    <cellStyle name="Comma 3 3 2 3 2 7" xfId="19537" xr:uid="{5CB8FB95-DA56-46A0-89D3-2EA6515FDC31}"/>
    <cellStyle name="Comma 3 3 2 3 3" xfId="520" xr:uid="{00000000-0005-0000-0000-00008E2F0000}"/>
    <cellStyle name="Comma 3 3 2 3 3 2" xfId="1321" xr:uid="{00000000-0005-0000-0000-00008F2F0000}"/>
    <cellStyle name="Comma 3 3 2 3 3 2 2" xfId="3725" xr:uid="{00000000-0005-0000-0000-0000902F0000}"/>
    <cellStyle name="Comma 3 3 2 3 3 2 2 2" xfId="8528" xr:uid="{00000000-0005-0000-0000-0000912F0000}"/>
    <cellStyle name="Comma 3 3 2 3 3 2 2 2 2" xfId="18135" xr:uid="{00000000-0005-0000-0000-0000922F0000}"/>
    <cellStyle name="Comma 3 3 2 3 3 2 2 2 2 2" xfId="37349" xr:uid="{18EA6E9B-0783-4668-A116-7D2E335D5E41}"/>
    <cellStyle name="Comma 3 3 2 3 3 2 2 2 3" xfId="27742" xr:uid="{2C498060-EA20-42B7-B25C-295FAA94939D}"/>
    <cellStyle name="Comma 3 3 2 3 3 2 2 3" xfId="13332" xr:uid="{00000000-0005-0000-0000-0000932F0000}"/>
    <cellStyle name="Comma 3 3 2 3 3 2 2 3 2" xfId="32546" xr:uid="{8A08056E-751D-4F68-AB5F-75E7AFED23A5}"/>
    <cellStyle name="Comma 3 3 2 3 3 2 2 4" xfId="22939" xr:uid="{3B3A83E3-6E4F-4166-A029-F3DACC48930F}"/>
    <cellStyle name="Comma 3 3 2 3 3 2 3" xfId="6127" xr:uid="{00000000-0005-0000-0000-0000942F0000}"/>
    <cellStyle name="Comma 3 3 2 3 3 2 3 2" xfId="15734" xr:uid="{00000000-0005-0000-0000-0000952F0000}"/>
    <cellStyle name="Comma 3 3 2 3 3 2 3 2 2" xfId="34948" xr:uid="{BC423BB5-FEBF-40EA-9C51-ADEF697F2172}"/>
    <cellStyle name="Comma 3 3 2 3 3 2 3 3" xfId="25341" xr:uid="{6B5B8076-A7F6-4D46-80CB-0542BDD2BF4F}"/>
    <cellStyle name="Comma 3 3 2 3 3 2 4" xfId="10930" xr:uid="{00000000-0005-0000-0000-0000962F0000}"/>
    <cellStyle name="Comma 3 3 2 3 3 2 4 2" xfId="30144" xr:uid="{30483FDA-89BD-4F0D-B85C-E5C1B8444189}"/>
    <cellStyle name="Comma 3 3 2 3 3 2 5" xfId="20537" xr:uid="{C714784A-4C32-4A2D-B79D-E203D17123E7}"/>
    <cellStyle name="Comma 3 3 2 3 3 3" xfId="2121" xr:uid="{00000000-0005-0000-0000-0000972F0000}"/>
    <cellStyle name="Comma 3 3 2 3 3 3 2" xfId="4525" xr:uid="{00000000-0005-0000-0000-0000982F0000}"/>
    <cellStyle name="Comma 3 3 2 3 3 3 2 2" xfId="9328" xr:uid="{00000000-0005-0000-0000-0000992F0000}"/>
    <cellStyle name="Comma 3 3 2 3 3 3 2 2 2" xfId="18935" xr:uid="{00000000-0005-0000-0000-00009A2F0000}"/>
    <cellStyle name="Comma 3 3 2 3 3 3 2 2 2 2" xfId="38149" xr:uid="{DB64CAD7-CDDE-4E55-8F7B-989A32789893}"/>
    <cellStyle name="Comma 3 3 2 3 3 3 2 2 3" xfId="28542" xr:uid="{62E4248D-7889-477D-958C-39BD93901B6E}"/>
    <cellStyle name="Comma 3 3 2 3 3 3 2 3" xfId="14132" xr:uid="{00000000-0005-0000-0000-00009B2F0000}"/>
    <cellStyle name="Comma 3 3 2 3 3 3 2 3 2" xfId="33346" xr:uid="{84CFB8C7-6147-4C06-8D17-177B01C9E03E}"/>
    <cellStyle name="Comma 3 3 2 3 3 3 2 4" xfId="23739" xr:uid="{68E0E503-8412-449C-B0F9-7013D8823878}"/>
    <cellStyle name="Comma 3 3 2 3 3 3 3" xfId="6927" xr:uid="{00000000-0005-0000-0000-00009C2F0000}"/>
    <cellStyle name="Comma 3 3 2 3 3 3 3 2" xfId="16534" xr:uid="{00000000-0005-0000-0000-00009D2F0000}"/>
    <cellStyle name="Comma 3 3 2 3 3 3 3 2 2" xfId="35748" xr:uid="{541468B2-348E-4E9C-ABE7-3BE3BC106F41}"/>
    <cellStyle name="Comma 3 3 2 3 3 3 3 3" xfId="26141" xr:uid="{65B5B97F-D250-4088-ABE7-E2F168B2FFFF}"/>
    <cellStyle name="Comma 3 3 2 3 3 3 4" xfId="11730" xr:uid="{00000000-0005-0000-0000-00009E2F0000}"/>
    <cellStyle name="Comma 3 3 2 3 3 3 4 2" xfId="30944" xr:uid="{64A6D9D8-6032-41D1-A515-AFEE82C034AF}"/>
    <cellStyle name="Comma 3 3 2 3 3 3 5" xfId="21337" xr:uid="{CEE38FF0-DA26-4F1A-8905-8DDD51BAE6F6}"/>
    <cellStyle name="Comma 3 3 2 3 3 4" xfId="2925" xr:uid="{00000000-0005-0000-0000-00009F2F0000}"/>
    <cellStyle name="Comma 3 3 2 3 3 4 2" xfId="7728" xr:uid="{00000000-0005-0000-0000-0000A02F0000}"/>
    <cellStyle name="Comma 3 3 2 3 3 4 2 2" xfId="17335" xr:uid="{00000000-0005-0000-0000-0000A12F0000}"/>
    <cellStyle name="Comma 3 3 2 3 3 4 2 2 2" xfId="36549" xr:uid="{6409EC75-BC2C-4907-9F04-71F132D91A42}"/>
    <cellStyle name="Comma 3 3 2 3 3 4 2 3" xfId="26942" xr:uid="{392D4509-DA35-41BF-BA3D-75069599DDEA}"/>
    <cellStyle name="Comma 3 3 2 3 3 4 3" xfId="12532" xr:uid="{00000000-0005-0000-0000-0000A22F0000}"/>
    <cellStyle name="Comma 3 3 2 3 3 4 3 2" xfId="31746" xr:uid="{F8379070-A8C5-4215-BA1F-8A64D379325C}"/>
    <cellStyle name="Comma 3 3 2 3 3 4 4" xfId="22139" xr:uid="{F30E9C42-BE8F-4DA0-881C-76F8C3F004ED}"/>
    <cellStyle name="Comma 3 3 2 3 3 5" xfId="5327" xr:uid="{00000000-0005-0000-0000-0000A32F0000}"/>
    <cellStyle name="Comma 3 3 2 3 3 5 2" xfId="14934" xr:uid="{00000000-0005-0000-0000-0000A42F0000}"/>
    <cellStyle name="Comma 3 3 2 3 3 5 2 2" xfId="34148" xr:uid="{0EE7F492-54EE-40F4-AB79-DF93A3C548E0}"/>
    <cellStyle name="Comma 3 3 2 3 3 5 3" xfId="24541" xr:uid="{BE1CCDC6-54A7-4B8D-B6C5-4F0AC604CFDE}"/>
    <cellStyle name="Comma 3 3 2 3 3 6" xfId="10130" xr:uid="{00000000-0005-0000-0000-0000A52F0000}"/>
    <cellStyle name="Comma 3 3 2 3 3 6 2" xfId="29344" xr:uid="{A82F91A5-0F80-4E3F-88BF-42831C384AC7}"/>
    <cellStyle name="Comma 3 3 2 3 3 7" xfId="19737" xr:uid="{273E91AB-8D31-461E-B931-3B6167776D9B}"/>
    <cellStyle name="Comma 3 3 2 3 4" xfId="720" xr:uid="{00000000-0005-0000-0000-0000A62F0000}"/>
    <cellStyle name="Comma 3 3 2 3 4 2" xfId="1521" xr:uid="{00000000-0005-0000-0000-0000A72F0000}"/>
    <cellStyle name="Comma 3 3 2 3 4 2 2" xfId="3925" xr:uid="{00000000-0005-0000-0000-0000A82F0000}"/>
    <cellStyle name="Comma 3 3 2 3 4 2 2 2" xfId="8728" xr:uid="{00000000-0005-0000-0000-0000A92F0000}"/>
    <cellStyle name="Comma 3 3 2 3 4 2 2 2 2" xfId="18335" xr:uid="{00000000-0005-0000-0000-0000AA2F0000}"/>
    <cellStyle name="Comma 3 3 2 3 4 2 2 2 2 2" xfId="37549" xr:uid="{E455F719-34AD-46C4-8E3C-3AF5ED85D01F}"/>
    <cellStyle name="Comma 3 3 2 3 4 2 2 2 3" xfId="27942" xr:uid="{634BA4B8-3B4A-4E93-9A91-AC270B715FFC}"/>
    <cellStyle name="Comma 3 3 2 3 4 2 2 3" xfId="13532" xr:uid="{00000000-0005-0000-0000-0000AB2F0000}"/>
    <cellStyle name="Comma 3 3 2 3 4 2 2 3 2" xfId="32746" xr:uid="{72B377FD-1270-41CD-9EB8-61C657FD2434}"/>
    <cellStyle name="Comma 3 3 2 3 4 2 2 4" xfId="23139" xr:uid="{8FB793BF-645E-4ABF-8ED8-82ACAB909DF0}"/>
    <cellStyle name="Comma 3 3 2 3 4 2 3" xfId="6327" xr:uid="{00000000-0005-0000-0000-0000AC2F0000}"/>
    <cellStyle name="Comma 3 3 2 3 4 2 3 2" xfId="15934" xr:uid="{00000000-0005-0000-0000-0000AD2F0000}"/>
    <cellStyle name="Comma 3 3 2 3 4 2 3 2 2" xfId="35148" xr:uid="{5B876048-B51B-4044-8A46-64BDA539ECAA}"/>
    <cellStyle name="Comma 3 3 2 3 4 2 3 3" xfId="25541" xr:uid="{3D0FF484-948D-463C-B52D-F40EB14A5599}"/>
    <cellStyle name="Comma 3 3 2 3 4 2 4" xfId="11130" xr:uid="{00000000-0005-0000-0000-0000AE2F0000}"/>
    <cellStyle name="Comma 3 3 2 3 4 2 4 2" xfId="30344" xr:uid="{735C3F6E-F8EC-4819-B8AC-9F6C07C5FFCA}"/>
    <cellStyle name="Comma 3 3 2 3 4 2 5" xfId="20737" xr:uid="{D42CE253-1B06-4ED3-8AED-A9761450EE6A}"/>
    <cellStyle name="Comma 3 3 2 3 4 3" xfId="2321" xr:uid="{00000000-0005-0000-0000-0000AF2F0000}"/>
    <cellStyle name="Comma 3 3 2 3 4 3 2" xfId="4725" xr:uid="{00000000-0005-0000-0000-0000B02F0000}"/>
    <cellStyle name="Comma 3 3 2 3 4 3 2 2" xfId="9528" xr:uid="{00000000-0005-0000-0000-0000B12F0000}"/>
    <cellStyle name="Comma 3 3 2 3 4 3 2 2 2" xfId="19135" xr:uid="{00000000-0005-0000-0000-0000B22F0000}"/>
    <cellStyle name="Comma 3 3 2 3 4 3 2 2 2 2" xfId="38349" xr:uid="{ADB28FAB-7C7D-4035-9C6B-687BBCC19684}"/>
    <cellStyle name="Comma 3 3 2 3 4 3 2 2 3" xfId="28742" xr:uid="{206E7FE2-57D2-43DD-99E3-ECAC57F25029}"/>
    <cellStyle name="Comma 3 3 2 3 4 3 2 3" xfId="14332" xr:uid="{00000000-0005-0000-0000-0000B32F0000}"/>
    <cellStyle name="Comma 3 3 2 3 4 3 2 3 2" xfId="33546" xr:uid="{0C4DD2C0-A040-4581-813E-E96E6A9AD5FE}"/>
    <cellStyle name="Comma 3 3 2 3 4 3 2 4" xfId="23939" xr:uid="{80FCC423-AAE1-4BA2-8F44-19AFDE899F8D}"/>
    <cellStyle name="Comma 3 3 2 3 4 3 3" xfId="7127" xr:uid="{00000000-0005-0000-0000-0000B42F0000}"/>
    <cellStyle name="Comma 3 3 2 3 4 3 3 2" xfId="16734" xr:uid="{00000000-0005-0000-0000-0000B52F0000}"/>
    <cellStyle name="Comma 3 3 2 3 4 3 3 2 2" xfId="35948" xr:uid="{40C9DF8B-DC2C-4DDE-933A-EBE09BCF4C7D}"/>
    <cellStyle name="Comma 3 3 2 3 4 3 3 3" xfId="26341" xr:uid="{D2B99742-6521-4BF4-8FFF-787F6C8F09F3}"/>
    <cellStyle name="Comma 3 3 2 3 4 3 4" xfId="11930" xr:uid="{00000000-0005-0000-0000-0000B62F0000}"/>
    <cellStyle name="Comma 3 3 2 3 4 3 4 2" xfId="31144" xr:uid="{CE363670-A680-4C69-859B-2DD285D4D88E}"/>
    <cellStyle name="Comma 3 3 2 3 4 3 5" xfId="21537" xr:uid="{0C26684A-6CC5-4638-94BD-C579AFEA918E}"/>
    <cellStyle name="Comma 3 3 2 3 4 4" xfId="3125" xr:uid="{00000000-0005-0000-0000-0000B72F0000}"/>
    <cellStyle name="Comma 3 3 2 3 4 4 2" xfId="7928" xr:uid="{00000000-0005-0000-0000-0000B82F0000}"/>
    <cellStyle name="Comma 3 3 2 3 4 4 2 2" xfId="17535" xr:uid="{00000000-0005-0000-0000-0000B92F0000}"/>
    <cellStyle name="Comma 3 3 2 3 4 4 2 2 2" xfId="36749" xr:uid="{EA81DE4E-3D7B-4F44-A695-6F056F264252}"/>
    <cellStyle name="Comma 3 3 2 3 4 4 2 3" xfId="27142" xr:uid="{A08EACBB-B744-463A-804A-4E8BD85B9419}"/>
    <cellStyle name="Comma 3 3 2 3 4 4 3" xfId="12732" xr:uid="{00000000-0005-0000-0000-0000BA2F0000}"/>
    <cellStyle name="Comma 3 3 2 3 4 4 3 2" xfId="31946" xr:uid="{0A61B46E-CEC8-4B60-9645-1CBFABB67E9E}"/>
    <cellStyle name="Comma 3 3 2 3 4 4 4" xfId="22339" xr:uid="{1750E3DE-C472-4958-9CA0-6BE08ADCAD3D}"/>
    <cellStyle name="Comma 3 3 2 3 4 5" xfId="5527" xr:uid="{00000000-0005-0000-0000-0000BB2F0000}"/>
    <cellStyle name="Comma 3 3 2 3 4 5 2" xfId="15134" xr:uid="{00000000-0005-0000-0000-0000BC2F0000}"/>
    <cellStyle name="Comma 3 3 2 3 4 5 2 2" xfId="34348" xr:uid="{6D58DE71-8E67-4045-96E2-6A4BA06C0863}"/>
    <cellStyle name="Comma 3 3 2 3 4 5 3" xfId="24741" xr:uid="{3BAEB973-1E28-4CBA-A5E2-366656414096}"/>
    <cellStyle name="Comma 3 3 2 3 4 6" xfId="10330" xr:uid="{00000000-0005-0000-0000-0000BD2F0000}"/>
    <cellStyle name="Comma 3 3 2 3 4 6 2" xfId="29544" xr:uid="{B41266E4-0094-468A-855A-CF5666F5478C}"/>
    <cellStyle name="Comma 3 3 2 3 4 7" xfId="19937" xr:uid="{D7D3567D-2CEB-4304-9536-37C61EC04551}"/>
    <cellStyle name="Comma 3 3 2 3 5" xfId="921" xr:uid="{00000000-0005-0000-0000-0000BE2F0000}"/>
    <cellStyle name="Comma 3 3 2 3 5 2" xfId="3325" xr:uid="{00000000-0005-0000-0000-0000BF2F0000}"/>
    <cellStyle name="Comma 3 3 2 3 5 2 2" xfId="8128" xr:uid="{00000000-0005-0000-0000-0000C02F0000}"/>
    <cellStyle name="Comma 3 3 2 3 5 2 2 2" xfId="17735" xr:uid="{00000000-0005-0000-0000-0000C12F0000}"/>
    <cellStyle name="Comma 3 3 2 3 5 2 2 2 2" xfId="36949" xr:uid="{F73E2564-6423-4710-BDB3-BE16FED29769}"/>
    <cellStyle name="Comma 3 3 2 3 5 2 2 3" xfId="27342" xr:uid="{1A4AE3F3-7DC4-4C3B-9245-CCB4D1C1ABFD}"/>
    <cellStyle name="Comma 3 3 2 3 5 2 3" xfId="12932" xr:uid="{00000000-0005-0000-0000-0000C22F0000}"/>
    <cellStyle name="Comma 3 3 2 3 5 2 3 2" xfId="32146" xr:uid="{29C5A7FD-6BEA-441C-81AD-45A482E6FC8B}"/>
    <cellStyle name="Comma 3 3 2 3 5 2 4" xfId="22539" xr:uid="{C4075F2D-3C0B-43B8-B4D4-72A2CFA011AF}"/>
    <cellStyle name="Comma 3 3 2 3 5 3" xfId="5727" xr:uid="{00000000-0005-0000-0000-0000C32F0000}"/>
    <cellStyle name="Comma 3 3 2 3 5 3 2" xfId="15334" xr:uid="{00000000-0005-0000-0000-0000C42F0000}"/>
    <cellStyle name="Comma 3 3 2 3 5 3 2 2" xfId="34548" xr:uid="{F4180E72-8114-40B0-9086-C65A32B932C1}"/>
    <cellStyle name="Comma 3 3 2 3 5 3 3" xfId="24941" xr:uid="{189C63FB-800F-4778-AD53-FFEAB82FAAFB}"/>
    <cellStyle name="Comma 3 3 2 3 5 4" xfId="10530" xr:uid="{00000000-0005-0000-0000-0000C52F0000}"/>
    <cellStyle name="Comma 3 3 2 3 5 4 2" xfId="29744" xr:uid="{197E640D-77F6-4F0D-9BFC-4C86EEE607C7}"/>
    <cellStyle name="Comma 3 3 2 3 5 5" xfId="20137" xr:uid="{499C9539-1220-4CF4-A879-24F2FE0A38E9}"/>
    <cellStyle name="Comma 3 3 2 3 6" xfId="1721" xr:uid="{00000000-0005-0000-0000-0000C62F0000}"/>
    <cellStyle name="Comma 3 3 2 3 6 2" xfId="4125" xr:uid="{00000000-0005-0000-0000-0000C72F0000}"/>
    <cellStyle name="Comma 3 3 2 3 6 2 2" xfId="8928" xr:uid="{00000000-0005-0000-0000-0000C82F0000}"/>
    <cellStyle name="Comma 3 3 2 3 6 2 2 2" xfId="18535" xr:uid="{00000000-0005-0000-0000-0000C92F0000}"/>
    <cellStyle name="Comma 3 3 2 3 6 2 2 2 2" xfId="37749" xr:uid="{3332ABAB-211C-4ED4-BCBF-6703E9584602}"/>
    <cellStyle name="Comma 3 3 2 3 6 2 2 3" xfId="28142" xr:uid="{648579F4-FDE5-454F-9FFC-B3E81F1E32F2}"/>
    <cellStyle name="Comma 3 3 2 3 6 2 3" xfId="13732" xr:uid="{00000000-0005-0000-0000-0000CA2F0000}"/>
    <cellStyle name="Comma 3 3 2 3 6 2 3 2" xfId="32946" xr:uid="{E95F0211-9A61-49C5-AE68-938B1A2D371A}"/>
    <cellStyle name="Comma 3 3 2 3 6 2 4" xfId="23339" xr:uid="{AD25F941-114F-4DD8-ABA0-92DF92578742}"/>
    <cellStyle name="Comma 3 3 2 3 6 3" xfId="6527" xr:uid="{00000000-0005-0000-0000-0000CB2F0000}"/>
    <cellStyle name="Comma 3 3 2 3 6 3 2" xfId="16134" xr:uid="{00000000-0005-0000-0000-0000CC2F0000}"/>
    <cellStyle name="Comma 3 3 2 3 6 3 2 2" xfId="35348" xr:uid="{E4F8BDC5-0D09-4019-9D04-E5D6A30FAF8D}"/>
    <cellStyle name="Comma 3 3 2 3 6 3 3" xfId="25741" xr:uid="{22230227-6DC8-488A-A229-39CD91521DB0}"/>
    <cellStyle name="Comma 3 3 2 3 6 4" xfId="11330" xr:uid="{00000000-0005-0000-0000-0000CD2F0000}"/>
    <cellStyle name="Comma 3 3 2 3 6 4 2" xfId="30544" xr:uid="{F241A208-C0FF-4418-AD4E-3460CD991076}"/>
    <cellStyle name="Comma 3 3 2 3 6 5" xfId="20937" xr:uid="{6310E959-E0BB-494D-9967-B797CC4C8D1F}"/>
    <cellStyle name="Comma 3 3 2 3 7" xfId="2525" xr:uid="{00000000-0005-0000-0000-0000CE2F0000}"/>
    <cellStyle name="Comma 3 3 2 3 7 2" xfId="7328" xr:uid="{00000000-0005-0000-0000-0000CF2F0000}"/>
    <cellStyle name="Comma 3 3 2 3 7 2 2" xfId="16935" xr:uid="{00000000-0005-0000-0000-0000D02F0000}"/>
    <cellStyle name="Comma 3 3 2 3 7 2 2 2" xfId="36149" xr:uid="{F448DCDE-F952-4FFA-8075-FBD54BF68A37}"/>
    <cellStyle name="Comma 3 3 2 3 7 2 3" xfId="26542" xr:uid="{FCCAAE5F-D432-4939-AEEE-56A725618FCF}"/>
    <cellStyle name="Comma 3 3 2 3 7 3" xfId="12132" xr:uid="{00000000-0005-0000-0000-0000D12F0000}"/>
    <cellStyle name="Comma 3 3 2 3 7 3 2" xfId="31346" xr:uid="{51BAAF45-906E-448C-8D6A-E9C0438E27BD}"/>
    <cellStyle name="Comma 3 3 2 3 7 4" xfId="21739" xr:uid="{E385A525-EFC9-46BE-8AA0-49A3F4B75113}"/>
    <cellStyle name="Comma 3 3 2 3 8" xfId="4927" xr:uid="{00000000-0005-0000-0000-0000D22F0000}"/>
    <cellStyle name="Comma 3 3 2 3 8 2" xfId="14534" xr:uid="{00000000-0005-0000-0000-0000D32F0000}"/>
    <cellStyle name="Comma 3 3 2 3 8 2 2" xfId="33748" xr:uid="{59B77A18-5F80-4649-A943-D1977E3610EA}"/>
    <cellStyle name="Comma 3 3 2 3 8 3" xfId="24141" xr:uid="{00BCDF8E-F730-4EDD-8B25-83EA6289D87A}"/>
    <cellStyle name="Comma 3 3 2 3 9" xfId="9730" xr:uid="{00000000-0005-0000-0000-0000D42F0000}"/>
    <cellStyle name="Comma 3 3 2 3 9 2" xfId="28944" xr:uid="{28F2165C-CB4E-4EFC-8279-26A7309725C5}"/>
    <cellStyle name="Comma 3 3 2 4" xfId="220" xr:uid="{00000000-0005-0000-0000-0000D52F0000}"/>
    <cellStyle name="Comma 3 3 2 4 2" xfId="1021" xr:uid="{00000000-0005-0000-0000-0000D62F0000}"/>
    <cellStyle name="Comma 3 3 2 4 2 2" xfId="3425" xr:uid="{00000000-0005-0000-0000-0000D72F0000}"/>
    <cellStyle name="Comma 3 3 2 4 2 2 2" xfId="8228" xr:uid="{00000000-0005-0000-0000-0000D82F0000}"/>
    <cellStyle name="Comma 3 3 2 4 2 2 2 2" xfId="17835" xr:uid="{00000000-0005-0000-0000-0000D92F0000}"/>
    <cellStyle name="Comma 3 3 2 4 2 2 2 2 2" xfId="37049" xr:uid="{2F58953D-67AA-4926-B964-B6F50BD8ECE1}"/>
    <cellStyle name="Comma 3 3 2 4 2 2 2 3" xfId="27442" xr:uid="{94819C75-DFAD-4B48-B76E-E1FB28C71E25}"/>
    <cellStyle name="Comma 3 3 2 4 2 2 3" xfId="13032" xr:uid="{00000000-0005-0000-0000-0000DA2F0000}"/>
    <cellStyle name="Comma 3 3 2 4 2 2 3 2" xfId="32246" xr:uid="{698C121C-14C1-4FC7-9BBD-40C9B218CF4B}"/>
    <cellStyle name="Comma 3 3 2 4 2 2 4" xfId="22639" xr:uid="{634BB6A7-841F-42A5-ACE8-781EF6F2CD0D}"/>
    <cellStyle name="Comma 3 3 2 4 2 3" xfId="5827" xr:uid="{00000000-0005-0000-0000-0000DB2F0000}"/>
    <cellStyle name="Comma 3 3 2 4 2 3 2" xfId="15434" xr:uid="{00000000-0005-0000-0000-0000DC2F0000}"/>
    <cellStyle name="Comma 3 3 2 4 2 3 2 2" xfId="34648" xr:uid="{1F3A6110-5AE7-46BA-AAF0-8A363C805005}"/>
    <cellStyle name="Comma 3 3 2 4 2 3 3" xfId="25041" xr:uid="{4B81E25F-21B7-45E8-8E53-B8590E9C4908}"/>
    <cellStyle name="Comma 3 3 2 4 2 4" xfId="10630" xr:uid="{00000000-0005-0000-0000-0000DD2F0000}"/>
    <cellStyle name="Comma 3 3 2 4 2 4 2" xfId="29844" xr:uid="{C0BCC40B-6F1E-4ED7-B287-F9599239B8E6}"/>
    <cellStyle name="Comma 3 3 2 4 2 5" xfId="20237" xr:uid="{D72ECFE0-AD5B-4A1D-8A5A-0D241BB36AD5}"/>
    <cellStyle name="Comma 3 3 2 4 3" xfId="1821" xr:uid="{00000000-0005-0000-0000-0000DE2F0000}"/>
    <cellStyle name="Comma 3 3 2 4 3 2" xfId="4225" xr:uid="{00000000-0005-0000-0000-0000DF2F0000}"/>
    <cellStyle name="Comma 3 3 2 4 3 2 2" xfId="9028" xr:uid="{00000000-0005-0000-0000-0000E02F0000}"/>
    <cellStyle name="Comma 3 3 2 4 3 2 2 2" xfId="18635" xr:uid="{00000000-0005-0000-0000-0000E12F0000}"/>
    <cellStyle name="Comma 3 3 2 4 3 2 2 2 2" xfId="37849" xr:uid="{A8AAFDAE-A6E5-419D-89B5-4115FED43833}"/>
    <cellStyle name="Comma 3 3 2 4 3 2 2 3" xfId="28242" xr:uid="{999F1443-5AFF-49F2-9012-269113EC38CF}"/>
    <cellStyle name="Comma 3 3 2 4 3 2 3" xfId="13832" xr:uid="{00000000-0005-0000-0000-0000E22F0000}"/>
    <cellStyle name="Comma 3 3 2 4 3 2 3 2" xfId="33046" xr:uid="{B2BFA732-7D11-4B26-B7DF-5AD761F1A0E4}"/>
    <cellStyle name="Comma 3 3 2 4 3 2 4" xfId="23439" xr:uid="{41599CB3-74F2-4BDE-85A0-3766F5729467}"/>
    <cellStyle name="Comma 3 3 2 4 3 3" xfId="6627" xr:uid="{00000000-0005-0000-0000-0000E32F0000}"/>
    <cellStyle name="Comma 3 3 2 4 3 3 2" xfId="16234" xr:uid="{00000000-0005-0000-0000-0000E42F0000}"/>
    <cellStyle name="Comma 3 3 2 4 3 3 2 2" xfId="35448" xr:uid="{9E038E61-568A-4248-BCD3-FE745022D78E}"/>
    <cellStyle name="Comma 3 3 2 4 3 3 3" xfId="25841" xr:uid="{88DFFC46-A7AE-48CF-9370-B7C0EAE3E4FC}"/>
    <cellStyle name="Comma 3 3 2 4 3 4" xfId="11430" xr:uid="{00000000-0005-0000-0000-0000E52F0000}"/>
    <cellStyle name="Comma 3 3 2 4 3 4 2" xfId="30644" xr:uid="{428BA884-E005-43EF-A00D-FDDC54C6D528}"/>
    <cellStyle name="Comma 3 3 2 4 3 5" xfId="21037" xr:uid="{5A3EE9F2-475B-4281-8723-7291C1305B9B}"/>
    <cellStyle name="Comma 3 3 2 4 4" xfId="2625" xr:uid="{00000000-0005-0000-0000-0000E62F0000}"/>
    <cellStyle name="Comma 3 3 2 4 4 2" xfId="7428" xr:uid="{00000000-0005-0000-0000-0000E72F0000}"/>
    <cellStyle name="Comma 3 3 2 4 4 2 2" xfId="17035" xr:uid="{00000000-0005-0000-0000-0000E82F0000}"/>
    <cellStyle name="Comma 3 3 2 4 4 2 2 2" xfId="36249" xr:uid="{0F6249D2-C24D-4B24-BF54-F655C6126792}"/>
    <cellStyle name="Comma 3 3 2 4 4 2 3" xfId="26642" xr:uid="{51837125-FA91-4B7A-A4E9-1EBADC39B303}"/>
    <cellStyle name="Comma 3 3 2 4 4 3" xfId="12232" xr:uid="{00000000-0005-0000-0000-0000E92F0000}"/>
    <cellStyle name="Comma 3 3 2 4 4 3 2" xfId="31446" xr:uid="{8AF2A013-0FD2-44B5-9A7F-AF6A9D5C1A23}"/>
    <cellStyle name="Comma 3 3 2 4 4 4" xfId="21839" xr:uid="{D0FFBDD7-2328-4354-BBE8-A64CF98C26AB}"/>
    <cellStyle name="Comma 3 3 2 4 5" xfId="5027" xr:uid="{00000000-0005-0000-0000-0000EA2F0000}"/>
    <cellStyle name="Comma 3 3 2 4 5 2" xfId="14634" xr:uid="{00000000-0005-0000-0000-0000EB2F0000}"/>
    <cellStyle name="Comma 3 3 2 4 5 2 2" xfId="33848" xr:uid="{7E040D96-AB23-49E1-87F5-64B82556270F}"/>
    <cellStyle name="Comma 3 3 2 4 5 3" xfId="24241" xr:uid="{B5797A73-147D-4C71-B778-006ECD8D2BAA}"/>
    <cellStyle name="Comma 3 3 2 4 6" xfId="9830" xr:uid="{00000000-0005-0000-0000-0000EC2F0000}"/>
    <cellStyle name="Comma 3 3 2 4 6 2" xfId="29044" xr:uid="{70431A8E-D9EE-465D-B090-A7FDFAF66C70}"/>
    <cellStyle name="Comma 3 3 2 4 7" xfId="19437" xr:uid="{C68D24C0-EC0D-4DDA-9756-CA75E6E71326}"/>
    <cellStyle name="Comma 3 3 2 5" xfId="420" xr:uid="{00000000-0005-0000-0000-0000ED2F0000}"/>
    <cellStyle name="Comma 3 3 2 5 2" xfId="1221" xr:uid="{00000000-0005-0000-0000-0000EE2F0000}"/>
    <cellStyle name="Comma 3 3 2 5 2 2" xfId="3625" xr:uid="{00000000-0005-0000-0000-0000EF2F0000}"/>
    <cellStyle name="Comma 3 3 2 5 2 2 2" xfId="8428" xr:uid="{00000000-0005-0000-0000-0000F02F0000}"/>
    <cellStyle name="Comma 3 3 2 5 2 2 2 2" xfId="18035" xr:uid="{00000000-0005-0000-0000-0000F12F0000}"/>
    <cellStyle name="Comma 3 3 2 5 2 2 2 2 2" xfId="37249" xr:uid="{6E40C43C-DDB8-439B-8A33-C0BBAA284E71}"/>
    <cellStyle name="Comma 3 3 2 5 2 2 2 3" xfId="27642" xr:uid="{5B8AB6FB-6B61-4AB2-9D01-AB337166F2FF}"/>
    <cellStyle name="Comma 3 3 2 5 2 2 3" xfId="13232" xr:uid="{00000000-0005-0000-0000-0000F22F0000}"/>
    <cellStyle name="Comma 3 3 2 5 2 2 3 2" xfId="32446" xr:uid="{DD6FF523-1387-41C2-B464-C102217599B9}"/>
    <cellStyle name="Comma 3 3 2 5 2 2 4" xfId="22839" xr:uid="{57A19F69-A463-4C79-86DE-C65434788E18}"/>
    <cellStyle name="Comma 3 3 2 5 2 3" xfId="6027" xr:uid="{00000000-0005-0000-0000-0000F32F0000}"/>
    <cellStyle name="Comma 3 3 2 5 2 3 2" xfId="15634" xr:uid="{00000000-0005-0000-0000-0000F42F0000}"/>
    <cellStyle name="Comma 3 3 2 5 2 3 2 2" xfId="34848" xr:uid="{BD5BD6C6-9319-4ADF-A18B-E3A5CA6DADE3}"/>
    <cellStyle name="Comma 3 3 2 5 2 3 3" xfId="25241" xr:uid="{C02567B2-BB20-4B48-B542-42E22E1C1450}"/>
    <cellStyle name="Comma 3 3 2 5 2 4" xfId="10830" xr:uid="{00000000-0005-0000-0000-0000F52F0000}"/>
    <cellStyle name="Comma 3 3 2 5 2 4 2" xfId="30044" xr:uid="{9CC83324-5C9C-40F9-8A2B-B93BCA23E0E4}"/>
    <cellStyle name="Comma 3 3 2 5 2 5" xfId="20437" xr:uid="{9FC813E1-D58D-4104-AEC9-A5AA1B23019E}"/>
    <cellStyle name="Comma 3 3 2 5 3" xfId="2021" xr:uid="{00000000-0005-0000-0000-0000F62F0000}"/>
    <cellStyle name="Comma 3 3 2 5 3 2" xfId="4425" xr:uid="{00000000-0005-0000-0000-0000F72F0000}"/>
    <cellStyle name="Comma 3 3 2 5 3 2 2" xfId="9228" xr:uid="{00000000-0005-0000-0000-0000F82F0000}"/>
    <cellStyle name="Comma 3 3 2 5 3 2 2 2" xfId="18835" xr:uid="{00000000-0005-0000-0000-0000F92F0000}"/>
    <cellStyle name="Comma 3 3 2 5 3 2 2 2 2" xfId="38049" xr:uid="{47454811-812E-4EC0-ABF0-99D3BCC7585D}"/>
    <cellStyle name="Comma 3 3 2 5 3 2 2 3" xfId="28442" xr:uid="{9B8A4531-0790-4565-A4EC-3930B0683A67}"/>
    <cellStyle name="Comma 3 3 2 5 3 2 3" xfId="14032" xr:uid="{00000000-0005-0000-0000-0000FA2F0000}"/>
    <cellStyle name="Comma 3 3 2 5 3 2 3 2" xfId="33246" xr:uid="{67D2E0ED-D333-4855-A78F-15F6B51805F8}"/>
    <cellStyle name="Comma 3 3 2 5 3 2 4" xfId="23639" xr:uid="{09307841-369C-4F63-A936-550D2FF15AA3}"/>
    <cellStyle name="Comma 3 3 2 5 3 3" xfId="6827" xr:uid="{00000000-0005-0000-0000-0000FB2F0000}"/>
    <cellStyle name="Comma 3 3 2 5 3 3 2" xfId="16434" xr:uid="{00000000-0005-0000-0000-0000FC2F0000}"/>
    <cellStyle name="Comma 3 3 2 5 3 3 2 2" xfId="35648" xr:uid="{D1B56D7E-6D70-4522-8298-6030C8517D06}"/>
    <cellStyle name="Comma 3 3 2 5 3 3 3" xfId="26041" xr:uid="{220EE23A-495C-43A3-893D-E32F9C63733C}"/>
    <cellStyle name="Comma 3 3 2 5 3 4" xfId="11630" xr:uid="{00000000-0005-0000-0000-0000FD2F0000}"/>
    <cellStyle name="Comma 3 3 2 5 3 4 2" xfId="30844" xr:uid="{16B28277-B0AB-4035-9340-421784BDE6AE}"/>
    <cellStyle name="Comma 3 3 2 5 3 5" xfId="21237" xr:uid="{027659B9-DBEC-46B2-8A9F-C93ECEB071C9}"/>
    <cellStyle name="Comma 3 3 2 5 4" xfId="2825" xr:uid="{00000000-0005-0000-0000-0000FE2F0000}"/>
    <cellStyle name="Comma 3 3 2 5 4 2" xfId="7628" xr:uid="{00000000-0005-0000-0000-0000FF2F0000}"/>
    <cellStyle name="Comma 3 3 2 5 4 2 2" xfId="17235" xr:uid="{00000000-0005-0000-0000-000000300000}"/>
    <cellStyle name="Comma 3 3 2 5 4 2 2 2" xfId="36449" xr:uid="{68C22D2B-9154-4A52-97EA-751FC7683985}"/>
    <cellStyle name="Comma 3 3 2 5 4 2 3" xfId="26842" xr:uid="{111CAD0E-C709-4C05-884B-2C7C0AFBB102}"/>
    <cellStyle name="Comma 3 3 2 5 4 3" xfId="12432" xr:uid="{00000000-0005-0000-0000-000001300000}"/>
    <cellStyle name="Comma 3 3 2 5 4 3 2" xfId="31646" xr:uid="{A8B4B228-D24B-4913-A0B9-51BCD297A8AA}"/>
    <cellStyle name="Comma 3 3 2 5 4 4" xfId="22039" xr:uid="{8029596F-9EA5-4E35-906A-CEBCF08B50B5}"/>
    <cellStyle name="Comma 3 3 2 5 5" xfId="5227" xr:uid="{00000000-0005-0000-0000-000002300000}"/>
    <cellStyle name="Comma 3 3 2 5 5 2" xfId="14834" xr:uid="{00000000-0005-0000-0000-000003300000}"/>
    <cellStyle name="Comma 3 3 2 5 5 2 2" xfId="34048" xr:uid="{902E91EF-2DEB-40BF-9DD8-8D842D5E7468}"/>
    <cellStyle name="Comma 3 3 2 5 5 3" xfId="24441" xr:uid="{AB341D0D-F330-4ED2-BBB2-BF588EB90271}"/>
    <cellStyle name="Comma 3 3 2 5 6" xfId="10030" xr:uid="{00000000-0005-0000-0000-000004300000}"/>
    <cellStyle name="Comma 3 3 2 5 6 2" xfId="29244" xr:uid="{0C834542-8332-4E25-A96D-5BE0650A26AD}"/>
    <cellStyle name="Comma 3 3 2 5 7" xfId="19637" xr:uid="{283B40C5-6F81-4F96-9F71-EC31174CE197}"/>
    <cellStyle name="Comma 3 3 2 6" xfId="620" xr:uid="{00000000-0005-0000-0000-000005300000}"/>
    <cellStyle name="Comma 3 3 2 6 2" xfId="1421" xr:uid="{00000000-0005-0000-0000-000006300000}"/>
    <cellStyle name="Comma 3 3 2 6 2 2" xfId="3825" xr:uid="{00000000-0005-0000-0000-000007300000}"/>
    <cellStyle name="Comma 3 3 2 6 2 2 2" xfId="8628" xr:uid="{00000000-0005-0000-0000-000008300000}"/>
    <cellStyle name="Comma 3 3 2 6 2 2 2 2" xfId="18235" xr:uid="{00000000-0005-0000-0000-000009300000}"/>
    <cellStyle name="Comma 3 3 2 6 2 2 2 2 2" xfId="37449" xr:uid="{1391874C-707B-4E76-8011-73432372D49A}"/>
    <cellStyle name="Comma 3 3 2 6 2 2 2 3" xfId="27842" xr:uid="{92FD7583-717F-43F1-AEE4-DC687F9733B1}"/>
    <cellStyle name="Comma 3 3 2 6 2 2 3" xfId="13432" xr:uid="{00000000-0005-0000-0000-00000A300000}"/>
    <cellStyle name="Comma 3 3 2 6 2 2 3 2" xfId="32646" xr:uid="{BB123B75-0EE3-4A8E-8C8A-3CD8372B14BF}"/>
    <cellStyle name="Comma 3 3 2 6 2 2 4" xfId="23039" xr:uid="{CA840756-9705-4246-AEED-4888E590C03A}"/>
    <cellStyle name="Comma 3 3 2 6 2 3" xfId="6227" xr:uid="{00000000-0005-0000-0000-00000B300000}"/>
    <cellStyle name="Comma 3 3 2 6 2 3 2" xfId="15834" xr:uid="{00000000-0005-0000-0000-00000C300000}"/>
    <cellStyle name="Comma 3 3 2 6 2 3 2 2" xfId="35048" xr:uid="{69E9FDC9-EA61-4D65-8527-983AEA16B8BD}"/>
    <cellStyle name="Comma 3 3 2 6 2 3 3" xfId="25441" xr:uid="{4948ED9B-BDD2-4717-802E-078B45DF0B2C}"/>
    <cellStyle name="Comma 3 3 2 6 2 4" xfId="11030" xr:uid="{00000000-0005-0000-0000-00000D300000}"/>
    <cellStyle name="Comma 3 3 2 6 2 4 2" xfId="30244" xr:uid="{F82B5B16-24F0-47E5-B9FD-190144DCD603}"/>
    <cellStyle name="Comma 3 3 2 6 2 5" xfId="20637" xr:uid="{2054DB49-DD52-48F7-8BD1-056469380B6B}"/>
    <cellStyle name="Comma 3 3 2 6 3" xfId="2221" xr:uid="{00000000-0005-0000-0000-00000E300000}"/>
    <cellStyle name="Comma 3 3 2 6 3 2" xfId="4625" xr:uid="{00000000-0005-0000-0000-00000F300000}"/>
    <cellStyle name="Comma 3 3 2 6 3 2 2" xfId="9428" xr:uid="{00000000-0005-0000-0000-000010300000}"/>
    <cellStyle name="Comma 3 3 2 6 3 2 2 2" xfId="19035" xr:uid="{00000000-0005-0000-0000-000011300000}"/>
    <cellStyle name="Comma 3 3 2 6 3 2 2 2 2" xfId="38249" xr:uid="{FECAFB55-54E0-46F1-A68B-7B971E688F2A}"/>
    <cellStyle name="Comma 3 3 2 6 3 2 2 3" xfId="28642" xr:uid="{3A6B35DE-449B-4951-92D9-A71C86478547}"/>
    <cellStyle name="Comma 3 3 2 6 3 2 3" xfId="14232" xr:uid="{00000000-0005-0000-0000-000012300000}"/>
    <cellStyle name="Comma 3 3 2 6 3 2 3 2" xfId="33446" xr:uid="{581FF229-D735-4286-9456-EFF986F7F46B}"/>
    <cellStyle name="Comma 3 3 2 6 3 2 4" xfId="23839" xr:uid="{0F2B44D3-8431-4E80-9DDE-72D1235A3CB6}"/>
    <cellStyle name="Comma 3 3 2 6 3 3" xfId="7027" xr:uid="{00000000-0005-0000-0000-000013300000}"/>
    <cellStyle name="Comma 3 3 2 6 3 3 2" xfId="16634" xr:uid="{00000000-0005-0000-0000-000014300000}"/>
    <cellStyle name="Comma 3 3 2 6 3 3 2 2" xfId="35848" xr:uid="{B92FBF32-E939-4D58-956B-5CE92D751734}"/>
    <cellStyle name="Comma 3 3 2 6 3 3 3" xfId="26241" xr:uid="{2582EFCE-01B2-44F0-8389-5C2E090017AD}"/>
    <cellStyle name="Comma 3 3 2 6 3 4" xfId="11830" xr:uid="{00000000-0005-0000-0000-000015300000}"/>
    <cellStyle name="Comma 3 3 2 6 3 4 2" xfId="31044" xr:uid="{97C59D9C-97B9-4B1D-BC22-2E9C9BD592A8}"/>
    <cellStyle name="Comma 3 3 2 6 3 5" xfId="21437" xr:uid="{411264AF-4E0B-46D9-A2E4-0FA002E310F5}"/>
    <cellStyle name="Comma 3 3 2 6 4" xfId="3025" xr:uid="{00000000-0005-0000-0000-000016300000}"/>
    <cellStyle name="Comma 3 3 2 6 4 2" xfId="7828" xr:uid="{00000000-0005-0000-0000-000017300000}"/>
    <cellStyle name="Comma 3 3 2 6 4 2 2" xfId="17435" xr:uid="{00000000-0005-0000-0000-000018300000}"/>
    <cellStyle name="Comma 3 3 2 6 4 2 2 2" xfId="36649" xr:uid="{F1B6F4BD-EE96-42C1-834A-AC2D5E3AC44A}"/>
    <cellStyle name="Comma 3 3 2 6 4 2 3" xfId="27042" xr:uid="{ABD20EF5-2DF4-45C3-935E-B8F480EFC7A3}"/>
    <cellStyle name="Comma 3 3 2 6 4 3" xfId="12632" xr:uid="{00000000-0005-0000-0000-000019300000}"/>
    <cellStyle name="Comma 3 3 2 6 4 3 2" xfId="31846" xr:uid="{281A71D3-AF92-442E-AC4C-611E9DED4ADA}"/>
    <cellStyle name="Comma 3 3 2 6 4 4" xfId="22239" xr:uid="{3CDA3E83-4CFE-4EC3-82D7-3BE8C994E0C8}"/>
    <cellStyle name="Comma 3 3 2 6 5" xfId="5427" xr:uid="{00000000-0005-0000-0000-00001A300000}"/>
    <cellStyle name="Comma 3 3 2 6 5 2" xfId="15034" xr:uid="{00000000-0005-0000-0000-00001B300000}"/>
    <cellStyle name="Comma 3 3 2 6 5 2 2" xfId="34248" xr:uid="{009C69E4-398C-47B8-845D-1A3FE1DEA23D}"/>
    <cellStyle name="Comma 3 3 2 6 5 3" xfId="24641" xr:uid="{31AD1134-5C6D-4300-A9D0-0BCC54BA165C}"/>
    <cellStyle name="Comma 3 3 2 6 6" xfId="10230" xr:uid="{00000000-0005-0000-0000-00001C300000}"/>
    <cellStyle name="Comma 3 3 2 6 6 2" xfId="29444" xr:uid="{5B959AF8-215A-40A9-898E-4F773E3FDB49}"/>
    <cellStyle name="Comma 3 3 2 6 7" xfId="19837" xr:uid="{1D6C2629-595D-42F3-869B-CE131BC7D952}"/>
    <cellStyle name="Comma 3 3 2 7" xfId="821" xr:uid="{00000000-0005-0000-0000-00001D300000}"/>
    <cellStyle name="Comma 3 3 2 7 2" xfId="3225" xr:uid="{00000000-0005-0000-0000-00001E300000}"/>
    <cellStyle name="Comma 3 3 2 7 2 2" xfId="8028" xr:uid="{00000000-0005-0000-0000-00001F300000}"/>
    <cellStyle name="Comma 3 3 2 7 2 2 2" xfId="17635" xr:uid="{00000000-0005-0000-0000-000020300000}"/>
    <cellStyle name="Comma 3 3 2 7 2 2 2 2" xfId="36849" xr:uid="{8A6502A7-7887-4460-8A62-21382CB59470}"/>
    <cellStyle name="Comma 3 3 2 7 2 2 3" xfId="27242" xr:uid="{84403BA5-F369-4F82-929A-3707E72FD39B}"/>
    <cellStyle name="Comma 3 3 2 7 2 3" xfId="12832" xr:uid="{00000000-0005-0000-0000-000021300000}"/>
    <cellStyle name="Comma 3 3 2 7 2 3 2" xfId="32046" xr:uid="{4F60C034-4F03-4457-BB00-5350C3AD3ED4}"/>
    <cellStyle name="Comma 3 3 2 7 2 4" xfId="22439" xr:uid="{00130116-638C-4FD7-BF49-51829AF249F7}"/>
    <cellStyle name="Comma 3 3 2 7 3" xfId="5627" xr:uid="{00000000-0005-0000-0000-000022300000}"/>
    <cellStyle name="Comma 3 3 2 7 3 2" xfId="15234" xr:uid="{00000000-0005-0000-0000-000023300000}"/>
    <cellStyle name="Comma 3 3 2 7 3 2 2" xfId="34448" xr:uid="{56F7531F-6708-4B7A-9F62-3377BBE816C2}"/>
    <cellStyle name="Comma 3 3 2 7 3 3" xfId="24841" xr:uid="{F5B2C85D-49C4-4DDF-9364-F05C30C3662B}"/>
    <cellStyle name="Comma 3 3 2 7 4" xfId="10430" xr:uid="{00000000-0005-0000-0000-000024300000}"/>
    <cellStyle name="Comma 3 3 2 7 4 2" xfId="29644" xr:uid="{BAF5FFEE-477D-4F4F-A520-9E7353EE1525}"/>
    <cellStyle name="Comma 3 3 2 7 5" xfId="20037" xr:uid="{31F4C797-D414-4992-A7EA-33974F5A54D7}"/>
    <cellStyle name="Comma 3 3 2 8" xfId="1621" xr:uid="{00000000-0005-0000-0000-000025300000}"/>
    <cellStyle name="Comma 3 3 2 8 2" xfId="4025" xr:uid="{00000000-0005-0000-0000-000026300000}"/>
    <cellStyle name="Comma 3 3 2 8 2 2" xfId="8828" xr:uid="{00000000-0005-0000-0000-000027300000}"/>
    <cellStyle name="Comma 3 3 2 8 2 2 2" xfId="18435" xr:uid="{00000000-0005-0000-0000-000028300000}"/>
    <cellStyle name="Comma 3 3 2 8 2 2 2 2" xfId="37649" xr:uid="{2FD7ECC7-B33C-478B-91D0-39ACD35C86F2}"/>
    <cellStyle name="Comma 3 3 2 8 2 2 3" xfId="28042" xr:uid="{66193C9B-E9C9-4406-BB9D-3538B816ABDB}"/>
    <cellStyle name="Comma 3 3 2 8 2 3" xfId="13632" xr:uid="{00000000-0005-0000-0000-000029300000}"/>
    <cellStyle name="Comma 3 3 2 8 2 3 2" xfId="32846" xr:uid="{4C4EA190-A7A5-459A-96CD-3C7B0074C3DA}"/>
    <cellStyle name="Comma 3 3 2 8 2 4" xfId="23239" xr:uid="{59D61C85-C0C7-4BB6-AAE4-C7AD578728C3}"/>
    <cellStyle name="Comma 3 3 2 8 3" xfId="6427" xr:uid="{00000000-0005-0000-0000-00002A300000}"/>
    <cellStyle name="Comma 3 3 2 8 3 2" xfId="16034" xr:uid="{00000000-0005-0000-0000-00002B300000}"/>
    <cellStyle name="Comma 3 3 2 8 3 2 2" xfId="35248" xr:uid="{20673874-5311-4D6A-A151-37619DAAD35A}"/>
    <cellStyle name="Comma 3 3 2 8 3 3" xfId="25641" xr:uid="{607F91B9-4954-40D3-A79C-3A5BF7EDBB0D}"/>
    <cellStyle name="Comma 3 3 2 8 4" xfId="11230" xr:uid="{00000000-0005-0000-0000-00002C300000}"/>
    <cellStyle name="Comma 3 3 2 8 4 2" xfId="30444" xr:uid="{60C435D1-3C71-4D45-9844-C518E14DF07F}"/>
    <cellStyle name="Comma 3 3 2 8 5" xfId="20837" xr:uid="{F115337D-6FFB-4666-B41B-E94FEE292578}"/>
    <cellStyle name="Comma 3 3 2 9" xfId="2425" xr:uid="{00000000-0005-0000-0000-00002D300000}"/>
    <cellStyle name="Comma 3 3 2 9 2" xfId="7228" xr:uid="{00000000-0005-0000-0000-00002E300000}"/>
    <cellStyle name="Comma 3 3 2 9 2 2" xfId="16835" xr:uid="{00000000-0005-0000-0000-00002F300000}"/>
    <cellStyle name="Comma 3 3 2 9 2 2 2" xfId="36049" xr:uid="{A7E07303-F14A-440F-BAC3-6ADCE11D2D8A}"/>
    <cellStyle name="Comma 3 3 2 9 2 3" xfId="26442" xr:uid="{C89531FD-1B49-4E98-BCE3-55C310E96285}"/>
    <cellStyle name="Comma 3 3 2 9 3" xfId="12032" xr:uid="{00000000-0005-0000-0000-000030300000}"/>
    <cellStyle name="Comma 3 3 2 9 3 2" xfId="31246" xr:uid="{2873E340-DE3F-4511-9C14-71EFAEFBBABE}"/>
    <cellStyle name="Comma 3 3 2 9 4" xfId="21639" xr:uid="{5500CDE8-5272-4B5B-8666-F8381BE4642C}"/>
    <cellStyle name="Comma 3 3 3" xfId="30" xr:uid="{00000000-0005-0000-0000-000031300000}"/>
    <cellStyle name="Comma 3 3 3 10" xfId="4837" xr:uid="{00000000-0005-0000-0000-000032300000}"/>
    <cellStyle name="Comma 3 3 3 10 2" xfId="14444" xr:uid="{00000000-0005-0000-0000-000033300000}"/>
    <cellStyle name="Comma 3 3 3 10 2 2" xfId="33658" xr:uid="{08F88244-129E-4E90-A2C4-910A4F384F52}"/>
    <cellStyle name="Comma 3 3 3 10 3" xfId="24051" xr:uid="{88C1D466-2B0B-4507-BB7B-359C3238743C}"/>
    <cellStyle name="Comma 3 3 3 11" xfId="9640" xr:uid="{00000000-0005-0000-0000-000034300000}"/>
    <cellStyle name="Comma 3 3 3 11 2" xfId="28854" xr:uid="{27330975-3334-4180-82EF-372F067065D0}"/>
    <cellStyle name="Comma 3 3 3 12" xfId="19247" xr:uid="{3F690F7D-DB23-4D8E-982A-E391C8E2A55D}"/>
    <cellStyle name="Comma 3 3 3 2" xfId="80" xr:uid="{00000000-0005-0000-0000-000035300000}"/>
    <cellStyle name="Comma 3 3 3 2 10" xfId="9690" xr:uid="{00000000-0005-0000-0000-000036300000}"/>
    <cellStyle name="Comma 3 3 3 2 10 2" xfId="28904" xr:uid="{E255C74D-BC2C-4531-9C7A-CDAF557ABF52}"/>
    <cellStyle name="Comma 3 3 3 2 11" xfId="19297" xr:uid="{FAFB46A6-ED1D-4430-A679-45C7B80B52A6}"/>
    <cellStyle name="Comma 3 3 3 2 2" xfId="180" xr:uid="{00000000-0005-0000-0000-000037300000}"/>
    <cellStyle name="Comma 3 3 3 2 2 10" xfId="19397" xr:uid="{7AA451C3-D4F0-4B07-A10C-936D84EF3696}"/>
    <cellStyle name="Comma 3 3 3 2 2 2" xfId="380" xr:uid="{00000000-0005-0000-0000-000038300000}"/>
    <cellStyle name="Comma 3 3 3 2 2 2 2" xfId="1181" xr:uid="{00000000-0005-0000-0000-000039300000}"/>
    <cellStyle name="Comma 3 3 3 2 2 2 2 2" xfId="3585" xr:uid="{00000000-0005-0000-0000-00003A300000}"/>
    <cellStyle name="Comma 3 3 3 2 2 2 2 2 2" xfId="8388" xr:uid="{00000000-0005-0000-0000-00003B300000}"/>
    <cellStyle name="Comma 3 3 3 2 2 2 2 2 2 2" xfId="17995" xr:uid="{00000000-0005-0000-0000-00003C300000}"/>
    <cellStyle name="Comma 3 3 3 2 2 2 2 2 2 2 2" xfId="37209" xr:uid="{35981EE2-DDAC-472F-BB69-5A0801B8200D}"/>
    <cellStyle name="Comma 3 3 3 2 2 2 2 2 2 3" xfId="27602" xr:uid="{22F3D72E-7C6E-49B6-8465-692289C2A304}"/>
    <cellStyle name="Comma 3 3 3 2 2 2 2 2 3" xfId="13192" xr:uid="{00000000-0005-0000-0000-00003D300000}"/>
    <cellStyle name="Comma 3 3 3 2 2 2 2 2 3 2" xfId="32406" xr:uid="{D9E0C6CD-1908-4453-92A0-C7884D23780D}"/>
    <cellStyle name="Comma 3 3 3 2 2 2 2 2 4" xfId="22799" xr:uid="{0DAA89C8-3864-403B-8F2B-EB5679642D35}"/>
    <cellStyle name="Comma 3 3 3 2 2 2 2 3" xfId="5987" xr:uid="{00000000-0005-0000-0000-00003E300000}"/>
    <cellStyle name="Comma 3 3 3 2 2 2 2 3 2" xfId="15594" xr:uid="{00000000-0005-0000-0000-00003F300000}"/>
    <cellStyle name="Comma 3 3 3 2 2 2 2 3 2 2" xfId="34808" xr:uid="{1CAE76EC-00D1-4076-876F-7A44E2740B81}"/>
    <cellStyle name="Comma 3 3 3 2 2 2 2 3 3" xfId="25201" xr:uid="{1B22BD93-F4E9-44D3-B056-D4237DE91BC9}"/>
    <cellStyle name="Comma 3 3 3 2 2 2 2 4" xfId="10790" xr:uid="{00000000-0005-0000-0000-000040300000}"/>
    <cellStyle name="Comma 3 3 3 2 2 2 2 4 2" xfId="30004" xr:uid="{ABA2A894-9176-46A6-9E3F-F31F84B84423}"/>
    <cellStyle name="Comma 3 3 3 2 2 2 2 5" xfId="20397" xr:uid="{D45DE240-76DF-41F2-AD00-67FC478E6745}"/>
    <cellStyle name="Comma 3 3 3 2 2 2 3" xfId="1981" xr:uid="{00000000-0005-0000-0000-000041300000}"/>
    <cellStyle name="Comma 3 3 3 2 2 2 3 2" xfId="4385" xr:uid="{00000000-0005-0000-0000-000042300000}"/>
    <cellStyle name="Comma 3 3 3 2 2 2 3 2 2" xfId="9188" xr:uid="{00000000-0005-0000-0000-000043300000}"/>
    <cellStyle name="Comma 3 3 3 2 2 2 3 2 2 2" xfId="18795" xr:uid="{00000000-0005-0000-0000-000044300000}"/>
    <cellStyle name="Comma 3 3 3 2 2 2 3 2 2 2 2" xfId="38009" xr:uid="{F116A979-A146-48E9-B42C-7C6F01B4A2BA}"/>
    <cellStyle name="Comma 3 3 3 2 2 2 3 2 2 3" xfId="28402" xr:uid="{759B4A70-6D17-4CBA-83FA-40C2A9D5765B}"/>
    <cellStyle name="Comma 3 3 3 2 2 2 3 2 3" xfId="13992" xr:uid="{00000000-0005-0000-0000-000045300000}"/>
    <cellStyle name="Comma 3 3 3 2 2 2 3 2 3 2" xfId="33206" xr:uid="{845D0E78-073B-453C-B24C-C2C101F0DC91}"/>
    <cellStyle name="Comma 3 3 3 2 2 2 3 2 4" xfId="23599" xr:uid="{662BA1E8-8F45-46F5-9838-622538E3854C}"/>
    <cellStyle name="Comma 3 3 3 2 2 2 3 3" xfId="6787" xr:uid="{00000000-0005-0000-0000-000046300000}"/>
    <cellStyle name="Comma 3 3 3 2 2 2 3 3 2" xfId="16394" xr:uid="{00000000-0005-0000-0000-000047300000}"/>
    <cellStyle name="Comma 3 3 3 2 2 2 3 3 2 2" xfId="35608" xr:uid="{BD3656E4-E79B-46B2-A7C2-4D0267B84AA3}"/>
    <cellStyle name="Comma 3 3 3 2 2 2 3 3 3" xfId="26001" xr:uid="{8538C2D6-7403-4200-81C4-816BD4AC7232}"/>
    <cellStyle name="Comma 3 3 3 2 2 2 3 4" xfId="11590" xr:uid="{00000000-0005-0000-0000-000048300000}"/>
    <cellStyle name="Comma 3 3 3 2 2 2 3 4 2" xfId="30804" xr:uid="{3F04F235-8FF2-4DDA-9FAF-A55F2EBB7CBB}"/>
    <cellStyle name="Comma 3 3 3 2 2 2 3 5" xfId="21197" xr:uid="{0EB447AA-CA2C-4B1E-8869-FEC74A6D6565}"/>
    <cellStyle name="Comma 3 3 3 2 2 2 4" xfId="2785" xr:uid="{00000000-0005-0000-0000-000049300000}"/>
    <cellStyle name="Comma 3 3 3 2 2 2 4 2" xfId="7588" xr:uid="{00000000-0005-0000-0000-00004A300000}"/>
    <cellStyle name="Comma 3 3 3 2 2 2 4 2 2" xfId="17195" xr:uid="{00000000-0005-0000-0000-00004B300000}"/>
    <cellStyle name="Comma 3 3 3 2 2 2 4 2 2 2" xfId="36409" xr:uid="{DA54ECAF-2FD7-4E73-84D6-520D36D161C3}"/>
    <cellStyle name="Comma 3 3 3 2 2 2 4 2 3" xfId="26802" xr:uid="{3EACB621-02A5-482D-B718-DA4EC232B1D4}"/>
    <cellStyle name="Comma 3 3 3 2 2 2 4 3" xfId="12392" xr:uid="{00000000-0005-0000-0000-00004C300000}"/>
    <cellStyle name="Comma 3 3 3 2 2 2 4 3 2" xfId="31606" xr:uid="{1B80FA48-D845-41F3-8447-D54A9A5E07F3}"/>
    <cellStyle name="Comma 3 3 3 2 2 2 4 4" xfId="21999" xr:uid="{62006B36-57ED-4664-9811-3551F1A1F895}"/>
    <cellStyle name="Comma 3 3 3 2 2 2 5" xfId="5187" xr:uid="{00000000-0005-0000-0000-00004D300000}"/>
    <cellStyle name="Comma 3 3 3 2 2 2 5 2" xfId="14794" xr:uid="{00000000-0005-0000-0000-00004E300000}"/>
    <cellStyle name="Comma 3 3 3 2 2 2 5 2 2" xfId="34008" xr:uid="{22FFCB06-96CB-448D-80DE-40480A8BE9F8}"/>
    <cellStyle name="Comma 3 3 3 2 2 2 5 3" xfId="24401" xr:uid="{BAB7F2D4-63EB-4D11-BA31-72D9B4A4B458}"/>
    <cellStyle name="Comma 3 3 3 2 2 2 6" xfId="9990" xr:uid="{00000000-0005-0000-0000-00004F300000}"/>
    <cellStyle name="Comma 3 3 3 2 2 2 6 2" xfId="29204" xr:uid="{AEAD220E-4C0C-4344-8F78-5D64917346C3}"/>
    <cellStyle name="Comma 3 3 3 2 2 2 7" xfId="19597" xr:uid="{F104893B-598F-44E8-9183-0F45DBB69363}"/>
    <cellStyle name="Comma 3 3 3 2 2 3" xfId="580" xr:uid="{00000000-0005-0000-0000-000050300000}"/>
    <cellStyle name="Comma 3 3 3 2 2 3 2" xfId="1381" xr:uid="{00000000-0005-0000-0000-000051300000}"/>
    <cellStyle name="Comma 3 3 3 2 2 3 2 2" xfId="3785" xr:uid="{00000000-0005-0000-0000-000052300000}"/>
    <cellStyle name="Comma 3 3 3 2 2 3 2 2 2" xfId="8588" xr:uid="{00000000-0005-0000-0000-000053300000}"/>
    <cellStyle name="Comma 3 3 3 2 2 3 2 2 2 2" xfId="18195" xr:uid="{00000000-0005-0000-0000-000054300000}"/>
    <cellStyle name="Comma 3 3 3 2 2 3 2 2 2 2 2" xfId="37409" xr:uid="{B8B1E4F0-31FA-465D-90C4-27BF6ADC5189}"/>
    <cellStyle name="Comma 3 3 3 2 2 3 2 2 2 3" xfId="27802" xr:uid="{A710DBB2-B14E-4458-9D09-FC4CA2FAF223}"/>
    <cellStyle name="Comma 3 3 3 2 2 3 2 2 3" xfId="13392" xr:uid="{00000000-0005-0000-0000-000055300000}"/>
    <cellStyle name="Comma 3 3 3 2 2 3 2 2 3 2" xfId="32606" xr:uid="{A83571AE-C9C9-4373-9C0D-E6C01040447D}"/>
    <cellStyle name="Comma 3 3 3 2 2 3 2 2 4" xfId="22999" xr:uid="{9F88D6C7-8942-40E1-85BB-1E8F63EBD860}"/>
    <cellStyle name="Comma 3 3 3 2 2 3 2 3" xfId="6187" xr:uid="{00000000-0005-0000-0000-000056300000}"/>
    <cellStyle name="Comma 3 3 3 2 2 3 2 3 2" xfId="15794" xr:uid="{00000000-0005-0000-0000-000057300000}"/>
    <cellStyle name="Comma 3 3 3 2 2 3 2 3 2 2" xfId="35008" xr:uid="{D16B75A6-B636-42FE-A21A-690CBA431897}"/>
    <cellStyle name="Comma 3 3 3 2 2 3 2 3 3" xfId="25401" xr:uid="{EDF3FCC1-CD04-4D50-BC83-9AB6E6AE006D}"/>
    <cellStyle name="Comma 3 3 3 2 2 3 2 4" xfId="10990" xr:uid="{00000000-0005-0000-0000-000058300000}"/>
    <cellStyle name="Comma 3 3 3 2 2 3 2 4 2" xfId="30204" xr:uid="{30BFABE2-A906-4744-A2A4-F9A517EAE627}"/>
    <cellStyle name="Comma 3 3 3 2 2 3 2 5" xfId="20597" xr:uid="{671C845B-5F28-4CFC-8505-D9B52173E837}"/>
    <cellStyle name="Comma 3 3 3 2 2 3 3" xfId="2181" xr:uid="{00000000-0005-0000-0000-000059300000}"/>
    <cellStyle name="Comma 3 3 3 2 2 3 3 2" xfId="4585" xr:uid="{00000000-0005-0000-0000-00005A300000}"/>
    <cellStyle name="Comma 3 3 3 2 2 3 3 2 2" xfId="9388" xr:uid="{00000000-0005-0000-0000-00005B300000}"/>
    <cellStyle name="Comma 3 3 3 2 2 3 3 2 2 2" xfId="18995" xr:uid="{00000000-0005-0000-0000-00005C300000}"/>
    <cellStyle name="Comma 3 3 3 2 2 3 3 2 2 2 2" xfId="38209" xr:uid="{912BB9E1-53F3-4263-9EBF-350742504A22}"/>
    <cellStyle name="Comma 3 3 3 2 2 3 3 2 2 3" xfId="28602" xr:uid="{4C9894AC-5600-4C2B-AA13-793D8A73CA71}"/>
    <cellStyle name="Comma 3 3 3 2 2 3 3 2 3" xfId="14192" xr:uid="{00000000-0005-0000-0000-00005D300000}"/>
    <cellStyle name="Comma 3 3 3 2 2 3 3 2 3 2" xfId="33406" xr:uid="{5B1A6CA0-77F9-43C6-99EF-8AD00E892B30}"/>
    <cellStyle name="Comma 3 3 3 2 2 3 3 2 4" xfId="23799" xr:uid="{C384AB9F-A387-47EE-8DBA-3EDB9904E31F}"/>
    <cellStyle name="Comma 3 3 3 2 2 3 3 3" xfId="6987" xr:uid="{00000000-0005-0000-0000-00005E300000}"/>
    <cellStyle name="Comma 3 3 3 2 2 3 3 3 2" xfId="16594" xr:uid="{00000000-0005-0000-0000-00005F300000}"/>
    <cellStyle name="Comma 3 3 3 2 2 3 3 3 2 2" xfId="35808" xr:uid="{502BB040-2BD9-4D0C-A0E3-91D472C0ADF0}"/>
    <cellStyle name="Comma 3 3 3 2 2 3 3 3 3" xfId="26201" xr:uid="{2E71BFC4-C0ED-43AB-BE19-EAEA0CC860C5}"/>
    <cellStyle name="Comma 3 3 3 2 2 3 3 4" xfId="11790" xr:uid="{00000000-0005-0000-0000-000060300000}"/>
    <cellStyle name="Comma 3 3 3 2 2 3 3 4 2" xfId="31004" xr:uid="{109B806B-1E30-4B2E-A59C-A757143D203F}"/>
    <cellStyle name="Comma 3 3 3 2 2 3 3 5" xfId="21397" xr:uid="{B0E9355D-D6CB-4421-A534-DB8D41544D83}"/>
    <cellStyle name="Comma 3 3 3 2 2 3 4" xfId="2985" xr:uid="{00000000-0005-0000-0000-000061300000}"/>
    <cellStyle name="Comma 3 3 3 2 2 3 4 2" xfId="7788" xr:uid="{00000000-0005-0000-0000-000062300000}"/>
    <cellStyle name="Comma 3 3 3 2 2 3 4 2 2" xfId="17395" xr:uid="{00000000-0005-0000-0000-000063300000}"/>
    <cellStyle name="Comma 3 3 3 2 2 3 4 2 2 2" xfId="36609" xr:uid="{1147EEA5-EB8B-416C-911F-2BEE821AC98B}"/>
    <cellStyle name="Comma 3 3 3 2 2 3 4 2 3" xfId="27002" xr:uid="{0712AD90-6CE1-4D40-AB58-BA320F71446A}"/>
    <cellStyle name="Comma 3 3 3 2 2 3 4 3" xfId="12592" xr:uid="{00000000-0005-0000-0000-000064300000}"/>
    <cellStyle name="Comma 3 3 3 2 2 3 4 3 2" xfId="31806" xr:uid="{C6E1FCD1-CB88-4F86-9C7A-252EA5337744}"/>
    <cellStyle name="Comma 3 3 3 2 2 3 4 4" xfId="22199" xr:uid="{1B7759F4-AF04-4533-B287-1A406099A951}"/>
    <cellStyle name="Comma 3 3 3 2 2 3 5" xfId="5387" xr:uid="{00000000-0005-0000-0000-000065300000}"/>
    <cellStyle name="Comma 3 3 3 2 2 3 5 2" xfId="14994" xr:uid="{00000000-0005-0000-0000-000066300000}"/>
    <cellStyle name="Comma 3 3 3 2 2 3 5 2 2" xfId="34208" xr:uid="{F5DA3545-1FFE-4140-9DF2-0DEB4305790C}"/>
    <cellStyle name="Comma 3 3 3 2 2 3 5 3" xfId="24601" xr:uid="{CBA3CAD8-F936-4503-BCE4-8674E958DD84}"/>
    <cellStyle name="Comma 3 3 3 2 2 3 6" xfId="10190" xr:uid="{00000000-0005-0000-0000-000067300000}"/>
    <cellStyle name="Comma 3 3 3 2 2 3 6 2" xfId="29404" xr:uid="{9C559B5E-4C5A-4D91-91CC-D4F5FEFF2A37}"/>
    <cellStyle name="Comma 3 3 3 2 2 3 7" xfId="19797" xr:uid="{3047A214-D1AD-4F1A-B3DE-6C390C49ABAD}"/>
    <cellStyle name="Comma 3 3 3 2 2 4" xfId="780" xr:uid="{00000000-0005-0000-0000-000068300000}"/>
    <cellStyle name="Comma 3 3 3 2 2 4 2" xfId="1581" xr:uid="{00000000-0005-0000-0000-000069300000}"/>
    <cellStyle name="Comma 3 3 3 2 2 4 2 2" xfId="3985" xr:uid="{00000000-0005-0000-0000-00006A300000}"/>
    <cellStyle name="Comma 3 3 3 2 2 4 2 2 2" xfId="8788" xr:uid="{00000000-0005-0000-0000-00006B300000}"/>
    <cellStyle name="Comma 3 3 3 2 2 4 2 2 2 2" xfId="18395" xr:uid="{00000000-0005-0000-0000-00006C300000}"/>
    <cellStyle name="Comma 3 3 3 2 2 4 2 2 2 2 2" xfId="37609" xr:uid="{2038C054-908F-4F41-A554-43D4547E7F90}"/>
    <cellStyle name="Comma 3 3 3 2 2 4 2 2 2 3" xfId="28002" xr:uid="{D2C6645F-E1DD-4159-8952-D17C4975A240}"/>
    <cellStyle name="Comma 3 3 3 2 2 4 2 2 3" xfId="13592" xr:uid="{00000000-0005-0000-0000-00006D300000}"/>
    <cellStyle name="Comma 3 3 3 2 2 4 2 2 3 2" xfId="32806" xr:uid="{5E0EE69B-E34F-4B2C-89C4-E64035AAFD5D}"/>
    <cellStyle name="Comma 3 3 3 2 2 4 2 2 4" xfId="23199" xr:uid="{AAD74F97-68DB-4DDF-9BC1-8874EC27434C}"/>
    <cellStyle name="Comma 3 3 3 2 2 4 2 3" xfId="6387" xr:uid="{00000000-0005-0000-0000-00006E300000}"/>
    <cellStyle name="Comma 3 3 3 2 2 4 2 3 2" xfId="15994" xr:uid="{00000000-0005-0000-0000-00006F300000}"/>
    <cellStyle name="Comma 3 3 3 2 2 4 2 3 2 2" xfId="35208" xr:uid="{7698CF9A-93A1-4549-A55A-7FC60B6C8711}"/>
    <cellStyle name="Comma 3 3 3 2 2 4 2 3 3" xfId="25601" xr:uid="{31C24B40-7741-498C-A1AC-F023E0B594ED}"/>
    <cellStyle name="Comma 3 3 3 2 2 4 2 4" xfId="11190" xr:uid="{00000000-0005-0000-0000-000070300000}"/>
    <cellStyle name="Comma 3 3 3 2 2 4 2 4 2" xfId="30404" xr:uid="{6AA255B8-B461-4896-89ED-74B5D81F07E4}"/>
    <cellStyle name="Comma 3 3 3 2 2 4 2 5" xfId="20797" xr:uid="{8353984B-F3CD-4E78-9D6D-43389E058F42}"/>
    <cellStyle name="Comma 3 3 3 2 2 4 3" xfId="2381" xr:uid="{00000000-0005-0000-0000-000071300000}"/>
    <cellStyle name="Comma 3 3 3 2 2 4 3 2" xfId="4785" xr:uid="{00000000-0005-0000-0000-000072300000}"/>
    <cellStyle name="Comma 3 3 3 2 2 4 3 2 2" xfId="9588" xr:uid="{00000000-0005-0000-0000-000073300000}"/>
    <cellStyle name="Comma 3 3 3 2 2 4 3 2 2 2" xfId="19195" xr:uid="{00000000-0005-0000-0000-000074300000}"/>
    <cellStyle name="Comma 3 3 3 2 2 4 3 2 2 2 2" xfId="38409" xr:uid="{C751BAF5-6C85-4631-A924-99A8858786DC}"/>
    <cellStyle name="Comma 3 3 3 2 2 4 3 2 2 3" xfId="28802" xr:uid="{5D3E1B7C-21F2-439E-82ED-E0D24C4C5273}"/>
    <cellStyle name="Comma 3 3 3 2 2 4 3 2 3" xfId="14392" xr:uid="{00000000-0005-0000-0000-000075300000}"/>
    <cellStyle name="Comma 3 3 3 2 2 4 3 2 3 2" xfId="33606" xr:uid="{3FF594D6-EBF8-40D0-A25B-585909CD7A5E}"/>
    <cellStyle name="Comma 3 3 3 2 2 4 3 2 4" xfId="23999" xr:uid="{F649F2ED-A4A6-4AFB-A0C6-236779FF5F71}"/>
    <cellStyle name="Comma 3 3 3 2 2 4 3 3" xfId="7187" xr:uid="{00000000-0005-0000-0000-000076300000}"/>
    <cellStyle name="Comma 3 3 3 2 2 4 3 3 2" xfId="16794" xr:uid="{00000000-0005-0000-0000-000077300000}"/>
    <cellStyle name="Comma 3 3 3 2 2 4 3 3 2 2" xfId="36008" xr:uid="{7788CFC9-1B50-4DE9-A92D-A98AE7AE3DDB}"/>
    <cellStyle name="Comma 3 3 3 2 2 4 3 3 3" xfId="26401" xr:uid="{57AEB6C5-13AA-4863-A5F0-03E12A3D0B63}"/>
    <cellStyle name="Comma 3 3 3 2 2 4 3 4" xfId="11990" xr:uid="{00000000-0005-0000-0000-000078300000}"/>
    <cellStyle name="Comma 3 3 3 2 2 4 3 4 2" xfId="31204" xr:uid="{503A946E-3912-4871-97BF-2C4CF271C053}"/>
    <cellStyle name="Comma 3 3 3 2 2 4 3 5" xfId="21597" xr:uid="{C08F532F-583B-471C-AEA6-25B78B06A4DD}"/>
    <cellStyle name="Comma 3 3 3 2 2 4 4" xfId="3185" xr:uid="{00000000-0005-0000-0000-000079300000}"/>
    <cellStyle name="Comma 3 3 3 2 2 4 4 2" xfId="7988" xr:uid="{00000000-0005-0000-0000-00007A300000}"/>
    <cellStyle name="Comma 3 3 3 2 2 4 4 2 2" xfId="17595" xr:uid="{00000000-0005-0000-0000-00007B300000}"/>
    <cellStyle name="Comma 3 3 3 2 2 4 4 2 2 2" xfId="36809" xr:uid="{3C61BC10-DD13-4965-AB53-EC083B6AADB2}"/>
    <cellStyle name="Comma 3 3 3 2 2 4 4 2 3" xfId="27202" xr:uid="{1EA522B2-EB7E-41E3-901B-5E8DE8B777C1}"/>
    <cellStyle name="Comma 3 3 3 2 2 4 4 3" xfId="12792" xr:uid="{00000000-0005-0000-0000-00007C300000}"/>
    <cellStyle name="Comma 3 3 3 2 2 4 4 3 2" xfId="32006" xr:uid="{336F0AB5-995F-4478-B9B0-D7E4CAD14DAC}"/>
    <cellStyle name="Comma 3 3 3 2 2 4 4 4" xfId="22399" xr:uid="{36EDAEB1-9C2D-4674-B14B-7F87720566DD}"/>
    <cellStyle name="Comma 3 3 3 2 2 4 5" xfId="5587" xr:uid="{00000000-0005-0000-0000-00007D300000}"/>
    <cellStyle name="Comma 3 3 3 2 2 4 5 2" xfId="15194" xr:uid="{00000000-0005-0000-0000-00007E300000}"/>
    <cellStyle name="Comma 3 3 3 2 2 4 5 2 2" xfId="34408" xr:uid="{AB1F5550-B45C-48D1-8DE3-F2D9E30E53D5}"/>
    <cellStyle name="Comma 3 3 3 2 2 4 5 3" xfId="24801" xr:uid="{79B66E9C-F21D-4C43-9470-7F454053EE82}"/>
    <cellStyle name="Comma 3 3 3 2 2 4 6" xfId="10390" xr:uid="{00000000-0005-0000-0000-00007F300000}"/>
    <cellStyle name="Comma 3 3 3 2 2 4 6 2" xfId="29604" xr:uid="{18CA70E4-045E-4881-9D86-5DC9C920CEDD}"/>
    <cellStyle name="Comma 3 3 3 2 2 4 7" xfId="19997" xr:uid="{763E431E-23D8-49DB-B09C-886B80073820}"/>
    <cellStyle name="Comma 3 3 3 2 2 5" xfId="981" xr:uid="{00000000-0005-0000-0000-000080300000}"/>
    <cellStyle name="Comma 3 3 3 2 2 5 2" xfId="3385" xr:uid="{00000000-0005-0000-0000-000081300000}"/>
    <cellStyle name="Comma 3 3 3 2 2 5 2 2" xfId="8188" xr:uid="{00000000-0005-0000-0000-000082300000}"/>
    <cellStyle name="Comma 3 3 3 2 2 5 2 2 2" xfId="17795" xr:uid="{00000000-0005-0000-0000-000083300000}"/>
    <cellStyle name="Comma 3 3 3 2 2 5 2 2 2 2" xfId="37009" xr:uid="{B78E0135-C6C6-4686-9CC0-4435C6681CEC}"/>
    <cellStyle name="Comma 3 3 3 2 2 5 2 2 3" xfId="27402" xr:uid="{95210B2A-3D23-4E16-8EA3-08396CB397ED}"/>
    <cellStyle name="Comma 3 3 3 2 2 5 2 3" xfId="12992" xr:uid="{00000000-0005-0000-0000-000084300000}"/>
    <cellStyle name="Comma 3 3 3 2 2 5 2 3 2" xfId="32206" xr:uid="{9251164E-AA6D-4B20-9140-EB5C039F2837}"/>
    <cellStyle name="Comma 3 3 3 2 2 5 2 4" xfId="22599" xr:uid="{8BDAB6C4-2C79-4160-BEBD-853FCE107D2F}"/>
    <cellStyle name="Comma 3 3 3 2 2 5 3" xfId="5787" xr:uid="{00000000-0005-0000-0000-000085300000}"/>
    <cellStyle name="Comma 3 3 3 2 2 5 3 2" xfId="15394" xr:uid="{00000000-0005-0000-0000-000086300000}"/>
    <cellStyle name="Comma 3 3 3 2 2 5 3 2 2" xfId="34608" xr:uid="{36F764FC-1B61-491C-BC26-D73CB8CC53C2}"/>
    <cellStyle name="Comma 3 3 3 2 2 5 3 3" xfId="25001" xr:uid="{D0FC32CF-D609-48B5-9CFB-579879160412}"/>
    <cellStyle name="Comma 3 3 3 2 2 5 4" xfId="10590" xr:uid="{00000000-0005-0000-0000-000087300000}"/>
    <cellStyle name="Comma 3 3 3 2 2 5 4 2" xfId="29804" xr:uid="{72D8A015-39DD-47AD-9790-EB77FC31B037}"/>
    <cellStyle name="Comma 3 3 3 2 2 5 5" xfId="20197" xr:uid="{06D01776-28B1-4203-9877-DB5E663FAF0B}"/>
    <cellStyle name="Comma 3 3 3 2 2 6" xfId="1781" xr:uid="{00000000-0005-0000-0000-000088300000}"/>
    <cellStyle name="Comma 3 3 3 2 2 6 2" xfId="4185" xr:uid="{00000000-0005-0000-0000-000089300000}"/>
    <cellStyle name="Comma 3 3 3 2 2 6 2 2" xfId="8988" xr:uid="{00000000-0005-0000-0000-00008A300000}"/>
    <cellStyle name="Comma 3 3 3 2 2 6 2 2 2" xfId="18595" xr:uid="{00000000-0005-0000-0000-00008B300000}"/>
    <cellStyle name="Comma 3 3 3 2 2 6 2 2 2 2" xfId="37809" xr:uid="{40C70D1E-9F04-4D19-BF1D-1A35AE3EA553}"/>
    <cellStyle name="Comma 3 3 3 2 2 6 2 2 3" xfId="28202" xr:uid="{CE8C5150-BF9F-40F8-9021-B3B311FA0B07}"/>
    <cellStyle name="Comma 3 3 3 2 2 6 2 3" xfId="13792" xr:uid="{00000000-0005-0000-0000-00008C300000}"/>
    <cellStyle name="Comma 3 3 3 2 2 6 2 3 2" xfId="33006" xr:uid="{51DBD560-57AD-4C4E-8A41-63F8442D8E72}"/>
    <cellStyle name="Comma 3 3 3 2 2 6 2 4" xfId="23399" xr:uid="{0D9661AD-F785-411B-A5BB-18BF442ADEED}"/>
    <cellStyle name="Comma 3 3 3 2 2 6 3" xfId="6587" xr:uid="{00000000-0005-0000-0000-00008D300000}"/>
    <cellStyle name="Comma 3 3 3 2 2 6 3 2" xfId="16194" xr:uid="{00000000-0005-0000-0000-00008E300000}"/>
    <cellStyle name="Comma 3 3 3 2 2 6 3 2 2" xfId="35408" xr:uid="{F2FAFD30-054D-4A76-950C-49A7BF7DE9C3}"/>
    <cellStyle name="Comma 3 3 3 2 2 6 3 3" xfId="25801" xr:uid="{49F13248-5DCF-4E24-84B1-CCEC18ABD28E}"/>
    <cellStyle name="Comma 3 3 3 2 2 6 4" xfId="11390" xr:uid="{00000000-0005-0000-0000-00008F300000}"/>
    <cellStyle name="Comma 3 3 3 2 2 6 4 2" xfId="30604" xr:uid="{FBB52982-EF1F-41A7-8619-D96979C0544D}"/>
    <cellStyle name="Comma 3 3 3 2 2 6 5" xfId="20997" xr:uid="{625C7A11-613B-4CD4-9192-47C9D330C73C}"/>
    <cellStyle name="Comma 3 3 3 2 2 7" xfId="2585" xr:uid="{00000000-0005-0000-0000-000090300000}"/>
    <cellStyle name="Comma 3 3 3 2 2 7 2" xfId="7388" xr:uid="{00000000-0005-0000-0000-000091300000}"/>
    <cellStyle name="Comma 3 3 3 2 2 7 2 2" xfId="16995" xr:uid="{00000000-0005-0000-0000-000092300000}"/>
    <cellStyle name="Comma 3 3 3 2 2 7 2 2 2" xfId="36209" xr:uid="{16F5701E-670C-4E52-A99B-6E229C82C269}"/>
    <cellStyle name="Comma 3 3 3 2 2 7 2 3" xfId="26602" xr:uid="{EF1946C1-5B82-4921-B649-291A43DAF742}"/>
    <cellStyle name="Comma 3 3 3 2 2 7 3" xfId="12192" xr:uid="{00000000-0005-0000-0000-000093300000}"/>
    <cellStyle name="Comma 3 3 3 2 2 7 3 2" xfId="31406" xr:uid="{B5B5755A-9E32-466F-BAE5-8B028822D9BC}"/>
    <cellStyle name="Comma 3 3 3 2 2 7 4" xfId="21799" xr:uid="{53C1DE54-5461-48CB-8663-45FA06314D63}"/>
    <cellStyle name="Comma 3 3 3 2 2 8" xfId="4987" xr:uid="{00000000-0005-0000-0000-000094300000}"/>
    <cellStyle name="Comma 3 3 3 2 2 8 2" xfId="14594" xr:uid="{00000000-0005-0000-0000-000095300000}"/>
    <cellStyle name="Comma 3 3 3 2 2 8 2 2" xfId="33808" xr:uid="{95D02A8C-34DB-4EF0-B2E9-C527D444A510}"/>
    <cellStyle name="Comma 3 3 3 2 2 8 3" xfId="24201" xr:uid="{9AF28784-FF8E-4F67-8A33-7398178A939F}"/>
    <cellStyle name="Comma 3 3 3 2 2 9" xfId="9790" xr:uid="{00000000-0005-0000-0000-000096300000}"/>
    <cellStyle name="Comma 3 3 3 2 2 9 2" xfId="29004" xr:uid="{882DBC3F-040C-40BC-9CE7-8B29A3648D37}"/>
    <cellStyle name="Comma 3 3 3 2 3" xfId="280" xr:uid="{00000000-0005-0000-0000-000097300000}"/>
    <cellStyle name="Comma 3 3 3 2 3 2" xfId="1081" xr:uid="{00000000-0005-0000-0000-000098300000}"/>
    <cellStyle name="Comma 3 3 3 2 3 2 2" xfId="3485" xr:uid="{00000000-0005-0000-0000-000099300000}"/>
    <cellStyle name="Comma 3 3 3 2 3 2 2 2" xfId="8288" xr:uid="{00000000-0005-0000-0000-00009A300000}"/>
    <cellStyle name="Comma 3 3 3 2 3 2 2 2 2" xfId="17895" xr:uid="{00000000-0005-0000-0000-00009B300000}"/>
    <cellStyle name="Comma 3 3 3 2 3 2 2 2 2 2" xfId="37109" xr:uid="{D7306D81-708B-49CF-BE18-E26FB998FEF9}"/>
    <cellStyle name="Comma 3 3 3 2 3 2 2 2 3" xfId="27502" xr:uid="{CCB8546C-0A0F-4562-BA83-4430C5EFD8C0}"/>
    <cellStyle name="Comma 3 3 3 2 3 2 2 3" xfId="13092" xr:uid="{00000000-0005-0000-0000-00009C300000}"/>
    <cellStyle name="Comma 3 3 3 2 3 2 2 3 2" xfId="32306" xr:uid="{F8DA96F4-BDEA-436B-BE7A-BDB03F7B4074}"/>
    <cellStyle name="Comma 3 3 3 2 3 2 2 4" xfId="22699" xr:uid="{05D756B6-E88B-43F1-912A-D1FE7991CE8F}"/>
    <cellStyle name="Comma 3 3 3 2 3 2 3" xfId="5887" xr:uid="{00000000-0005-0000-0000-00009D300000}"/>
    <cellStyle name="Comma 3 3 3 2 3 2 3 2" xfId="15494" xr:uid="{00000000-0005-0000-0000-00009E300000}"/>
    <cellStyle name="Comma 3 3 3 2 3 2 3 2 2" xfId="34708" xr:uid="{4700395E-CC74-443A-B51B-76963E7FE912}"/>
    <cellStyle name="Comma 3 3 3 2 3 2 3 3" xfId="25101" xr:uid="{2DAE8FDD-3120-4A9A-8782-924841C5FE45}"/>
    <cellStyle name="Comma 3 3 3 2 3 2 4" xfId="10690" xr:uid="{00000000-0005-0000-0000-00009F300000}"/>
    <cellStyle name="Comma 3 3 3 2 3 2 4 2" xfId="29904" xr:uid="{F6AA2789-E90D-4860-AC3F-F3ECA644895A}"/>
    <cellStyle name="Comma 3 3 3 2 3 2 5" xfId="20297" xr:uid="{6757AD5E-9F65-4D50-B189-9E9C6C4FD1DB}"/>
    <cellStyle name="Comma 3 3 3 2 3 3" xfId="1881" xr:uid="{00000000-0005-0000-0000-0000A0300000}"/>
    <cellStyle name="Comma 3 3 3 2 3 3 2" xfId="4285" xr:uid="{00000000-0005-0000-0000-0000A1300000}"/>
    <cellStyle name="Comma 3 3 3 2 3 3 2 2" xfId="9088" xr:uid="{00000000-0005-0000-0000-0000A2300000}"/>
    <cellStyle name="Comma 3 3 3 2 3 3 2 2 2" xfId="18695" xr:uid="{00000000-0005-0000-0000-0000A3300000}"/>
    <cellStyle name="Comma 3 3 3 2 3 3 2 2 2 2" xfId="37909" xr:uid="{0E0FDB4F-53AC-49F2-8C2C-4DE1AA6B8B5D}"/>
    <cellStyle name="Comma 3 3 3 2 3 3 2 2 3" xfId="28302" xr:uid="{AB79173C-3C29-4732-9391-7CFA42E42D0F}"/>
    <cellStyle name="Comma 3 3 3 2 3 3 2 3" xfId="13892" xr:uid="{00000000-0005-0000-0000-0000A4300000}"/>
    <cellStyle name="Comma 3 3 3 2 3 3 2 3 2" xfId="33106" xr:uid="{28522867-E524-4A19-AD5B-40B60C52386A}"/>
    <cellStyle name="Comma 3 3 3 2 3 3 2 4" xfId="23499" xr:uid="{4E182777-A66B-455F-BE39-27471FE9CF5F}"/>
    <cellStyle name="Comma 3 3 3 2 3 3 3" xfId="6687" xr:uid="{00000000-0005-0000-0000-0000A5300000}"/>
    <cellStyle name="Comma 3 3 3 2 3 3 3 2" xfId="16294" xr:uid="{00000000-0005-0000-0000-0000A6300000}"/>
    <cellStyle name="Comma 3 3 3 2 3 3 3 2 2" xfId="35508" xr:uid="{36B8BCB6-3E13-4CE1-B80E-30BFA3D166C1}"/>
    <cellStyle name="Comma 3 3 3 2 3 3 3 3" xfId="25901" xr:uid="{23E48362-7C14-4336-96C6-F3265D56CAC2}"/>
    <cellStyle name="Comma 3 3 3 2 3 3 4" xfId="11490" xr:uid="{00000000-0005-0000-0000-0000A7300000}"/>
    <cellStyle name="Comma 3 3 3 2 3 3 4 2" xfId="30704" xr:uid="{F9309411-DD50-43CB-9617-DA4398E82402}"/>
    <cellStyle name="Comma 3 3 3 2 3 3 5" xfId="21097" xr:uid="{E993569A-A39B-42DA-9127-870BC62511AB}"/>
    <cellStyle name="Comma 3 3 3 2 3 4" xfId="2685" xr:uid="{00000000-0005-0000-0000-0000A8300000}"/>
    <cellStyle name="Comma 3 3 3 2 3 4 2" xfId="7488" xr:uid="{00000000-0005-0000-0000-0000A9300000}"/>
    <cellStyle name="Comma 3 3 3 2 3 4 2 2" xfId="17095" xr:uid="{00000000-0005-0000-0000-0000AA300000}"/>
    <cellStyle name="Comma 3 3 3 2 3 4 2 2 2" xfId="36309" xr:uid="{07864590-26F4-4950-B6E5-4589EEAA38FA}"/>
    <cellStyle name="Comma 3 3 3 2 3 4 2 3" xfId="26702" xr:uid="{87198209-DE5B-45C4-9ECE-DFAF487FB27D}"/>
    <cellStyle name="Comma 3 3 3 2 3 4 3" xfId="12292" xr:uid="{00000000-0005-0000-0000-0000AB300000}"/>
    <cellStyle name="Comma 3 3 3 2 3 4 3 2" xfId="31506" xr:uid="{0385CD16-FF48-42BA-879A-6910B48E30F6}"/>
    <cellStyle name="Comma 3 3 3 2 3 4 4" xfId="21899" xr:uid="{2C036D38-A03C-45FB-9DF2-F476BFEF36D9}"/>
    <cellStyle name="Comma 3 3 3 2 3 5" xfId="5087" xr:uid="{00000000-0005-0000-0000-0000AC300000}"/>
    <cellStyle name="Comma 3 3 3 2 3 5 2" xfId="14694" xr:uid="{00000000-0005-0000-0000-0000AD300000}"/>
    <cellStyle name="Comma 3 3 3 2 3 5 2 2" xfId="33908" xr:uid="{1C9D2E09-4FEB-4BEC-89CF-D3A0F78FB9D2}"/>
    <cellStyle name="Comma 3 3 3 2 3 5 3" xfId="24301" xr:uid="{4755E7AC-2EFE-42E5-8DF6-C17D8C2B7142}"/>
    <cellStyle name="Comma 3 3 3 2 3 6" xfId="9890" xr:uid="{00000000-0005-0000-0000-0000AE300000}"/>
    <cellStyle name="Comma 3 3 3 2 3 6 2" xfId="29104" xr:uid="{D3E05837-2AE7-404C-AFDC-7C7AF2049DBE}"/>
    <cellStyle name="Comma 3 3 3 2 3 7" xfId="19497" xr:uid="{E0C92D70-DDEA-425D-A829-3B5E5BBE151E}"/>
    <cellStyle name="Comma 3 3 3 2 4" xfId="480" xr:uid="{00000000-0005-0000-0000-0000AF300000}"/>
    <cellStyle name="Comma 3 3 3 2 4 2" xfId="1281" xr:uid="{00000000-0005-0000-0000-0000B0300000}"/>
    <cellStyle name="Comma 3 3 3 2 4 2 2" xfId="3685" xr:uid="{00000000-0005-0000-0000-0000B1300000}"/>
    <cellStyle name="Comma 3 3 3 2 4 2 2 2" xfId="8488" xr:uid="{00000000-0005-0000-0000-0000B2300000}"/>
    <cellStyle name="Comma 3 3 3 2 4 2 2 2 2" xfId="18095" xr:uid="{00000000-0005-0000-0000-0000B3300000}"/>
    <cellStyle name="Comma 3 3 3 2 4 2 2 2 2 2" xfId="37309" xr:uid="{38795B5D-2AD5-4EF5-8E56-EBF66C56E674}"/>
    <cellStyle name="Comma 3 3 3 2 4 2 2 2 3" xfId="27702" xr:uid="{8F38E48E-E8F0-4696-878E-B743FD14E548}"/>
    <cellStyle name="Comma 3 3 3 2 4 2 2 3" xfId="13292" xr:uid="{00000000-0005-0000-0000-0000B4300000}"/>
    <cellStyle name="Comma 3 3 3 2 4 2 2 3 2" xfId="32506" xr:uid="{34908E2A-DCC5-475A-98BC-76F72EF5E6B1}"/>
    <cellStyle name="Comma 3 3 3 2 4 2 2 4" xfId="22899" xr:uid="{6DF31D80-FF30-48C0-9724-3C6ACDB80FE4}"/>
    <cellStyle name="Comma 3 3 3 2 4 2 3" xfId="6087" xr:uid="{00000000-0005-0000-0000-0000B5300000}"/>
    <cellStyle name="Comma 3 3 3 2 4 2 3 2" xfId="15694" xr:uid="{00000000-0005-0000-0000-0000B6300000}"/>
    <cellStyle name="Comma 3 3 3 2 4 2 3 2 2" xfId="34908" xr:uid="{2E0C8235-1A6B-4D83-993C-7B82FCA69B0D}"/>
    <cellStyle name="Comma 3 3 3 2 4 2 3 3" xfId="25301" xr:uid="{EBA9FCFE-B115-4C9C-9605-3FADFD5073F0}"/>
    <cellStyle name="Comma 3 3 3 2 4 2 4" xfId="10890" xr:uid="{00000000-0005-0000-0000-0000B7300000}"/>
    <cellStyle name="Comma 3 3 3 2 4 2 4 2" xfId="30104" xr:uid="{E424422E-86E0-47D1-AE22-545A535C0723}"/>
    <cellStyle name="Comma 3 3 3 2 4 2 5" xfId="20497" xr:uid="{7C54B602-1EDA-4EEB-B18E-3417BAC82419}"/>
    <cellStyle name="Comma 3 3 3 2 4 3" xfId="2081" xr:uid="{00000000-0005-0000-0000-0000B8300000}"/>
    <cellStyle name="Comma 3 3 3 2 4 3 2" xfId="4485" xr:uid="{00000000-0005-0000-0000-0000B9300000}"/>
    <cellStyle name="Comma 3 3 3 2 4 3 2 2" xfId="9288" xr:uid="{00000000-0005-0000-0000-0000BA300000}"/>
    <cellStyle name="Comma 3 3 3 2 4 3 2 2 2" xfId="18895" xr:uid="{00000000-0005-0000-0000-0000BB300000}"/>
    <cellStyle name="Comma 3 3 3 2 4 3 2 2 2 2" xfId="38109" xr:uid="{6732516B-EA4B-4939-B892-C423B118016A}"/>
    <cellStyle name="Comma 3 3 3 2 4 3 2 2 3" xfId="28502" xr:uid="{02222C00-F8D2-42AB-A266-1B3D6C53CF41}"/>
    <cellStyle name="Comma 3 3 3 2 4 3 2 3" xfId="14092" xr:uid="{00000000-0005-0000-0000-0000BC300000}"/>
    <cellStyle name="Comma 3 3 3 2 4 3 2 3 2" xfId="33306" xr:uid="{DD5B8EDA-BB54-44F8-A776-B609AF94746D}"/>
    <cellStyle name="Comma 3 3 3 2 4 3 2 4" xfId="23699" xr:uid="{13914C57-AC35-481A-AA6F-4ED5F575E5FB}"/>
    <cellStyle name="Comma 3 3 3 2 4 3 3" xfId="6887" xr:uid="{00000000-0005-0000-0000-0000BD300000}"/>
    <cellStyle name="Comma 3 3 3 2 4 3 3 2" xfId="16494" xr:uid="{00000000-0005-0000-0000-0000BE300000}"/>
    <cellStyle name="Comma 3 3 3 2 4 3 3 2 2" xfId="35708" xr:uid="{FE09F3E9-D9BC-420B-9593-2D597E011C7F}"/>
    <cellStyle name="Comma 3 3 3 2 4 3 3 3" xfId="26101" xr:uid="{BFBDB094-2627-4310-92A2-3953DA950E8E}"/>
    <cellStyle name="Comma 3 3 3 2 4 3 4" xfId="11690" xr:uid="{00000000-0005-0000-0000-0000BF300000}"/>
    <cellStyle name="Comma 3 3 3 2 4 3 4 2" xfId="30904" xr:uid="{7E84B7C0-C627-4F2F-AB16-44A448E0C11B}"/>
    <cellStyle name="Comma 3 3 3 2 4 3 5" xfId="21297" xr:uid="{251E5DDA-85EA-45E3-AD61-B6A14FD65931}"/>
    <cellStyle name="Comma 3 3 3 2 4 4" xfId="2885" xr:uid="{00000000-0005-0000-0000-0000C0300000}"/>
    <cellStyle name="Comma 3 3 3 2 4 4 2" xfId="7688" xr:uid="{00000000-0005-0000-0000-0000C1300000}"/>
    <cellStyle name="Comma 3 3 3 2 4 4 2 2" xfId="17295" xr:uid="{00000000-0005-0000-0000-0000C2300000}"/>
    <cellStyle name="Comma 3 3 3 2 4 4 2 2 2" xfId="36509" xr:uid="{99916E68-E2B4-49D8-80C0-17F0D1A0E1D7}"/>
    <cellStyle name="Comma 3 3 3 2 4 4 2 3" xfId="26902" xr:uid="{68B9562C-E80C-43AA-BE3F-82C1BC90E060}"/>
    <cellStyle name="Comma 3 3 3 2 4 4 3" xfId="12492" xr:uid="{00000000-0005-0000-0000-0000C3300000}"/>
    <cellStyle name="Comma 3 3 3 2 4 4 3 2" xfId="31706" xr:uid="{5474EE41-F123-47A6-A319-4B422DEB0F8F}"/>
    <cellStyle name="Comma 3 3 3 2 4 4 4" xfId="22099" xr:uid="{043ECA34-E4FC-49E2-8DCB-615C3C196329}"/>
    <cellStyle name="Comma 3 3 3 2 4 5" xfId="5287" xr:uid="{00000000-0005-0000-0000-0000C4300000}"/>
    <cellStyle name="Comma 3 3 3 2 4 5 2" xfId="14894" xr:uid="{00000000-0005-0000-0000-0000C5300000}"/>
    <cellStyle name="Comma 3 3 3 2 4 5 2 2" xfId="34108" xr:uid="{89A4B57E-223D-4A07-AF39-759F95C6E3C0}"/>
    <cellStyle name="Comma 3 3 3 2 4 5 3" xfId="24501" xr:uid="{559B9F86-2524-4179-8974-0A06781EB919}"/>
    <cellStyle name="Comma 3 3 3 2 4 6" xfId="10090" xr:uid="{00000000-0005-0000-0000-0000C6300000}"/>
    <cellStyle name="Comma 3 3 3 2 4 6 2" xfId="29304" xr:uid="{816815AA-D456-4C14-9441-D4E9202959B7}"/>
    <cellStyle name="Comma 3 3 3 2 4 7" xfId="19697" xr:uid="{93320B60-100A-4DEF-B9AC-DCCA9B38A841}"/>
    <cellStyle name="Comma 3 3 3 2 5" xfId="680" xr:uid="{00000000-0005-0000-0000-0000C7300000}"/>
    <cellStyle name="Comma 3 3 3 2 5 2" xfId="1481" xr:uid="{00000000-0005-0000-0000-0000C8300000}"/>
    <cellStyle name="Comma 3 3 3 2 5 2 2" xfId="3885" xr:uid="{00000000-0005-0000-0000-0000C9300000}"/>
    <cellStyle name="Comma 3 3 3 2 5 2 2 2" xfId="8688" xr:uid="{00000000-0005-0000-0000-0000CA300000}"/>
    <cellStyle name="Comma 3 3 3 2 5 2 2 2 2" xfId="18295" xr:uid="{00000000-0005-0000-0000-0000CB300000}"/>
    <cellStyle name="Comma 3 3 3 2 5 2 2 2 2 2" xfId="37509" xr:uid="{61CA2E51-B247-40EE-98D7-0B3CDA910157}"/>
    <cellStyle name="Comma 3 3 3 2 5 2 2 2 3" xfId="27902" xr:uid="{210B7022-82E9-4836-A8B1-6FEC5C9D79BC}"/>
    <cellStyle name="Comma 3 3 3 2 5 2 2 3" xfId="13492" xr:uid="{00000000-0005-0000-0000-0000CC300000}"/>
    <cellStyle name="Comma 3 3 3 2 5 2 2 3 2" xfId="32706" xr:uid="{F2AE8CA6-FAAD-49B6-8D0E-A34478D1DFBD}"/>
    <cellStyle name="Comma 3 3 3 2 5 2 2 4" xfId="23099" xr:uid="{5F573457-2C92-4AD1-BCD2-60038F8E100E}"/>
    <cellStyle name="Comma 3 3 3 2 5 2 3" xfId="6287" xr:uid="{00000000-0005-0000-0000-0000CD300000}"/>
    <cellStyle name="Comma 3 3 3 2 5 2 3 2" xfId="15894" xr:uid="{00000000-0005-0000-0000-0000CE300000}"/>
    <cellStyle name="Comma 3 3 3 2 5 2 3 2 2" xfId="35108" xr:uid="{0F4625EE-99A6-41E8-8933-8F3F56105EA2}"/>
    <cellStyle name="Comma 3 3 3 2 5 2 3 3" xfId="25501" xr:uid="{900735FE-9C5A-405F-8A79-491783CB3DAF}"/>
    <cellStyle name="Comma 3 3 3 2 5 2 4" xfId="11090" xr:uid="{00000000-0005-0000-0000-0000CF300000}"/>
    <cellStyle name="Comma 3 3 3 2 5 2 4 2" xfId="30304" xr:uid="{17F15F70-2FA6-4468-8769-546FEDD9127A}"/>
    <cellStyle name="Comma 3 3 3 2 5 2 5" xfId="20697" xr:uid="{FFE26422-C936-4B77-BFD7-58927683548A}"/>
    <cellStyle name="Comma 3 3 3 2 5 3" xfId="2281" xr:uid="{00000000-0005-0000-0000-0000D0300000}"/>
    <cellStyle name="Comma 3 3 3 2 5 3 2" xfId="4685" xr:uid="{00000000-0005-0000-0000-0000D1300000}"/>
    <cellStyle name="Comma 3 3 3 2 5 3 2 2" xfId="9488" xr:uid="{00000000-0005-0000-0000-0000D2300000}"/>
    <cellStyle name="Comma 3 3 3 2 5 3 2 2 2" xfId="19095" xr:uid="{00000000-0005-0000-0000-0000D3300000}"/>
    <cellStyle name="Comma 3 3 3 2 5 3 2 2 2 2" xfId="38309" xr:uid="{84B1E6C0-5E96-49F6-94CE-8DF0F8B79E4C}"/>
    <cellStyle name="Comma 3 3 3 2 5 3 2 2 3" xfId="28702" xr:uid="{6627AEA3-11D9-4FB5-A387-EEBB6AFBC583}"/>
    <cellStyle name="Comma 3 3 3 2 5 3 2 3" xfId="14292" xr:uid="{00000000-0005-0000-0000-0000D4300000}"/>
    <cellStyle name="Comma 3 3 3 2 5 3 2 3 2" xfId="33506" xr:uid="{6AD8C3D9-DF74-4D64-8B0C-DD76196F1D6B}"/>
    <cellStyle name="Comma 3 3 3 2 5 3 2 4" xfId="23899" xr:uid="{F4EC074D-37D4-41FE-8C7B-121BF1B860A3}"/>
    <cellStyle name="Comma 3 3 3 2 5 3 3" xfId="7087" xr:uid="{00000000-0005-0000-0000-0000D5300000}"/>
    <cellStyle name="Comma 3 3 3 2 5 3 3 2" xfId="16694" xr:uid="{00000000-0005-0000-0000-0000D6300000}"/>
    <cellStyle name="Comma 3 3 3 2 5 3 3 2 2" xfId="35908" xr:uid="{C5AECFE1-3457-4283-823B-9F9EB9DF97B9}"/>
    <cellStyle name="Comma 3 3 3 2 5 3 3 3" xfId="26301" xr:uid="{F6B112F5-5D7E-42B0-B054-8447C4BC541D}"/>
    <cellStyle name="Comma 3 3 3 2 5 3 4" xfId="11890" xr:uid="{00000000-0005-0000-0000-0000D7300000}"/>
    <cellStyle name="Comma 3 3 3 2 5 3 4 2" xfId="31104" xr:uid="{F6637B7F-47A6-4107-9221-06FC48F04EA4}"/>
    <cellStyle name="Comma 3 3 3 2 5 3 5" xfId="21497" xr:uid="{DD3A2266-BC1C-4254-BF0D-161B8850E784}"/>
    <cellStyle name="Comma 3 3 3 2 5 4" xfId="3085" xr:uid="{00000000-0005-0000-0000-0000D8300000}"/>
    <cellStyle name="Comma 3 3 3 2 5 4 2" xfId="7888" xr:uid="{00000000-0005-0000-0000-0000D9300000}"/>
    <cellStyle name="Comma 3 3 3 2 5 4 2 2" xfId="17495" xr:uid="{00000000-0005-0000-0000-0000DA300000}"/>
    <cellStyle name="Comma 3 3 3 2 5 4 2 2 2" xfId="36709" xr:uid="{7E404AE9-53CC-4CCA-ACC9-0D215014ED9D}"/>
    <cellStyle name="Comma 3 3 3 2 5 4 2 3" xfId="27102" xr:uid="{811A27BC-E16C-4D3F-881D-7B542A6DEA2C}"/>
    <cellStyle name="Comma 3 3 3 2 5 4 3" xfId="12692" xr:uid="{00000000-0005-0000-0000-0000DB300000}"/>
    <cellStyle name="Comma 3 3 3 2 5 4 3 2" xfId="31906" xr:uid="{549ED073-031D-4D6D-A744-E83447A119DD}"/>
    <cellStyle name="Comma 3 3 3 2 5 4 4" xfId="22299" xr:uid="{5D0D370A-499C-4D20-8B8F-A144325827C4}"/>
    <cellStyle name="Comma 3 3 3 2 5 5" xfId="5487" xr:uid="{00000000-0005-0000-0000-0000DC300000}"/>
    <cellStyle name="Comma 3 3 3 2 5 5 2" xfId="15094" xr:uid="{00000000-0005-0000-0000-0000DD300000}"/>
    <cellStyle name="Comma 3 3 3 2 5 5 2 2" xfId="34308" xr:uid="{2D6F344A-6623-453E-A5AC-0CB31D0F0220}"/>
    <cellStyle name="Comma 3 3 3 2 5 5 3" xfId="24701" xr:uid="{9231B74A-D024-430C-9678-1896C7920199}"/>
    <cellStyle name="Comma 3 3 3 2 5 6" xfId="10290" xr:uid="{00000000-0005-0000-0000-0000DE300000}"/>
    <cellStyle name="Comma 3 3 3 2 5 6 2" xfId="29504" xr:uid="{96E8F96D-6FA9-4322-B840-DC1CB8517798}"/>
    <cellStyle name="Comma 3 3 3 2 5 7" xfId="19897" xr:uid="{4925F353-AB8D-4EF8-B158-E0CA7FADDE7E}"/>
    <cellStyle name="Comma 3 3 3 2 6" xfId="881" xr:uid="{00000000-0005-0000-0000-0000DF300000}"/>
    <cellStyle name="Comma 3 3 3 2 6 2" xfId="3285" xr:uid="{00000000-0005-0000-0000-0000E0300000}"/>
    <cellStyle name="Comma 3 3 3 2 6 2 2" xfId="8088" xr:uid="{00000000-0005-0000-0000-0000E1300000}"/>
    <cellStyle name="Comma 3 3 3 2 6 2 2 2" xfId="17695" xr:uid="{00000000-0005-0000-0000-0000E2300000}"/>
    <cellStyle name="Comma 3 3 3 2 6 2 2 2 2" xfId="36909" xr:uid="{05E45D27-D2A4-4414-946D-66510638D259}"/>
    <cellStyle name="Comma 3 3 3 2 6 2 2 3" xfId="27302" xr:uid="{2E430E26-848A-4082-A978-EEE4C89B5A90}"/>
    <cellStyle name="Comma 3 3 3 2 6 2 3" xfId="12892" xr:uid="{00000000-0005-0000-0000-0000E3300000}"/>
    <cellStyle name="Comma 3 3 3 2 6 2 3 2" xfId="32106" xr:uid="{8467D22D-C79E-409F-8787-4A5786B3CF2C}"/>
    <cellStyle name="Comma 3 3 3 2 6 2 4" xfId="22499" xr:uid="{03219E49-D968-4922-A528-B25EF27C7769}"/>
    <cellStyle name="Comma 3 3 3 2 6 3" xfId="5687" xr:uid="{00000000-0005-0000-0000-0000E4300000}"/>
    <cellStyle name="Comma 3 3 3 2 6 3 2" xfId="15294" xr:uid="{00000000-0005-0000-0000-0000E5300000}"/>
    <cellStyle name="Comma 3 3 3 2 6 3 2 2" xfId="34508" xr:uid="{28D0617C-75CC-4DEB-975F-220FCF77B092}"/>
    <cellStyle name="Comma 3 3 3 2 6 3 3" xfId="24901" xr:uid="{4AB74BE6-BDD5-43FF-A59E-DC2D81A2372E}"/>
    <cellStyle name="Comma 3 3 3 2 6 4" xfId="10490" xr:uid="{00000000-0005-0000-0000-0000E6300000}"/>
    <cellStyle name="Comma 3 3 3 2 6 4 2" xfId="29704" xr:uid="{EABD295B-0EC7-4D57-B1DB-0A2AFD238714}"/>
    <cellStyle name="Comma 3 3 3 2 6 5" xfId="20097" xr:uid="{AA55651F-623A-4E1D-9E04-4167E2683B8D}"/>
    <cellStyle name="Comma 3 3 3 2 7" xfId="1681" xr:uid="{00000000-0005-0000-0000-0000E7300000}"/>
    <cellStyle name="Comma 3 3 3 2 7 2" xfId="4085" xr:uid="{00000000-0005-0000-0000-0000E8300000}"/>
    <cellStyle name="Comma 3 3 3 2 7 2 2" xfId="8888" xr:uid="{00000000-0005-0000-0000-0000E9300000}"/>
    <cellStyle name="Comma 3 3 3 2 7 2 2 2" xfId="18495" xr:uid="{00000000-0005-0000-0000-0000EA300000}"/>
    <cellStyle name="Comma 3 3 3 2 7 2 2 2 2" xfId="37709" xr:uid="{08FA89AD-94AF-49D3-BDCA-524E4836A690}"/>
    <cellStyle name="Comma 3 3 3 2 7 2 2 3" xfId="28102" xr:uid="{99DED881-4DFF-4BC7-A8B4-7C92319F86B3}"/>
    <cellStyle name="Comma 3 3 3 2 7 2 3" xfId="13692" xr:uid="{00000000-0005-0000-0000-0000EB300000}"/>
    <cellStyle name="Comma 3 3 3 2 7 2 3 2" xfId="32906" xr:uid="{D78E5F30-36C0-4877-B89A-71823C4F46F7}"/>
    <cellStyle name="Comma 3 3 3 2 7 2 4" xfId="23299" xr:uid="{288F14B5-8AEA-4578-A377-632F797DA82C}"/>
    <cellStyle name="Comma 3 3 3 2 7 3" xfId="6487" xr:uid="{00000000-0005-0000-0000-0000EC300000}"/>
    <cellStyle name="Comma 3 3 3 2 7 3 2" xfId="16094" xr:uid="{00000000-0005-0000-0000-0000ED300000}"/>
    <cellStyle name="Comma 3 3 3 2 7 3 2 2" xfId="35308" xr:uid="{81EDFF08-4A4D-4F72-A8FF-7663B4FA1A38}"/>
    <cellStyle name="Comma 3 3 3 2 7 3 3" xfId="25701" xr:uid="{816BF7A5-53D8-4C90-AFEF-E8320F28DEB1}"/>
    <cellStyle name="Comma 3 3 3 2 7 4" xfId="11290" xr:uid="{00000000-0005-0000-0000-0000EE300000}"/>
    <cellStyle name="Comma 3 3 3 2 7 4 2" xfId="30504" xr:uid="{6546B033-6680-44B9-B353-2164B12A32FE}"/>
    <cellStyle name="Comma 3 3 3 2 7 5" xfId="20897" xr:uid="{C36097E4-CC20-494F-934C-98E111E6F701}"/>
    <cellStyle name="Comma 3 3 3 2 8" xfId="2485" xr:uid="{00000000-0005-0000-0000-0000EF300000}"/>
    <cellStyle name="Comma 3 3 3 2 8 2" xfId="7288" xr:uid="{00000000-0005-0000-0000-0000F0300000}"/>
    <cellStyle name="Comma 3 3 3 2 8 2 2" xfId="16895" xr:uid="{00000000-0005-0000-0000-0000F1300000}"/>
    <cellStyle name="Comma 3 3 3 2 8 2 2 2" xfId="36109" xr:uid="{CB52282A-BD4D-4EE9-A390-B487272E270D}"/>
    <cellStyle name="Comma 3 3 3 2 8 2 3" xfId="26502" xr:uid="{89107551-9172-48FA-B026-B9FABF8C27C1}"/>
    <cellStyle name="Comma 3 3 3 2 8 3" xfId="12092" xr:uid="{00000000-0005-0000-0000-0000F2300000}"/>
    <cellStyle name="Comma 3 3 3 2 8 3 2" xfId="31306" xr:uid="{D6080347-D210-45D2-A261-E4AA6BD78AD1}"/>
    <cellStyle name="Comma 3 3 3 2 8 4" xfId="21699" xr:uid="{41E1622A-0BF9-4470-95C2-6344A06F27BA}"/>
    <cellStyle name="Comma 3 3 3 2 9" xfId="4887" xr:uid="{00000000-0005-0000-0000-0000F3300000}"/>
    <cellStyle name="Comma 3 3 3 2 9 2" xfId="14494" xr:uid="{00000000-0005-0000-0000-0000F4300000}"/>
    <cellStyle name="Comma 3 3 3 2 9 2 2" xfId="33708" xr:uid="{9D069F37-F2CC-4C1D-8799-6266FA4EA30C}"/>
    <cellStyle name="Comma 3 3 3 2 9 3" xfId="24101" xr:uid="{C9B92614-BF43-44BC-9DAA-2DD24AC87CEF}"/>
    <cellStyle name="Comma 3 3 3 3" xfId="130" xr:uid="{00000000-0005-0000-0000-0000F5300000}"/>
    <cellStyle name="Comma 3 3 3 3 10" xfId="19347" xr:uid="{AFC3F1F0-5C7D-41C8-AB61-65EC7EAEA580}"/>
    <cellStyle name="Comma 3 3 3 3 2" xfId="330" xr:uid="{00000000-0005-0000-0000-0000F6300000}"/>
    <cellStyle name="Comma 3 3 3 3 2 2" xfId="1131" xr:uid="{00000000-0005-0000-0000-0000F7300000}"/>
    <cellStyle name="Comma 3 3 3 3 2 2 2" xfId="3535" xr:uid="{00000000-0005-0000-0000-0000F8300000}"/>
    <cellStyle name="Comma 3 3 3 3 2 2 2 2" xfId="8338" xr:uid="{00000000-0005-0000-0000-0000F9300000}"/>
    <cellStyle name="Comma 3 3 3 3 2 2 2 2 2" xfId="17945" xr:uid="{00000000-0005-0000-0000-0000FA300000}"/>
    <cellStyle name="Comma 3 3 3 3 2 2 2 2 2 2" xfId="37159" xr:uid="{ACB71592-892E-43FC-8DD2-69C362A2C090}"/>
    <cellStyle name="Comma 3 3 3 3 2 2 2 2 3" xfId="27552" xr:uid="{36BBA553-EA16-4CE9-B47C-5753FBCAE76D}"/>
    <cellStyle name="Comma 3 3 3 3 2 2 2 3" xfId="13142" xr:uid="{00000000-0005-0000-0000-0000FB300000}"/>
    <cellStyle name="Comma 3 3 3 3 2 2 2 3 2" xfId="32356" xr:uid="{BD1E255B-0E87-4FE0-8907-E5D665375945}"/>
    <cellStyle name="Comma 3 3 3 3 2 2 2 4" xfId="22749" xr:uid="{E29F7654-C6BE-4026-8BD0-38688AB5C073}"/>
    <cellStyle name="Comma 3 3 3 3 2 2 3" xfId="5937" xr:uid="{00000000-0005-0000-0000-0000FC300000}"/>
    <cellStyle name="Comma 3 3 3 3 2 2 3 2" xfId="15544" xr:uid="{00000000-0005-0000-0000-0000FD300000}"/>
    <cellStyle name="Comma 3 3 3 3 2 2 3 2 2" xfId="34758" xr:uid="{32E70F5B-5824-4860-9BB3-CB027D17B99F}"/>
    <cellStyle name="Comma 3 3 3 3 2 2 3 3" xfId="25151" xr:uid="{9F62B52B-5BC1-402B-BC78-9D883B2CA9B7}"/>
    <cellStyle name="Comma 3 3 3 3 2 2 4" xfId="10740" xr:uid="{00000000-0005-0000-0000-0000FE300000}"/>
    <cellStyle name="Comma 3 3 3 3 2 2 4 2" xfId="29954" xr:uid="{CC0E5790-B831-4F29-88CA-2FFCDEB9380E}"/>
    <cellStyle name="Comma 3 3 3 3 2 2 5" xfId="20347" xr:uid="{E48BBEF2-E24A-4745-A43E-98077BDFE7A2}"/>
    <cellStyle name="Comma 3 3 3 3 2 3" xfId="1931" xr:uid="{00000000-0005-0000-0000-0000FF300000}"/>
    <cellStyle name="Comma 3 3 3 3 2 3 2" xfId="4335" xr:uid="{00000000-0005-0000-0000-000000310000}"/>
    <cellStyle name="Comma 3 3 3 3 2 3 2 2" xfId="9138" xr:uid="{00000000-0005-0000-0000-000001310000}"/>
    <cellStyle name="Comma 3 3 3 3 2 3 2 2 2" xfId="18745" xr:uid="{00000000-0005-0000-0000-000002310000}"/>
    <cellStyle name="Comma 3 3 3 3 2 3 2 2 2 2" xfId="37959" xr:uid="{283B5B97-55B8-4AA8-9C87-8A0798C450A9}"/>
    <cellStyle name="Comma 3 3 3 3 2 3 2 2 3" xfId="28352" xr:uid="{7706C740-86E6-4B60-AA3E-CD643FD4D14F}"/>
    <cellStyle name="Comma 3 3 3 3 2 3 2 3" xfId="13942" xr:uid="{00000000-0005-0000-0000-000003310000}"/>
    <cellStyle name="Comma 3 3 3 3 2 3 2 3 2" xfId="33156" xr:uid="{A09A24DF-9B38-4E85-BCBD-F3107095E364}"/>
    <cellStyle name="Comma 3 3 3 3 2 3 2 4" xfId="23549" xr:uid="{66FB85C7-5D69-4FDE-BC71-4651F189A9D4}"/>
    <cellStyle name="Comma 3 3 3 3 2 3 3" xfId="6737" xr:uid="{00000000-0005-0000-0000-000004310000}"/>
    <cellStyle name="Comma 3 3 3 3 2 3 3 2" xfId="16344" xr:uid="{00000000-0005-0000-0000-000005310000}"/>
    <cellStyle name="Comma 3 3 3 3 2 3 3 2 2" xfId="35558" xr:uid="{32835899-4155-42E3-B85D-1A90926D9BC1}"/>
    <cellStyle name="Comma 3 3 3 3 2 3 3 3" xfId="25951" xr:uid="{4F40DC80-F4E8-453A-A2ED-7A6647EF7A65}"/>
    <cellStyle name="Comma 3 3 3 3 2 3 4" xfId="11540" xr:uid="{00000000-0005-0000-0000-000006310000}"/>
    <cellStyle name="Comma 3 3 3 3 2 3 4 2" xfId="30754" xr:uid="{2A1D6390-C1ED-4D29-BFAE-0BDB55BB8A87}"/>
    <cellStyle name="Comma 3 3 3 3 2 3 5" xfId="21147" xr:uid="{3E097752-B1C0-4928-9553-007E00828C2E}"/>
    <cellStyle name="Comma 3 3 3 3 2 4" xfId="2735" xr:uid="{00000000-0005-0000-0000-000007310000}"/>
    <cellStyle name="Comma 3 3 3 3 2 4 2" xfId="7538" xr:uid="{00000000-0005-0000-0000-000008310000}"/>
    <cellStyle name="Comma 3 3 3 3 2 4 2 2" xfId="17145" xr:uid="{00000000-0005-0000-0000-000009310000}"/>
    <cellStyle name="Comma 3 3 3 3 2 4 2 2 2" xfId="36359" xr:uid="{B5905A74-21B9-40C9-93CA-F14DFE93C153}"/>
    <cellStyle name="Comma 3 3 3 3 2 4 2 3" xfId="26752" xr:uid="{7A7CD133-3811-4D92-93F0-8EC90A88837B}"/>
    <cellStyle name="Comma 3 3 3 3 2 4 3" xfId="12342" xr:uid="{00000000-0005-0000-0000-00000A310000}"/>
    <cellStyle name="Comma 3 3 3 3 2 4 3 2" xfId="31556" xr:uid="{ADCA7F12-5325-4930-BFA8-2DA7FF3245FC}"/>
    <cellStyle name="Comma 3 3 3 3 2 4 4" xfId="21949" xr:uid="{389F7F27-55CB-4364-B819-82FF6ABC7DDE}"/>
    <cellStyle name="Comma 3 3 3 3 2 5" xfId="5137" xr:uid="{00000000-0005-0000-0000-00000B310000}"/>
    <cellStyle name="Comma 3 3 3 3 2 5 2" xfId="14744" xr:uid="{00000000-0005-0000-0000-00000C310000}"/>
    <cellStyle name="Comma 3 3 3 3 2 5 2 2" xfId="33958" xr:uid="{00C68F0F-F00F-4AAA-9CE7-AD3C3FDEE849}"/>
    <cellStyle name="Comma 3 3 3 3 2 5 3" xfId="24351" xr:uid="{5EAE83F7-5FC6-441A-8022-7C7585F902C5}"/>
    <cellStyle name="Comma 3 3 3 3 2 6" xfId="9940" xr:uid="{00000000-0005-0000-0000-00000D310000}"/>
    <cellStyle name="Comma 3 3 3 3 2 6 2" xfId="29154" xr:uid="{3900ADAD-BC7C-4E4A-AFFF-77C4703B9533}"/>
    <cellStyle name="Comma 3 3 3 3 2 7" xfId="19547" xr:uid="{12452B71-2A5C-4617-8401-C762C3DEE7C3}"/>
    <cellStyle name="Comma 3 3 3 3 3" xfId="530" xr:uid="{00000000-0005-0000-0000-00000E310000}"/>
    <cellStyle name="Comma 3 3 3 3 3 2" xfId="1331" xr:uid="{00000000-0005-0000-0000-00000F310000}"/>
    <cellStyle name="Comma 3 3 3 3 3 2 2" xfId="3735" xr:uid="{00000000-0005-0000-0000-000010310000}"/>
    <cellStyle name="Comma 3 3 3 3 3 2 2 2" xfId="8538" xr:uid="{00000000-0005-0000-0000-000011310000}"/>
    <cellStyle name="Comma 3 3 3 3 3 2 2 2 2" xfId="18145" xr:uid="{00000000-0005-0000-0000-000012310000}"/>
    <cellStyle name="Comma 3 3 3 3 3 2 2 2 2 2" xfId="37359" xr:uid="{A594CE67-1AB1-4FC9-8907-B99BCF827AC7}"/>
    <cellStyle name="Comma 3 3 3 3 3 2 2 2 3" xfId="27752" xr:uid="{6148E77C-1BA1-4D11-8A21-B28D4F636D2E}"/>
    <cellStyle name="Comma 3 3 3 3 3 2 2 3" xfId="13342" xr:uid="{00000000-0005-0000-0000-000013310000}"/>
    <cellStyle name="Comma 3 3 3 3 3 2 2 3 2" xfId="32556" xr:uid="{E48F74EE-2E9F-4944-9F8B-4BFE8CB9898C}"/>
    <cellStyle name="Comma 3 3 3 3 3 2 2 4" xfId="22949" xr:uid="{7F3EE997-C4D6-40EB-986A-31AC70A24E7E}"/>
    <cellStyle name="Comma 3 3 3 3 3 2 3" xfId="6137" xr:uid="{00000000-0005-0000-0000-000014310000}"/>
    <cellStyle name="Comma 3 3 3 3 3 2 3 2" xfId="15744" xr:uid="{00000000-0005-0000-0000-000015310000}"/>
    <cellStyle name="Comma 3 3 3 3 3 2 3 2 2" xfId="34958" xr:uid="{66D243A3-402C-41CC-A575-EBB09B8C59CD}"/>
    <cellStyle name="Comma 3 3 3 3 3 2 3 3" xfId="25351" xr:uid="{BB56C08D-B1C5-44A8-9C80-43C6B35FC693}"/>
    <cellStyle name="Comma 3 3 3 3 3 2 4" xfId="10940" xr:uid="{00000000-0005-0000-0000-000016310000}"/>
    <cellStyle name="Comma 3 3 3 3 3 2 4 2" xfId="30154" xr:uid="{D82CF0D8-8B0D-40DE-BBEA-795E0B96037D}"/>
    <cellStyle name="Comma 3 3 3 3 3 2 5" xfId="20547" xr:uid="{1A53ADC0-4FA4-4859-AF5E-79CB999AFD50}"/>
    <cellStyle name="Comma 3 3 3 3 3 3" xfId="2131" xr:uid="{00000000-0005-0000-0000-000017310000}"/>
    <cellStyle name="Comma 3 3 3 3 3 3 2" xfId="4535" xr:uid="{00000000-0005-0000-0000-000018310000}"/>
    <cellStyle name="Comma 3 3 3 3 3 3 2 2" xfId="9338" xr:uid="{00000000-0005-0000-0000-000019310000}"/>
    <cellStyle name="Comma 3 3 3 3 3 3 2 2 2" xfId="18945" xr:uid="{00000000-0005-0000-0000-00001A310000}"/>
    <cellStyle name="Comma 3 3 3 3 3 3 2 2 2 2" xfId="38159" xr:uid="{1F0DB175-05F9-421B-ABF1-8AD967EC806B}"/>
    <cellStyle name="Comma 3 3 3 3 3 3 2 2 3" xfId="28552" xr:uid="{25599419-E4B2-44B0-81E0-522A464C13A5}"/>
    <cellStyle name="Comma 3 3 3 3 3 3 2 3" xfId="14142" xr:uid="{00000000-0005-0000-0000-00001B310000}"/>
    <cellStyle name="Comma 3 3 3 3 3 3 2 3 2" xfId="33356" xr:uid="{C5352529-CDD7-4EAC-A138-C2206657C31B}"/>
    <cellStyle name="Comma 3 3 3 3 3 3 2 4" xfId="23749" xr:uid="{72D51774-32B6-482F-A25E-93B33F9BAE76}"/>
    <cellStyle name="Comma 3 3 3 3 3 3 3" xfId="6937" xr:uid="{00000000-0005-0000-0000-00001C310000}"/>
    <cellStyle name="Comma 3 3 3 3 3 3 3 2" xfId="16544" xr:uid="{00000000-0005-0000-0000-00001D310000}"/>
    <cellStyle name="Comma 3 3 3 3 3 3 3 2 2" xfId="35758" xr:uid="{FDA374B6-4532-4F99-8E4D-09C58CDC3855}"/>
    <cellStyle name="Comma 3 3 3 3 3 3 3 3" xfId="26151" xr:uid="{CE681491-EC66-42EA-9017-5B69E6B3E48F}"/>
    <cellStyle name="Comma 3 3 3 3 3 3 4" xfId="11740" xr:uid="{00000000-0005-0000-0000-00001E310000}"/>
    <cellStyle name="Comma 3 3 3 3 3 3 4 2" xfId="30954" xr:uid="{48EF5678-6ED1-4DAD-871C-8F2FF3BB5ABD}"/>
    <cellStyle name="Comma 3 3 3 3 3 3 5" xfId="21347" xr:uid="{B65F8931-B25D-452A-AFA5-2A3F2F489A93}"/>
    <cellStyle name="Comma 3 3 3 3 3 4" xfId="2935" xr:uid="{00000000-0005-0000-0000-00001F310000}"/>
    <cellStyle name="Comma 3 3 3 3 3 4 2" xfId="7738" xr:uid="{00000000-0005-0000-0000-000020310000}"/>
    <cellStyle name="Comma 3 3 3 3 3 4 2 2" xfId="17345" xr:uid="{00000000-0005-0000-0000-000021310000}"/>
    <cellStyle name="Comma 3 3 3 3 3 4 2 2 2" xfId="36559" xr:uid="{EBBDC59A-D560-4458-919C-893FADB51392}"/>
    <cellStyle name="Comma 3 3 3 3 3 4 2 3" xfId="26952" xr:uid="{8F4676C7-D462-4864-A53E-146E2DEBD44F}"/>
    <cellStyle name="Comma 3 3 3 3 3 4 3" xfId="12542" xr:uid="{00000000-0005-0000-0000-000022310000}"/>
    <cellStyle name="Comma 3 3 3 3 3 4 3 2" xfId="31756" xr:uid="{529A5754-0265-4B7B-B9B8-6CFD9F8EC188}"/>
    <cellStyle name="Comma 3 3 3 3 3 4 4" xfId="22149" xr:uid="{E6C8291E-7057-486A-BA35-039EC27AD882}"/>
    <cellStyle name="Comma 3 3 3 3 3 5" xfId="5337" xr:uid="{00000000-0005-0000-0000-000023310000}"/>
    <cellStyle name="Comma 3 3 3 3 3 5 2" xfId="14944" xr:uid="{00000000-0005-0000-0000-000024310000}"/>
    <cellStyle name="Comma 3 3 3 3 3 5 2 2" xfId="34158" xr:uid="{4E090987-34F8-43B1-81BF-0E01580E24AC}"/>
    <cellStyle name="Comma 3 3 3 3 3 5 3" xfId="24551" xr:uid="{E6FA99A8-98BE-43B4-8A17-735D121237D7}"/>
    <cellStyle name="Comma 3 3 3 3 3 6" xfId="10140" xr:uid="{00000000-0005-0000-0000-000025310000}"/>
    <cellStyle name="Comma 3 3 3 3 3 6 2" xfId="29354" xr:uid="{8E7FB1EC-DF30-49DF-9CE0-68B40B141DF1}"/>
    <cellStyle name="Comma 3 3 3 3 3 7" xfId="19747" xr:uid="{0EA0B062-5507-48D8-BBC1-265102F81A4E}"/>
    <cellStyle name="Comma 3 3 3 3 4" xfId="730" xr:uid="{00000000-0005-0000-0000-000026310000}"/>
    <cellStyle name="Comma 3 3 3 3 4 2" xfId="1531" xr:uid="{00000000-0005-0000-0000-000027310000}"/>
    <cellStyle name="Comma 3 3 3 3 4 2 2" xfId="3935" xr:uid="{00000000-0005-0000-0000-000028310000}"/>
    <cellStyle name="Comma 3 3 3 3 4 2 2 2" xfId="8738" xr:uid="{00000000-0005-0000-0000-000029310000}"/>
    <cellStyle name="Comma 3 3 3 3 4 2 2 2 2" xfId="18345" xr:uid="{00000000-0005-0000-0000-00002A310000}"/>
    <cellStyle name="Comma 3 3 3 3 4 2 2 2 2 2" xfId="37559" xr:uid="{CCA4105C-75E8-4599-B574-60F211E8F8DA}"/>
    <cellStyle name="Comma 3 3 3 3 4 2 2 2 3" xfId="27952" xr:uid="{6930EE4C-A00A-409E-89CE-BA86038D6014}"/>
    <cellStyle name="Comma 3 3 3 3 4 2 2 3" xfId="13542" xr:uid="{00000000-0005-0000-0000-00002B310000}"/>
    <cellStyle name="Comma 3 3 3 3 4 2 2 3 2" xfId="32756" xr:uid="{1088B275-4A5C-48A5-9DFF-EA624D0173EE}"/>
    <cellStyle name="Comma 3 3 3 3 4 2 2 4" xfId="23149" xr:uid="{225AB106-BF26-4171-8964-7A2A79C25176}"/>
    <cellStyle name="Comma 3 3 3 3 4 2 3" xfId="6337" xr:uid="{00000000-0005-0000-0000-00002C310000}"/>
    <cellStyle name="Comma 3 3 3 3 4 2 3 2" xfId="15944" xr:uid="{00000000-0005-0000-0000-00002D310000}"/>
    <cellStyle name="Comma 3 3 3 3 4 2 3 2 2" xfId="35158" xr:uid="{B894EEF4-9A52-409C-98A2-DB5163D37E11}"/>
    <cellStyle name="Comma 3 3 3 3 4 2 3 3" xfId="25551" xr:uid="{80B88EF9-FCF0-4DC9-AD00-99EA41BC4B0A}"/>
    <cellStyle name="Comma 3 3 3 3 4 2 4" xfId="11140" xr:uid="{00000000-0005-0000-0000-00002E310000}"/>
    <cellStyle name="Comma 3 3 3 3 4 2 4 2" xfId="30354" xr:uid="{5B48FEC2-18FD-47E6-9179-0709DFC8D494}"/>
    <cellStyle name="Comma 3 3 3 3 4 2 5" xfId="20747" xr:uid="{E39BDF12-8CB9-4B8F-BDC7-3B7F854C9F9A}"/>
    <cellStyle name="Comma 3 3 3 3 4 3" xfId="2331" xr:uid="{00000000-0005-0000-0000-00002F310000}"/>
    <cellStyle name="Comma 3 3 3 3 4 3 2" xfId="4735" xr:uid="{00000000-0005-0000-0000-000030310000}"/>
    <cellStyle name="Comma 3 3 3 3 4 3 2 2" xfId="9538" xr:uid="{00000000-0005-0000-0000-000031310000}"/>
    <cellStyle name="Comma 3 3 3 3 4 3 2 2 2" xfId="19145" xr:uid="{00000000-0005-0000-0000-000032310000}"/>
    <cellStyle name="Comma 3 3 3 3 4 3 2 2 2 2" xfId="38359" xr:uid="{5971FD0C-9459-4BBF-B68A-59363136B9C6}"/>
    <cellStyle name="Comma 3 3 3 3 4 3 2 2 3" xfId="28752" xr:uid="{05847A12-FFD6-4BDE-B186-7CB0FEBA0127}"/>
    <cellStyle name="Comma 3 3 3 3 4 3 2 3" xfId="14342" xr:uid="{00000000-0005-0000-0000-000033310000}"/>
    <cellStyle name="Comma 3 3 3 3 4 3 2 3 2" xfId="33556" xr:uid="{3F7EEE50-8730-47DB-AC02-1109B393BFE6}"/>
    <cellStyle name="Comma 3 3 3 3 4 3 2 4" xfId="23949" xr:uid="{26A68C5E-A10B-483C-A1FB-36E99484BF0F}"/>
    <cellStyle name="Comma 3 3 3 3 4 3 3" xfId="7137" xr:uid="{00000000-0005-0000-0000-000034310000}"/>
    <cellStyle name="Comma 3 3 3 3 4 3 3 2" xfId="16744" xr:uid="{00000000-0005-0000-0000-000035310000}"/>
    <cellStyle name="Comma 3 3 3 3 4 3 3 2 2" xfId="35958" xr:uid="{F09B3575-F8E7-4937-8C31-D6D079CB2F78}"/>
    <cellStyle name="Comma 3 3 3 3 4 3 3 3" xfId="26351" xr:uid="{2EAF5792-B0A7-4D92-BD95-0875DBBA3203}"/>
    <cellStyle name="Comma 3 3 3 3 4 3 4" xfId="11940" xr:uid="{00000000-0005-0000-0000-000036310000}"/>
    <cellStyle name="Comma 3 3 3 3 4 3 4 2" xfId="31154" xr:uid="{B6A390A5-D993-442B-A87C-5C4159301212}"/>
    <cellStyle name="Comma 3 3 3 3 4 3 5" xfId="21547" xr:uid="{5F6069C0-FD22-4046-8407-A9AD66C1232B}"/>
    <cellStyle name="Comma 3 3 3 3 4 4" xfId="3135" xr:uid="{00000000-0005-0000-0000-000037310000}"/>
    <cellStyle name="Comma 3 3 3 3 4 4 2" xfId="7938" xr:uid="{00000000-0005-0000-0000-000038310000}"/>
    <cellStyle name="Comma 3 3 3 3 4 4 2 2" xfId="17545" xr:uid="{00000000-0005-0000-0000-000039310000}"/>
    <cellStyle name="Comma 3 3 3 3 4 4 2 2 2" xfId="36759" xr:uid="{EC23175D-B078-4AFE-B3AF-A29A9C300D2E}"/>
    <cellStyle name="Comma 3 3 3 3 4 4 2 3" xfId="27152" xr:uid="{311AD67D-99B9-407B-9C28-1291C03319C5}"/>
    <cellStyle name="Comma 3 3 3 3 4 4 3" xfId="12742" xr:uid="{00000000-0005-0000-0000-00003A310000}"/>
    <cellStyle name="Comma 3 3 3 3 4 4 3 2" xfId="31956" xr:uid="{47CDA590-0AF5-453D-84EC-7D2F4241C656}"/>
    <cellStyle name="Comma 3 3 3 3 4 4 4" xfId="22349" xr:uid="{B7EF417B-8152-4466-9B9B-978F1DAB15A1}"/>
    <cellStyle name="Comma 3 3 3 3 4 5" xfId="5537" xr:uid="{00000000-0005-0000-0000-00003B310000}"/>
    <cellStyle name="Comma 3 3 3 3 4 5 2" xfId="15144" xr:uid="{00000000-0005-0000-0000-00003C310000}"/>
    <cellStyle name="Comma 3 3 3 3 4 5 2 2" xfId="34358" xr:uid="{C4C57CE0-B7EC-4E35-8ED9-E3E59EE96703}"/>
    <cellStyle name="Comma 3 3 3 3 4 5 3" xfId="24751" xr:uid="{AFE4FEB1-A1E5-45C6-9338-1B909B4688FE}"/>
    <cellStyle name="Comma 3 3 3 3 4 6" xfId="10340" xr:uid="{00000000-0005-0000-0000-00003D310000}"/>
    <cellStyle name="Comma 3 3 3 3 4 6 2" xfId="29554" xr:uid="{667921C9-CF02-4595-8808-3EE5C96CA032}"/>
    <cellStyle name="Comma 3 3 3 3 4 7" xfId="19947" xr:uid="{56C10839-B812-492E-AD15-020E23FAC077}"/>
    <cellStyle name="Comma 3 3 3 3 5" xfId="931" xr:uid="{00000000-0005-0000-0000-00003E310000}"/>
    <cellStyle name="Comma 3 3 3 3 5 2" xfId="3335" xr:uid="{00000000-0005-0000-0000-00003F310000}"/>
    <cellStyle name="Comma 3 3 3 3 5 2 2" xfId="8138" xr:uid="{00000000-0005-0000-0000-000040310000}"/>
    <cellStyle name="Comma 3 3 3 3 5 2 2 2" xfId="17745" xr:uid="{00000000-0005-0000-0000-000041310000}"/>
    <cellStyle name="Comma 3 3 3 3 5 2 2 2 2" xfId="36959" xr:uid="{4FDBAC6E-229F-4E4E-9033-C6CF568C3198}"/>
    <cellStyle name="Comma 3 3 3 3 5 2 2 3" xfId="27352" xr:uid="{ACBE17FF-5263-4407-8AEF-CC651F959802}"/>
    <cellStyle name="Comma 3 3 3 3 5 2 3" xfId="12942" xr:uid="{00000000-0005-0000-0000-000042310000}"/>
    <cellStyle name="Comma 3 3 3 3 5 2 3 2" xfId="32156" xr:uid="{4023E3AD-6384-4AD9-B82B-2B90345CDDC4}"/>
    <cellStyle name="Comma 3 3 3 3 5 2 4" xfId="22549" xr:uid="{16E5725F-F6BC-41A7-A706-17238691E6F7}"/>
    <cellStyle name="Comma 3 3 3 3 5 3" xfId="5737" xr:uid="{00000000-0005-0000-0000-000043310000}"/>
    <cellStyle name="Comma 3 3 3 3 5 3 2" xfId="15344" xr:uid="{00000000-0005-0000-0000-000044310000}"/>
    <cellStyle name="Comma 3 3 3 3 5 3 2 2" xfId="34558" xr:uid="{1FBD3753-4EDE-4CEA-A88A-6DB47FFFEB0D}"/>
    <cellStyle name="Comma 3 3 3 3 5 3 3" xfId="24951" xr:uid="{86A47728-201D-4AEC-BF5E-B44D3A8641E2}"/>
    <cellStyle name="Comma 3 3 3 3 5 4" xfId="10540" xr:uid="{00000000-0005-0000-0000-000045310000}"/>
    <cellStyle name="Comma 3 3 3 3 5 4 2" xfId="29754" xr:uid="{E18C0569-0BDF-45F5-96AE-6F8C41B0150D}"/>
    <cellStyle name="Comma 3 3 3 3 5 5" xfId="20147" xr:uid="{0528081C-957D-49A5-913C-0558161D1EB7}"/>
    <cellStyle name="Comma 3 3 3 3 6" xfId="1731" xr:uid="{00000000-0005-0000-0000-000046310000}"/>
    <cellStyle name="Comma 3 3 3 3 6 2" xfId="4135" xr:uid="{00000000-0005-0000-0000-000047310000}"/>
    <cellStyle name="Comma 3 3 3 3 6 2 2" xfId="8938" xr:uid="{00000000-0005-0000-0000-000048310000}"/>
    <cellStyle name="Comma 3 3 3 3 6 2 2 2" xfId="18545" xr:uid="{00000000-0005-0000-0000-000049310000}"/>
    <cellStyle name="Comma 3 3 3 3 6 2 2 2 2" xfId="37759" xr:uid="{77258409-AC7E-4C57-A6A2-8DF25A279952}"/>
    <cellStyle name="Comma 3 3 3 3 6 2 2 3" xfId="28152" xr:uid="{E7A87EB7-E7E4-4745-8E41-AC40CF61F825}"/>
    <cellStyle name="Comma 3 3 3 3 6 2 3" xfId="13742" xr:uid="{00000000-0005-0000-0000-00004A310000}"/>
    <cellStyle name="Comma 3 3 3 3 6 2 3 2" xfId="32956" xr:uid="{6D52776B-FCB6-41CC-875C-D73C7F987014}"/>
    <cellStyle name="Comma 3 3 3 3 6 2 4" xfId="23349" xr:uid="{1B34FB5C-1A17-4C5C-BB6D-66A6821C7E27}"/>
    <cellStyle name="Comma 3 3 3 3 6 3" xfId="6537" xr:uid="{00000000-0005-0000-0000-00004B310000}"/>
    <cellStyle name="Comma 3 3 3 3 6 3 2" xfId="16144" xr:uid="{00000000-0005-0000-0000-00004C310000}"/>
    <cellStyle name="Comma 3 3 3 3 6 3 2 2" xfId="35358" xr:uid="{7C5A0F6D-794A-48CB-B699-AEC302F98544}"/>
    <cellStyle name="Comma 3 3 3 3 6 3 3" xfId="25751" xr:uid="{A2D942DC-3B12-40A7-AFA6-540A0087F347}"/>
    <cellStyle name="Comma 3 3 3 3 6 4" xfId="11340" xr:uid="{00000000-0005-0000-0000-00004D310000}"/>
    <cellStyle name="Comma 3 3 3 3 6 4 2" xfId="30554" xr:uid="{5D646DF9-6085-4679-B33C-76EE0137670E}"/>
    <cellStyle name="Comma 3 3 3 3 6 5" xfId="20947" xr:uid="{7561D2B3-2C9A-4450-8A03-E967BAD0D9D1}"/>
    <cellStyle name="Comma 3 3 3 3 7" xfId="2535" xr:uid="{00000000-0005-0000-0000-00004E310000}"/>
    <cellStyle name="Comma 3 3 3 3 7 2" xfId="7338" xr:uid="{00000000-0005-0000-0000-00004F310000}"/>
    <cellStyle name="Comma 3 3 3 3 7 2 2" xfId="16945" xr:uid="{00000000-0005-0000-0000-000050310000}"/>
    <cellStyle name="Comma 3 3 3 3 7 2 2 2" xfId="36159" xr:uid="{11D69DD3-739E-4DCB-A687-A73B1B329496}"/>
    <cellStyle name="Comma 3 3 3 3 7 2 3" xfId="26552" xr:uid="{6EE8B2D1-536D-4F34-988C-1901C192F100}"/>
    <cellStyle name="Comma 3 3 3 3 7 3" xfId="12142" xr:uid="{00000000-0005-0000-0000-000051310000}"/>
    <cellStyle name="Comma 3 3 3 3 7 3 2" xfId="31356" xr:uid="{6F5D230A-5351-4282-BD3B-1A989D4C0B71}"/>
    <cellStyle name="Comma 3 3 3 3 7 4" xfId="21749" xr:uid="{B1442F91-B378-49C4-8792-4F1A272887DE}"/>
    <cellStyle name="Comma 3 3 3 3 8" xfId="4937" xr:uid="{00000000-0005-0000-0000-000052310000}"/>
    <cellStyle name="Comma 3 3 3 3 8 2" xfId="14544" xr:uid="{00000000-0005-0000-0000-000053310000}"/>
    <cellStyle name="Comma 3 3 3 3 8 2 2" xfId="33758" xr:uid="{019FD261-E940-49C9-BDDD-EFE4C18FF7EA}"/>
    <cellStyle name="Comma 3 3 3 3 8 3" xfId="24151" xr:uid="{C83A26CC-6EAB-4C24-A58A-ACD199180AD6}"/>
    <cellStyle name="Comma 3 3 3 3 9" xfId="9740" xr:uid="{00000000-0005-0000-0000-000054310000}"/>
    <cellStyle name="Comma 3 3 3 3 9 2" xfId="28954" xr:uid="{56AAECA0-0F4C-43A0-8C38-78D256DD56E6}"/>
    <cellStyle name="Comma 3 3 3 4" xfId="230" xr:uid="{00000000-0005-0000-0000-000055310000}"/>
    <cellStyle name="Comma 3 3 3 4 2" xfId="1031" xr:uid="{00000000-0005-0000-0000-000056310000}"/>
    <cellStyle name="Comma 3 3 3 4 2 2" xfId="3435" xr:uid="{00000000-0005-0000-0000-000057310000}"/>
    <cellStyle name="Comma 3 3 3 4 2 2 2" xfId="8238" xr:uid="{00000000-0005-0000-0000-000058310000}"/>
    <cellStyle name="Comma 3 3 3 4 2 2 2 2" xfId="17845" xr:uid="{00000000-0005-0000-0000-000059310000}"/>
    <cellStyle name="Comma 3 3 3 4 2 2 2 2 2" xfId="37059" xr:uid="{BE07462B-6FB4-4899-BB90-F187D5169F4C}"/>
    <cellStyle name="Comma 3 3 3 4 2 2 2 3" xfId="27452" xr:uid="{B51C7169-91E1-4D7B-A535-3A9AAE1A4891}"/>
    <cellStyle name="Comma 3 3 3 4 2 2 3" xfId="13042" xr:uid="{00000000-0005-0000-0000-00005A310000}"/>
    <cellStyle name="Comma 3 3 3 4 2 2 3 2" xfId="32256" xr:uid="{5D472D8C-3E3A-4DB0-BD46-E6CDE7FE887F}"/>
    <cellStyle name="Comma 3 3 3 4 2 2 4" xfId="22649" xr:uid="{1BEFE887-56F9-4518-9362-6E042DD4CB52}"/>
    <cellStyle name="Comma 3 3 3 4 2 3" xfId="5837" xr:uid="{00000000-0005-0000-0000-00005B310000}"/>
    <cellStyle name="Comma 3 3 3 4 2 3 2" xfId="15444" xr:uid="{00000000-0005-0000-0000-00005C310000}"/>
    <cellStyle name="Comma 3 3 3 4 2 3 2 2" xfId="34658" xr:uid="{9A9945EB-9D93-4DEC-B181-5ED50B48EF23}"/>
    <cellStyle name="Comma 3 3 3 4 2 3 3" xfId="25051" xr:uid="{74BEFA63-C988-490E-A17A-D252C28491AF}"/>
    <cellStyle name="Comma 3 3 3 4 2 4" xfId="10640" xr:uid="{00000000-0005-0000-0000-00005D310000}"/>
    <cellStyle name="Comma 3 3 3 4 2 4 2" xfId="29854" xr:uid="{852D732B-9F57-4118-A30C-A62A49622F7D}"/>
    <cellStyle name="Comma 3 3 3 4 2 5" xfId="20247" xr:uid="{792EC7CD-17D5-4B3F-B0C4-8B068EB90C4E}"/>
    <cellStyle name="Comma 3 3 3 4 3" xfId="1831" xr:uid="{00000000-0005-0000-0000-00005E310000}"/>
    <cellStyle name="Comma 3 3 3 4 3 2" xfId="4235" xr:uid="{00000000-0005-0000-0000-00005F310000}"/>
    <cellStyle name="Comma 3 3 3 4 3 2 2" xfId="9038" xr:uid="{00000000-0005-0000-0000-000060310000}"/>
    <cellStyle name="Comma 3 3 3 4 3 2 2 2" xfId="18645" xr:uid="{00000000-0005-0000-0000-000061310000}"/>
    <cellStyle name="Comma 3 3 3 4 3 2 2 2 2" xfId="37859" xr:uid="{5BCAAD46-D894-414F-A82F-BEF59DF48411}"/>
    <cellStyle name="Comma 3 3 3 4 3 2 2 3" xfId="28252" xr:uid="{39A654EF-32BD-456C-9517-32BC45CA8C02}"/>
    <cellStyle name="Comma 3 3 3 4 3 2 3" xfId="13842" xr:uid="{00000000-0005-0000-0000-000062310000}"/>
    <cellStyle name="Comma 3 3 3 4 3 2 3 2" xfId="33056" xr:uid="{F5A48019-E7C5-498B-8C2A-245D5AD19DBC}"/>
    <cellStyle name="Comma 3 3 3 4 3 2 4" xfId="23449" xr:uid="{E96287F9-57A7-424F-8EA1-247C1E992DCD}"/>
    <cellStyle name="Comma 3 3 3 4 3 3" xfId="6637" xr:uid="{00000000-0005-0000-0000-000063310000}"/>
    <cellStyle name="Comma 3 3 3 4 3 3 2" xfId="16244" xr:uid="{00000000-0005-0000-0000-000064310000}"/>
    <cellStyle name="Comma 3 3 3 4 3 3 2 2" xfId="35458" xr:uid="{4471794E-F7C4-4CFA-B7D2-1B63ECA1AAAB}"/>
    <cellStyle name="Comma 3 3 3 4 3 3 3" xfId="25851" xr:uid="{FDA26AD7-20B1-4BEE-A026-B051B4B8813A}"/>
    <cellStyle name="Comma 3 3 3 4 3 4" xfId="11440" xr:uid="{00000000-0005-0000-0000-000065310000}"/>
    <cellStyle name="Comma 3 3 3 4 3 4 2" xfId="30654" xr:uid="{E2A510E6-52AE-4CE7-BB74-7FA16EDB9D28}"/>
    <cellStyle name="Comma 3 3 3 4 3 5" xfId="21047" xr:uid="{AE065F84-EE19-4E7F-A643-137DBAE14F1B}"/>
    <cellStyle name="Comma 3 3 3 4 4" xfId="2635" xr:uid="{00000000-0005-0000-0000-000066310000}"/>
    <cellStyle name="Comma 3 3 3 4 4 2" xfId="7438" xr:uid="{00000000-0005-0000-0000-000067310000}"/>
    <cellStyle name="Comma 3 3 3 4 4 2 2" xfId="17045" xr:uid="{00000000-0005-0000-0000-000068310000}"/>
    <cellStyle name="Comma 3 3 3 4 4 2 2 2" xfId="36259" xr:uid="{0F88DBC6-37B0-4EA4-900B-A6245A353A37}"/>
    <cellStyle name="Comma 3 3 3 4 4 2 3" xfId="26652" xr:uid="{FA902703-81E4-4584-A42C-D2767D2D532C}"/>
    <cellStyle name="Comma 3 3 3 4 4 3" xfId="12242" xr:uid="{00000000-0005-0000-0000-000069310000}"/>
    <cellStyle name="Comma 3 3 3 4 4 3 2" xfId="31456" xr:uid="{00996784-19D5-4491-B337-1FA3684849AD}"/>
    <cellStyle name="Comma 3 3 3 4 4 4" xfId="21849" xr:uid="{6287C7A4-774E-47A4-9F94-E3669D51720B}"/>
    <cellStyle name="Comma 3 3 3 4 5" xfId="5037" xr:uid="{00000000-0005-0000-0000-00006A310000}"/>
    <cellStyle name="Comma 3 3 3 4 5 2" xfId="14644" xr:uid="{00000000-0005-0000-0000-00006B310000}"/>
    <cellStyle name="Comma 3 3 3 4 5 2 2" xfId="33858" xr:uid="{FAA90361-25C2-4260-8D6E-894649B9C368}"/>
    <cellStyle name="Comma 3 3 3 4 5 3" xfId="24251" xr:uid="{5D94F6EF-6BD0-4614-9784-F0C76C308562}"/>
    <cellStyle name="Comma 3 3 3 4 6" xfId="9840" xr:uid="{00000000-0005-0000-0000-00006C310000}"/>
    <cellStyle name="Comma 3 3 3 4 6 2" xfId="29054" xr:uid="{7A8D3964-1BB8-4E55-908C-34C60927201A}"/>
    <cellStyle name="Comma 3 3 3 4 7" xfId="19447" xr:uid="{65334AD3-4C6E-44B9-BDB0-B6B23C0AC22F}"/>
    <cellStyle name="Comma 3 3 3 5" xfId="430" xr:uid="{00000000-0005-0000-0000-00006D310000}"/>
    <cellStyle name="Comma 3 3 3 5 2" xfId="1231" xr:uid="{00000000-0005-0000-0000-00006E310000}"/>
    <cellStyle name="Comma 3 3 3 5 2 2" xfId="3635" xr:uid="{00000000-0005-0000-0000-00006F310000}"/>
    <cellStyle name="Comma 3 3 3 5 2 2 2" xfId="8438" xr:uid="{00000000-0005-0000-0000-000070310000}"/>
    <cellStyle name="Comma 3 3 3 5 2 2 2 2" xfId="18045" xr:uid="{00000000-0005-0000-0000-000071310000}"/>
    <cellStyle name="Comma 3 3 3 5 2 2 2 2 2" xfId="37259" xr:uid="{3CC93077-AE67-4DAA-A2C7-3B05CA16DCED}"/>
    <cellStyle name="Comma 3 3 3 5 2 2 2 3" xfId="27652" xr:uid="{8A205493-271C-4997-9A5E-F13BA1CF959A}"/>
    <cellStyle name="Comma 3 3 3 5 2 2 3" xfId="13242" xr:uid="{00000000-0005-0000-0000-000072310000}"/>
    <cellStyle name="Comma 3 3 3 5 2 2 3 2" xfId="32456" xr:uid="{12998BF1-A63D-4DC3-B751-4E1B0663A246}"/>
    <cellStyle name="Comma 3 3 3 5 2 2 4" xfId="22849" xr:uid="{18F683F8-907A-4EAC-97BA-1C9628EA1982}"/>
    <cellStyle name="Comma 3 3 3 5 2 3" xfId="6037" xr:uid="{00000000-0005-0000-0000-000073310000}"/>
    <cellStyle name="Comma 3 3 3 5 2 3 2" xfId="15644" xr:uid="{00000000-0005-0000-0000-000074310000}"/>
    <cellStyle name="Comma 3 3 3 5 2 3 2 2" xfId="34858" xr:uid="{C19C9DCB-96C6-4BC4-965B-DFF3B7710B91}"/>
    <cellStyle name="Comma 3 3 3 5 2 3 3" xfId="25251" xr:uid="{F850BA2E-7DA3-4C9E-8F91-D6A5017DD78B}"/>
    <cellStyle name="Comma 3 3 3 5 2 4" xfId="10840" xr:uid="{00000000-0005-0000-0000-000075310000}"/>
    <cellStyle name="Comma 3 3 3 5 2 4 2" xfId="30054" xr:uid="{0F36AA70-E05C-4988-8B56-5462A13F1318}"/>
    <cellStyle name="Comma 3 3 3 5 2 5" xfId="20447" xr:uid="{6234199F-B93B-49A2-879C-4DDC0077A0CA}"/>
    <cellStyle name="Comma 3 3 3 5 3" xfId="2031" xr:uid="{00000000-0005-0000-0000-000076310000}"/>
    <cellStyle name="Comma 3 3 3 5 3 2" xfId="4435" xr:uid="{00000000-0005-0000-0000-000077310000}"/>
    <cellStyle name="Comma 3 3 3 5 3 2 2" xfId="9238" xr:uid="{00000000-0005-0000-0000-000078310000}"/>
    <cellStyle name="Comma 3 3 3 5 3 2 2 2" xfId="18845" xr:uid="{00000000-0005-0000-0000-000079310000}"/>
    <cellStyle name="Comma 3 3 3 5 3 2 2 2 2" xfId="38059" xr:uid="{9E38498C-7872-4E03-8923-604A28E7BA2E}"/>
    <cellStyle name="Comma 3 3 3 5 3 2 2 3" xfId="28452" xr:uid="{959E5893-F38C-4321-AE8A-2AA8D845D503}"/>
    <cellStyle name="Comma 3 3 3 5 3 2 3" xfId="14042" xr:uid="{00000000-0005-0000-0000-00007A310000}"/>
    <cellStyle name="Comma 3 3 3 5 3 2 3 2" xfId="33256" xr:uid="{A42E29ED-10AF-41B2-9F16-40EE2F9A6861}"/>
    <cellStyle name="Comma 3 3 3 5 3 2 4" xfId="23649" xr:uid="{64A2D9F6-8D01-4466-83BF-6C5AA738FC71}"/>
    <cellStyle name="Comma 3 3 3 5 3 3" xfId="6837" xr:uid="{00000000-0005-0000-0000-00007B310000}"/>
    <cellStyle name="Comma 3 3 3 5 3 3 2" xfId="16444" xr:uid="{00000000-0005-0000-0000-00007C310000}"/>
    <cellStyle name="Comma 3 3 3 5 3 3 2 2" xfId="35658" xr:uid="{A7F09DE0-7F96-482B-B7D5-332C8DB20211}"/>
    <cellStyle name="Comma 3 3 3 5 3 3 3" xfId="26051" xr:uid="{F78F4AFF-2C75-48B9-9AA5-53BE2304F6FD}"/>
    <cellStyle name="Comma 3 3 3 5 3 4" xfId="11640" xr:uid="{00000000-0005-0000-0000-00007D310000}"/>
    <cellStyle name="Comma 3 3 3 5 3 4 2" xfId="30854" xr:uid="{76F1484E-E0E2-4172-9568-EA689F6E1032}"/>
    <cellStyle name="Comma 3 3 3 5 3 5" xfId="21247" xr:uid="{B09F624F-B503-4604-92C7-9444BDD7C601}"/>
    <cellStyle name="Comma 3 3 3 5 4" xfId="2835" xr:uid="{00000000-0005-0000-0000-00007E310000}"/>
    <cellStyle name="Comma 3 3 3 5 4 2" xfId="7638" xr:uid="{00000000-0005-0000-0000-00007F310000}"/>
    <cellStyle name="Comma 3 3 3 5 4 2 2" xfId="17245" xr:uid="{00000000-0005-0000-0000-000080310000}"/>
    <cellStyle name="Comma 3 3 3 5 4 2 2 2" xfId="36459" xr:uid="{26AA21AE-CCA8-4A6C-83E8-52B657E29471}"/>
    <cellStyle name="Comma 3 3 3 5 4 2 3" xfId="26852" xr:uid="{5E80BF2A-9B32-4167-B762-DC95BF88E6F7}"/>
    <cellStyle name="Comma 3 3 3 5 4 3" xfId="12442" xr:uid="{00000000-0005-0000-0000-000081310000}"/>
    <cellStyle name="Comma 3 3 3 5 4 3 2" xfId="31656" xr:uid="{760E36F8-BE39-4311-97C6-5E72C7675701}"/>
    <cellStyle name="Comma 3 3 3 5 4 4" xfId="22049" xr:uid="{5DD2BB46-4280-437A-A99A-43157D4F65BA}"/>
    <cellStyle name="Comma 3 3 3 5 5" xfId="5237" xr:uid="{00000000-0005-0000-0000-000082310000}"/>
    <cellStyle name="Comma 3 3 3 5 5 2" xfId="14844" xr:uid="{00000000-0005-0000-0000-000083310000}"/>
    <cellStyle name="Comma 3 3 3 5 5 2 2" xfId="34058" xr:uid="{D9112B63-9EC9-4DBA-B070-D960C1DA70CC}"/>
    <cellStyle name="Comma 3 3 3 5 5 3" xfId="24451" xr:uid="{059B213B-5399-4393-A754-90322EFDAF48}"/>
    <cellStyle name="Comma 3 3 3 5 6" xfId="10040" xr:uid="{00000000-0005-0000-0000-000084310000}"/>
    <cellStyle name="Comma 3 3 3 5 6 2" xfId="29254" xr:uid="{759F8C7F-4EC4-41B9-A6EC-CB867D2F7897}"/>
    <cellStyle name="Comma 3 3 3 5 7" xfId="19647" xr:uid="{A6AEBA80-1B6A-424D-A47F-FB6869BD6408}"/>
    <cellStyle name="Comma 3 3 3 6" xfId="630" xr:uid="{00000000-0005-0000-0000-000085310000}"/>
    <cellStyle name="Comma 3 3 3 6 2" xfId="1431" xr:uid="{00000000-0005-0000-0000-000086310000}"/>
    <cellStyle name="Comma 3 3 3 6 2 2" xfId="3835" xr:uid="{00000000-0005-0000-0000-000087310000}"/>
    <cellStyle name="Comma 3 3 3 6 2 2 2" xfId="8638" xr:uid="{00000000-0005-0000-0000-000088310000}"/>
    <cellStyle name="Comma 3 3 3 6 2 2 2 2" xfId="18245" xr:uid="{00000000-0005-0000-0000-000089310000}"/>
    <cellStyle name="Comma 3 3 3 6 2 2 2 2 2" xfId="37459" xr:uid="{37C0FD2A-9D77-4EE9-BCF0-8926A557B748}"/>
    <cellStyle name="Comma 3 3 3 6 2 2 2 3" xfId="27852" xr:uid="{12991F04-F83A-4558-AACF-E196CD56205C}"/>
    <cellStyle name="Comma 3 3 3 6 2 2 3" xfId="13442" xr:uid="{00000000-0005-0000-0000-00008A310000}"/>
    <cellStyle name="Comma 3 3 3 6 2 2 3 2" xfId="32656" xr:uid="{A517AB0B-A36D-4821-A94E-DF11A39F5503}"/>
    <cellStyle name="Comma 3 3 3 6 2 2 4" xfId="23049" xr:uid="{A59AF872-8F11-422E-8832-878A37F6890E}"/>
    <cellStyle name="Comma 3 3 3 6 2 3" xfId="6237" xr:uid="{00000000-0005-0000-0000-00008B310000}"/>
    <cellStyle name="Comma 3 3 3 6 2 3 2" xfId="15844" xr:uid="{00000000-0005-0000-0000-00008C310000}"/>
    <cellStyle name="Comma 3 3 3 6 2 3 2 2" xfId="35058" xr:uid="{FFD91181-3B2D-43A7-96E9-9AAA429306E2}"/>
    <cellStyle name="Comma 3 3 3 6 2 3 3" xfId="25451" xr:uid="{08882021-F841-40C8-945F-7A1321B8EA8C}"/>
    <cellStyle name="Comma 3 3 3 6 2 4" xfId="11040" xr:uid="{00000000-0005-0000-0000-00008D310000}"/>
    <cellStyle name="Comma 3 3 3 6 2 4 2" xfId="30254" xr:uid="{A1210543-BFA2-4590-A35E-4A500EF3DDDA}"/>
    <cellStyle name="Comma 3 3 3 6 2 5" xfId="20647" xr:uid="{AF2C0F25-022E-4138-9B92-4901F4E3AE90}"/>
    <cellStyle name="Comma 3 3 3 6 3" xfId="2231" xr:uid="{00000000-0005-0000-0000-00008E310000}"/>
    <cellStyle name="Comma 3 3 3 6 3 2" xfId="4635" xr:uid="{00000000-0005-0000-0000-00008F310000}"/>
    <cellStyle name="Comma 3 3 3 6 3 2 2" xfId="9438" xr:uid="{00000000-0005-0000-0000-000090310000}"/>
    <cellStyle name="Comma 3 3 3 6 3 2 2 2" xfId="19045" xr:uid="{00000000-0005-0000-0000-000091310000}"/>
    <cellStyle name="Comma 3 3 3 6 3 2 2 2 2" xfId="38259" xr:uid="{5FFEE83F-8D8D-43D9-8232-080887C83AE3}"/>
    <cellStyle name="Comma 3 3 3 6 3 2 2 3" xfId="28652" xr:uid="{6189ED04-01AA-451B-8EC1-E55279CE01F7}"/>
    <cellStyle name="Comma 3 3 3 6 3 2 3" xfId="14242" xr:uid="{00000000-0005-0000-0000-000092310000}"/>
    <cellStyle name="Comma 3 3 3 6 3 2 3 2" xfId="33456" xr:uid="{270388D1-DDA4-43C1-B6B0-FECFAAABF540}"/>
    <cellStyle name="Comma 3 3 3 6 3 2 4" xfId="23849" xr:uid="{2B4D2EEA-A363-41E3-91BF-21E0A15F1BF4}"/>
    <cellStyle name="Comma 3 3 3 6 3 3" xfId="7037" xr:uid="{00000000-0005-0000-0000-000093310000}"/>
    <cellStyle name="Comma 3 3 3 6 3 3 2" xfId="16644" xr:uid="{00000000-0005-0000-0000-000094310000}"/>
    <cellStyle name="Comma 3 3 3 6 3 3 2 2" xfId="35858" xr:uid="{E8D4314C-3354-4606-8979-C0838CFC17BF}"/>
    <cellStyle name="Comma 3 3 3 6 3 3 3" xfId="26251" xr:uid="{796F1300-5A1E-4D78-B275-0CBE8E444829}"/>
    <cellStyle name="Comma 3 3 3 6 3 4" xfId="11840" xr:uid="{00000000-0005-0000-0000-000095310000}"/>
    <cellStyle name="Comma 3 3 3 6 3 4 2" xfId="31054" xr:uid="{E0DE29A1-F876-4B8A-B9C5-7B39C866137E}"/>
    <cellStyle name="Comma 3 3 3 6 3 5" xfId="21447" xr:uid="{4955DCE2-06D1-403A-A3FB-145E3FEFEEC5}"/>
    <cellStyle name="Comma 3 3 3 6 4" xfId="3035" xr:uid="{00000000-0005-0000-0000-000096310000}"/>
    <cellStyle name="Comma 3 3 3 6 4 2" xfId="7838" xr:uid="{00000000-0005-0000-0000-000097310000}"/>
    <cellStyle name="Comma 3 3 3 6 4 2 2" xfId="17445" xr:uid="{00000000-0005-0000-0000-000098310000}"/>
    <cellStyle name="Comma 3 3 3 6 4 2 2 2" xfId="36659" xr:uid="{F83DFB17-959D-4D1D-A115-3F9FC6A393C6}"/>
    <cellStyle name="Comma 3 3 3 6 4 2 3" xfId="27052" xr:uid="{67640BB2-100A-4848-B570-905A51714952}"/>
    <cellStyle name="Comma 3 3 3 6 4 3" xfId="12642" xr:uid="{00000000-0005-0000-0000-000099310000}"/>
    <cellStyle name="Comma 3 3 3 6 4 3 2" xfId="31856" xr:uid="{00F87021-FD04-4E3E-878F-DC754946589C}"/>
    <cellStyle name="Comma 3 3 3 6 4 4" xfId="22249" xr:uid="{B6B838E6-AC2E-4778-BE86-234B5697A7C2}"/>
    <cellStyle name="Comma 3 3 3 6 5" xfId="5437" xr:uid="{00000000-0005-0000-0000-00009A310000}"/>
    <cellStyle name="Comma 3 3 3 6 5 2" xfId="15044" xr:uid="{00000000-0005-0000-0000-00009B310000}"/>
    <cellStyle name="Comma 3 3 3 6 5 2 2" xfId="34258" xr:uid="{CFF0B7BF-8115-467C-846A-AED3E16CD26C}"/>
    <cellStyle name="Comma 3 3 3 6 5 3" xfId="24651" xr:uid="{058CCD1D-5A78-4E59-8D88-0D67BDA87DCE}"/>
    <cellStyle name="Comma 3 3 3 6 6" xfId="10240" xr:uid="{00000000-0005-0000-0000-00009C310000}"/>
    <cellStyle name="Comma 3 3 3 6 6 2" xfId="29454" xr:uid="{F46359D8-4334-4189-9B4D-CC6A49A8B488}"/>
    <cellStyle name="Comma 3 3 3 6 7" xfId="19847" xr:uid="{59EAA6AA-2895-4315-8653-F389BA2C85C4}"/>
    <cellStyle name="Comma 3 3 3 7" xfId="831" xr:uid="{00000000-0005-0000-0000-00009D310000}"/>
    <cellStyle name="Comma 3 3 3 7 2" xfId="3235" xr:uid="{00000000-0005-0000-0000-00009E310000}"/>
    <cellStyle name="Comma 3 3 3 7 2 2" xfId="8038" xr:uid="{00000000-0005-0000-0000-00009F310000}"/>
    <cellStyle name="Comma 3 3 3 7 2 2 2" xfId="17645" xr:uid="{00000000-0005-0000-0000-0000A0310000}"/>
    <cellStyle name="Comma 3 3 3 7 2 2 2 2" xfId="36859" xr:uid="{74F60548-513A-49D0-AF3B-CC3A82B0ACA8}"/>
    <cellStyle name="Comma 3 3 3 7 2 2 3" xfId="27252" xr:uid="{75B3DF55-D943-497A-A792-14FAD1201CAC}"/>
    <cellStyle name="Comma 3 3 3 7 2 3" xfId="12842" xr:uid="{00000000-0005-0000-0000-0000A1310000}"/>
    <cellStyle name="Comma 3 3 3 7 2 3 2" xfId="32056" xr:uid="{C13D7D90-CBD1-40AE-9D25-E328CE8936BB}"/>
    <cellStyle name="Comma 3 3 3 7 2 4" xfId="22449" xr:uid="{FE5A7DD6-3F97-437A-954C-6B22AB50427C}"/>
    <cellStyle name="Comma 3 3 3 7 3" xfId="5637" xr:uid="{00000000-0005-0000-0000-0000A2310000}"/>
    <cellStyle name="Comma 3 3 3 7 3 2" xfId="15244" xr:uid="{00000000-0005-0000-0000-0000A3310000}"/>
    <cellStyle name="Comma 3 3 3 7 3 2 2" xfId="34458" xr:uid="{1CC71C91-373C-4108-A672-DC690CB1D5C8}"/>
    <cellStyle name="Comma 3 3 3 7 3 3" xfId="24851" xr:uid="{49D26503-8E9A-4636-ACDD-94EFBCEE875C}"/>
    <cellStyle name="Comma 3 3 3 7 4" xfId="10440" xr:uid="{00000000-0005-0000-0000-0000A4310000}"/>
    <cellStyle name="Comma 3 3 3 7 4 2" xfId="29654" xr:uid="{43773CB7-DAC8-4D47-A01F-B84214F99BEE}"/>
    <cellStyle name="Comma 3 3 3 7 5" xfId="20047" xr:uid="{E6E303F1-D5BE-48FD-82EF-C29AA8C6A189}"/>
    <cellStyle name="Comma 3 3 3 8" xfId="1631" xr:uid="{00000000-0005-0000-0000-0000A5310000}"/>
    <cellStyle name="Comma 3 3 3 8 2" xfId="4035" xr:uid="{00000000-0005-0000-0000-0000A6310000}"/>
    <cellStyle name="Comma 3 3 3 8 2 2" xfId="8838" xr:uid="{00000000-0005-0000-0000-0000A7310000}"/>
    <cellStyle name="Comma 3 3 3 8 2 2 2" xfId="18445" xr:uid="{00000000-0005-0000-0000-0000A8310000}"/>
    <cellStyle name="Comma 3 3 3 8 2 2 2 2" xfId="37659" xr:uid="{12ED3DF9-0873-4748-B988-3349B4C6E132}"/>
    <cellStyle name="Comma 3 3 3 8 2 2 3" xfId="28052" xr:uid="{81646B13-E3D0-42E1-8850-44B397DD8252}"/>
    <cellStyle name="Comma 3 3 3 8 2 3" xfId="13642" xr:uid="{00000000-0005-0000-0000-0000A9310000}"/>
    <cellStyle name="Comma 3 3 3 8 2 3 2" xfId="32856" xr:uid="{846BA489-AF24-49F2-80FE-C09C2F7FF342}"/>
    <cellStyle name="Comma 3 3 3 8 2 4" xfId="23249" xr:uid="{8EE12362-8D77-4FC4-865D-3E8946DA334B}"/>
    <cellStyle name="Comma 3 3 3 8 3" xfId="6437" xr:uid="{00000000-0005-0000-0000-0000AA310000}"/>
    <cellStyle name="Comma 3 3 3 8 3 2" xfId="16044" xr:uid="{00000000-0005-0000-0000-0000AB310000}"/>
    <cellStyle name="Comma 3 3 3 8 3 2 2" xfId="35258" xr:uid="{E8A90133-85BC-4440-87CC-A974551ED166}"/>
    <cellStyle name="Comma 3 3 3 8 3 3" xfId="25651" xr:uid="{AADDA1BC-8D41-447C-A271-BFBE798CFE38}"/>
    <cellStyle name="Comma 3 3 3 8 4" xfId="11240" xr:uid="{00000000-0005-0000-0000-0000AC310000}"/>
    <cellStyle name="Comma 3 3 3 8 4 2" xfId="30454" xr:uid="{1BCEC7ED-CE1B-4569-8E13-47B6564367A9}"/>
    <cellStyle name="Comma 3 3 3 8 5" xfId="20847" xr:uid="{15A54B84-86C9-4F31-94C6-BED00E895371}"/>
    <cellStyle name="Comma 3 3 3 9" xfId="2435" xr:uid="{00000000-0005-0000-0000-0000AD310000}"/>
    <cellStyle name="Comma 3 3 3 9 2" xfId="7238" xr:uid="{00000000-0005-0000-0000-0000AE310000}"/>
    <cellStyle name="Comma 3 3 3 9 2 2" xfId="16845" xr:uid="{00000000-0005-0000-0000-0000AF310000}"/>
    <cellStyle name="Comma 3 3 3 9 2 2 2" xfId="36059" xr:uid="{3838B123-EEF7-42F1-9F01-B32F27A399D5}"/>
    <cellStyle name="Comma 3 3 3 9 2 3" xfId="26452" xr:uid="{EF87E8E6-6BF9-4382-9F3C-DDA788C9D2C8}"/>
    <cellStyle name="Comma 3 3 3 9 3" xfId="12042" xr:uid="{00000000-0005-0000-0000-0000B0310000}"/>
    <cellStyle name="Comma 3 3 3 9 3 2" xfId="31256" xr:uid="{FA1E4D3F-5A42-427F-9B42-60C4A28F42B3}"/>
    <cellStyle name="Comma 3 3 3 9 4" xfId="21649" xr:uid="{E84A4CFC-8D8D-41D9-9908-0B3F1228E0AE}"/>
    <cellStyle name="Comma 3 3 4" xfId="40" xr:uid="{00000000-0005-0000-0000-0000B1310000}"/>
    <cellStyle name="Comma 3 3 4 10" xfId="4847" xr:uid="{00000000-0005-0000-0000-0000B2310000}"/>
    <cellStyle name="Comma 3 3 4 10 2" xfId="14454" xr:uid="{00000000-0005-0000-0000-0000B3310000}"/>
    <cellStyle name="Comma 3 3 4 10 2 2" xfId="33668" xr:uid="{E4A9B500-540C-4EBB-A749-057F83724D4C}"/>
    <cellStyle name="Comma 3 3 4 10 3" xfId="24061" xr:uid="{11161D4B-8CB0-4918-B23B-6CD190A3C8A2}"/>
    <cellStyle name="Comma 3 3 4 11" xfId="9650" xr:uid="{00000000-0005-0000-0000-0000B4310000}"/>
    <cellStyle name="Comma 3 3 4 11 2" xfId="28864" xr:uid="{E04F4BE8-020A-4644-9FD5-7DBB24A28F38}"/>
    <cellStyle name="Comma 3 3 4 12" xfId="19257" xr:uid="{3B7CED21-1A3E-4864-9632-0A6E5D02EEA3}"/>
    <cellStyle name="Comma 3 3 4 2" xfId="90" xr:uid="{00000000-0005-0000-0000-0000B5310000}"/>
    <cellStyle name="Comma 3 3 4 2 10" xfId="9700" xr:uid="{00000000-0005-0000-0000-0000B6310000}"/>
    <cellStyle name="Comma 3 3 4 2 10 2" xfId="28914" xr:uid="{614179AC-63A9-4BB6-8DB6-B21A3AE77A08}"/>
    <cellStyle name="Comma 3 3 4 2 11" xfId="19307" xr:uid="{BF364FB7-2CC2-42A2-A354-2EF6F9C78828}"/>
    <cellStyle name="Comma 3 3 4 2 2" xfId="190" xr:uid="{00000000-0005-0000-0000-0000B7310000}"/>
    <cellStyle name="Comma 3 3 4 2 2 10" xfId="19407" xr:uid="{7038FD15-7DC2-444C-82CB-C005EB12724A}"/>
    <cellStyle name="Comma 3 3 4 2 2 2" xfId="390" xr:uid="{00000000-0005-0000-0000-0000B8310000}"/>
    <cellStyle name="Comma 3 3 4 2 2 2 2" xfId="1191" xr:uid="{00000000-0005-0000-0000-0000B9310000}"/>
    <cellStyle name="Comma 3 3 4 2 2 2 2 2" xfId="3595" xr:uid="{00000000-0005-0000-0000-0000BA310000}"/>
    <cellStyle name="Comma 3 3 4 2 2 2 2 2 2" xfId="8398" xr:uid="{00000000-0005-0000-0000-0000BB310000}"/>
    <cellStyle name="Comma 3 3 4 2 2 2 2 2 2 2" xfId="18005" xr:uid="{00000000-0005-0000-0000-0000BC310000}"/>
    <cellStyle name="Comma 3 3 4 2 2 2 2 2 2 2 2" xfId="37219" xr:uid="{ED567ABD-E15F-49B9-B481-9C6E442B3017}"/>
    <cellStyle name="Comma 3 3 4 2 2 2 2 2 2 3" xfId="27612" xr:uid="{A5B02A6A-CDDC-4F7E-AA11-C9A5225EB1F4}"/>
    <cellStyle name="Comma 3 3 4 2 2 2 2 2 3" xfId="13202" xr:uid="{00000000-0005-0000-0000-0000BD310000}"/>
    <cellStyle name="Comma 3 3 4 2 2 2 2 2 3 2" xfId="32416" xr:uid="{EA446710-AFCF-40C5-ACBB-880FE0880173}"/>
    <cellStyle name="Comma 3 3 4 2 2 2 2 2 4" xfId="22809" xr:uid="{2E332611-80F6-4623-8E20-76DBAEB9B889}"/>
    <cellStyle name="Comma 3 3 4 2 2 2 2 3" xfId="5997" xr:uid="{00000000-0005-0000-0000-0000BE310000}"/>
    <cellStyle name="Comma 3 3 4 2 2 2 2 3 2" xfId="15604" xr:uid="{00000000-0005-0000-0000-0000BF310000}"/>
    <cellStyle name="Comma 3 3 4 2 2 2 2 3 2 2" xfId="34818" xr:uid="{4D5D9B82-CAC3-48F4-A6A2-6DE0B5463D0F}"/>
    <cellStyle name="Comma 3 3 4 2 2 2 2 3 3" xfId="25211" xr:uid="{FCDE8A2F-C37E-4306-9C41-E1C0D1BE3D4C}"/>
    <cellStyle name="Comma 3 3 4 2 2 2 2 4" xfId="10800" xr:uid="{00000000-0005-0000-0000-0000C0310000}"/>
    <cellStyle name="Comma 3 3 4 2 2 2 2 4 2" xfId="30014" xr:uid="{9C94BD63-13B6-49A3-A397-797CE56DBC5D}"/>
    <cellStyle name="Comma 3 3 4 2 2 2 2 5" xfId="20407" xr:uid="{7E6B99C9-5512-4F22-AE34-EF96E2DB5455}"/>
    <cellStyle name="Comma 3 3 4 2 2 2 3" xfId="1991" xr:uid="{00000000-0005-0000-0000-0000C1310000}"/>
    <cellStyle name="Comma 3 3 4 2 2 2 3 2" xfId="4395" xr:uid="{00000000-0005-0000-0000-0000C2310000}"/>
    <cellStyle name="Comma 3 3 4 2 2 2 3 2 2" xfId="9198" xr:uid="{00000000-0005-0000-0000-0000C3310000}"/>
    <cellStyle name="Comma 3 3 4 2 2 2 3 2 2 2" xfId="18805" xr:uid="{00000000-0005-0000-0000-0000C4310000}"/>
    <cellStyle name="Comma 3 3 4 2 2 2 3 2 2 2 2" xfId="38019" xr:uid="{7003ACBB-0209-4249-87E9-6E12D60D0C2C}"/>
    <cellStyle name="Comma 3 3 4 2 2 2 3 2 2 3" xfId="28412" xr:uid="{004EEA53-8BFE-4C5C-929D-54F4D15CD981}"/>
    <cellStyle name="Comma 3 3 4 2 2 2 3 2 3" xfId="14002" xr:uid="{00000000-0005-0000-0000-0000C5310000}"/>
    <cellStyle name="Comma 3 3 4 2 2 2 3 2 3 2" xfId="33216" xr:uid="{3BD6D259-BDCF-4672-9BE8-0FFC3D120F63}"/>
    <cellStyle name="Comma 3 3 4 2 2 2 3 2 4" xfId="23609" xr:uid="{6E42F1EB-6856-4EF3-A71B-C669D6E41FD8}"/>
    <cellStyle name="Comma 3 3 4 2 2 2 3 3" xfId="6797" xr:uid="{00000000-0005-0000-0000-0000C6310000}"/>
    <cellStyle name="Comma 3 3 4 2 2 2 3 3 2" xfId="16404" xr:uid="{00000000-0005-0000-0000-0000C7310000}"/>
    <cellStyle name="Comma 3 3 4 2 2 2 3 3 2 2" xfId="35618" xr:uid="{A1335835-EB47-4908-AEBC-B1552A02FA9E}"/>
    <cellStyle name="Comma 3 3 4 2 2 2 3 3 3" xfId="26011" xr:uid="{B55DCB18-73B1-4DCA-9E68-2C343FBD3839}"/>
    <cellStyle name="Comma 3 3 4 2 2 2 3 4" xfId="11600" xr:uid="{00000000-0005-0000-0000-0000C8310000}"/>
    <cellStyle name="Comma 3 3 4 2 2 2 3 4 2" xfId="30814" xr:uid="{05C38C94-0684-4345-9E48-2CA97A0628DE}"/>
    <cellStyle name="Comma 3 3 4 2 2 2 3 5" xfId="21207" xr:uid="{555169A5-A93A-4281-A463-0C745B1C8BC3}"/>
    <cellStyle name="Comma 3 3 4 2 2 2 4" xfId="2795" xr:uid="{00000000-0005-0000-0000-0000C9310000}"/>
    <cellStyle name="Comma 3 3 4 2 2 2 4 2" xfId="7598" xr:uid="{00000000-0005-0000-0000-0000CA310000}"/>
    <cellStyle name="Comma 3 3 4 2 2 2 4 2 2" xfId="17205" xr:uid="{00000000-0005-0000-0000-0000CB310000}"/>
    <cellStyle name="Comma 3 3 4 2 2 2 4 2 2 2" xfId="36419" xr:uid="{2C722E9F-C794-449A-8206-011F88BE8A85}"/>
    <cellStyle name="Comma 3 3 4 2 2 2 4 2 3" xfId="26812" xr:uid="{1A82631E-3DD2-45BB-A665-1C644BA18E65}"/>
    <cellStyle name="Comma 3 3 4 2 2 2 4 3" xfId="12402" xr:uid="{00000000-0005-0000-0000-0000CC310000}"/>
    <cellStyle name="Comma 3 3 4 2 2 2 4 3 2" xfId="31616" xr:uid="{3917F01F-5C3A-45E6-9511-1790EDEADD9C}"/>
    <cellStyle name="Comma 3 3 4 2 2 2 4 4" xfId="22009" xr:uid="{5EA6F40D-3B98-4C95-9DA6-CE0A4E60FFAF}"/>
    <cellStyle name="Comma 3 3 4 2 2 2 5" xfId="5197" xr:uid="{00000000-0005-0000-0000-0000CD310000}"/>
    <cellStyle name="Comma 3 3 4 2 2 2 5 2" xfId="14804" xr:uid="{00000000-0005-0000-0000-0000CE310000}"/>
    <cellStyle name="Comma 3 3 4 2 2 2 5 2 2" xfId="34018" xr:uid="{E7FCB321-F206-49D3-BED9-86B61AB5D7B7}"/>
    <cellStyle name="Comma 3 3 4 2 2 2 5 3" xfId="24411" xr:uid="{B539ED58-48DC-4D16-88D1-DB1A96196E21}"/>
    <cellStyle name="Comma 3 3 4 2 2 2 6" xfId="10000" xr:uid="{00000000-0005-0000-0000-0000CF310000}"/>
    <cellStyle name="Comma 3 3 4 2 2 2 6 2" xfId="29214" xr:uid="{05444007-0933-41F4-8D43-84972A553519}"/>
    <cellStyle name="Comma 3 3 4 2 2 2 7" xfId="19607" xr:uid="{0ABF01F0-1EB7-4D83-A4A8-D2CF25553A92}"/>
    <cellStyle name="Comma 3 3 4 2 2 3" xfId="590" xr:uid="{00000000-0005-0000-0000-0000D0310000}"/>
    <cellStyle name="Comma 3 3 4 2 2 3 2" xfId="1391" xr:uid="{00000000-0005-0000-0000-0000D1310000}"/>
    <cellStyle name="Comma 3 3 4 2 2 3 2 2" xfId="3795" xr:uid="{00000000-0005-0000-0000-0000D2310000}"/>
    <cellStyle name="Comma 3 3 4 2 2 3 2 2 2" xfId="8598" xr:uid="{00000000-0005-0000-0000-0000D3310000}"/>
    <cellStyle name="Comma 3 3 4 2 2 3 2 2 2 2" xfId="18205" xr:uid="{00000000-0005-0000-0000-0000D4310000}"/>
    <cellStyle name="Comma 3 3 4 2 2 3 2 2 2 2 2" xfId="37419" xr:uid="{243059B6-7686-4B86-B2FC-6D7273DE5E0F}"/>
    <cellStyle name="Comma 3 3 4 2 2 3 2 2 2 3" xfId="27812" xr:uid="{2BF37EBF-1933-467A-9F57-A5FC354A6232}"/>
    <cellStyle name="Comma 3 3 4 2 2 3 2 2 3" xfId="13402" xr:uid="{00000000-0005-0000-0000-0000D5310000}"/>
    <cellStyle name="Comma 3 3 4 2 2 3 2 2 3 2" xfId="32616" xr:uid="{E145C92D-770F-4F3A-8B52-C512872C3B4F}"/>
    <cellStyle name="Comma 3 3 4 2 2 3 2 2 4" xfId="23009" xr:uid="{F67547E4-A173-49AB-BCA6-E1E273D44319}"/>
    <cellStyle name="Comma 3 3 4 2 2 3 2 3" xfId="6197" xr:uid="{00000000-0005-0000-0000-0000D6310000}"/>
    <cellStyle name="Comma 3 3 4 2 2 3 2 3 2" xfId="15804" xr:uid="{00000000-0005-0000-0000-0000D7310000}"/>
    <cellStyle name="Comma 3 3 4 2 2 3 2 3 2 2" xfId="35018" xr:uid="{EC581CC7-7E07-46B6-8FE1-C22BA18DB3A3}"/>
    <cellStyle name="Comma 3 3 4 2 2 3 2 3 3" xfId="25411" xr:uid="{0BF5B7C4-F8B4-4A5B-B71A-E9B88F5FACD8}"/>
    <cellStyle name="Comma 3 3 4 2 2 3 2 4" xfId="11000" xr:uid="{00000000-0005-0000-0000-0000D8310000}"/>
    <cellStyle name="Comma 3 3 4 2 2 3 2 4 2" xfId="30214" xr:uid="{9BBFAC3B-0A76-45C5-BB0A-68A2BDD029E4}"/>
    <cellStyle name="Comma 3 3 4 2 2 3 2 5" xfId="20607" xr:uid="{3C328EB6-57D7-412D-9892-3F3B7C4497C1}"/>
    <cellStyle name="Comma 3 3 4 2 2 3 3" xfId="2191" xr:uid="{00000000-0005-0000-0000-0000D9310000}"/>
    <cellStyle name="Comma 3 3 4 2 2 3 3 2" xfId="4595" xr:uid="{00000000-0005-0000-0000-0000DA310000}"/>
    <cellStyle name="Comma 3 3 4 2 2 3 3 2 2" xfId="9398" xr:uid="{00000000-0005-0000-0000-0000DB310000}"/>
    <cellStyle name="Comma 3 3 4 2 2 3 3 2 2 2" xfId="19005" xr:uid="{00000000-0005-0000-0000-0000DC310000}"/>
    <cellStyle name="Comma 3 3 4 2 2 3 3 2 2 2 2" xfId="38219" xr:uid="{A7082C56-44B2-454E-8ABA-B48A26256108}"/>
    <cellStyle name="Comma 3 3 4 2 2 3 3 2 2 3" xfId="28612" xr:uid="{C8F6F848-9AAC-4D61-BAA9-1012F722E4F4}"/>
    <cellStyle name="Comma 3 3 4 2 2 3 3 2 3" xfId="14202" xr:uid="{00000000-0005-0000-0000-0000DD310000}"/>
    <cellStyle name="Comma 3 3 4 2 2 3 3 2 3 2" xfId="33416" xr:uid="{2EE7EAD5-C4C0-4A6C-9BC6-D409FAC62A0A}"/>
    <cellStyle name="Comma 3 3 4 2 2 3 3 2 4" xfId="23809" xr:uid="{3CBDA274-034E-4282-B8C2-9510829DD4E3}"/>
    <cellStyle name="Comma 3 3 4 2 2 3 3 3" xfId="6997" xr:uid="{00000000-0005-0000-0000-0000DE310000}"/>
    <cellStyle name="Comma 3 3 4 2 2 3 3 3 2" xfId="16604" xr:uid="{00000000-0005-0000-0000-0000DF310000}"/>
    <cellStyle name="Comma 3 3 4 2 2 3 3 3 2 2" xfId="35818" xr:uid="{AE17EE1A-5129-452E-A5AE-C3B85648EAAD}"/>
    <cellStyle name="Comma 3 3 4 2 2 3 3 3 3" xfId="26211" xr:uid="{9C6161AD-E0BD-476E-8E31-A44DC0A24D10}"/>
    <cellStyle name="Comma 3 3 4 2 2 3 3 4" xfId="11800" xr:uid="{00000000-0005-0000-0000-0000E0310000}"/>
    <cellStyle name="Comma 3 3 4 2 2 3 3 4 2" xfId="31014" xr:uid="{2FDB5B6A-1B0D-437C-BDB9-5EF42E24AEFC}"/>
    <cellStyle name="Comma 3 3 4 2 2 3 3 5" xfId="21407" xr:uid="{2867566B-5F77-4BA3-BCE8-52EED008B8CA}"/>
    <cellStyle name="Comma 3 3 4 2 2 3 4" xfId="2995" xr:uid="{00000000-0005-0000-0000-0000E1310000}"/>
    <cellStyle name="Comma 3 3 4 2 2 3 4 2" xfId="7798" xr:uid="{00000000-0005-0000-0000-0000E2310000}"/>
    <cellStyle name="Comma 3 3 4 2 2 3 4 2 2" xfId="17405" xr:uid="{00000000-0005-0000-0000-0000E3310000}"/>
    <cellStyle name="Comma 3 3 4 2 2 3 4 2 2 2" xfId="36619" xr:uid="{165864E5-C1A8-4DEC-847B-43082AFCAE1D}"/>
    <cellStyle name="Comma 3 3 4 2 2 3 4 2 3" xfId="27012" xr:uid="{02951E73-2B12-4CD2-BBA9-0A965267E3B3}"/>
    <cellStyle name="Comma 3 3 4 2 2 3 4 3" xfId="12602" xr:uid="{00000000-0005-0000-0000-0000E4310000}"/>
    <cellStyle name="Comma 3 3 4 2 2 3 4 3 2" xfId="31816" xr:uid="{B2046AA1-FCA6-4727-B7F7-B6D11E274AF7}"/>
    <cellStyle name="Comma 3 3 4 2 2 3 4 4" xfId="22209" xr:uid="{69675B7B-13DA-47DD-9A3C-1798E519F36E}"/>
    <cellStyle name="Comma 3 3 4 2 2 3 5" xfId="5397" xr:uid="{00000000-0005-0000-0000-0000E5310000}"/>
    <cellStyle name="Comma 3 3 4 2 2 3 5 2" xfId="15004" xr:uid="{00000000-0005-0000-0000-0000E6310000}"/>
    <cellStyle name="Comma 3 3 4 2 2 3 5 2 2" xfId="34218" xr:uid="{E1E39143-D40C-4DB3-9AF1-05BFDB7C1962}"/>
    <cellStyle name="Comma 3 3 4 2 2 3 5 3" xfId="24611" xr:uid="{43AA31B2-DBF8-40FA-9799-29691B74EE46}"/>
    <cellStyle name="Comma 3 3 4 2 2 3 6" xfId="10200" xr:uid="{00000000-0005-0000-0000-0000E7310000}"/>
    <cellStyle name="Comma 3 3 4 2 2 3 6 2" xfId="29414" xr:uid="{26948E13-81D1-45F5-9BFE-2D91D09D38F8}"/>
    <cellStyle name="Comma 3 3 4 2 2 3 7" xfId="19807" xr:uid="{6FE21B9C-30DE-46D4-BADB-400593C1ACD3}"/>
    <cellStyle name="Comma 3 3 4 2 2 4" xfId="790" xr:uid="{00000000-0005-0000-0000-0000E8310000}"/>
    <cellStyle name="Comma 3 3 4 2 2 4 2" xfId="1591" xr:uid="{00000000-0005-0000-0000-0000E9310000}"/>
    <cellStyle name="Comma 3 3 4 2 2 4 2 2" xfId="3995" xr:uid="{00000000-0005-0000-0000-0000EA310000}"/>
    <cellStyle name="Comma 3 3 4 2 2 4 2 2 2" xfId="8798" xr:uid="{00000000-0005-0000-0000-0000EB310000}"/>
    <cellStyle name="Comma 3 3 4 2 2 4 2 2 2 2" xfId="18405" xr:uid="{00000000-0005-0000-0000-0000EC310000}"/>
    <cellStyle name="Comma 3 3 4 2 2 4 2 2 2 2 2" xfId="37619" xr:uid="{6128D0FF-BCFD-4971-941A-F26D8A2B1564}"/>
    <cellStyle name="Comma 3 3 4 2 2 4 2 2 2 3" xfId="28012" xr:uid="{0DD9D62A-9576-44E8-8968-D6F631F4A86F}"/>
    <cellStyle name="Comma 3 3 4 2 2 4 2 2 3" xfId="13602" xr:uid="{00000000-0005-0000-0000-0000ED310000}"/>
    <cellStyle name="Comma 3 3 4 2 2 4 2 2 3 2" xfId="32816" xr:uid="{BE1287A2-0E55-46F6-9632-7608B6CB2D40}"/>
    <cellStyle name="Comma 3 3 4 2 2 4 2 2 4" xfId="23209" xr:uid="{6B2C3C02-E2BE-4691-B493-D7460C96FD03}"/>
    <cellStyle name="Comma 3 3 4 2 2 4 2 3" xfId="6397" xr:uid="{00000000-0005-0000-0000-0000EE310000}"/>
    <cellStyle name="Comma 3 3 4 2 2 4 2 3 2" xfId="16004" xr:uid="{00000000-0005-0000-0000-0000EF310000}"/>
    <cellStyle name="Comma 3 3 4 2 2 4 2 3 2 2" xfId="35218" xr:uid="{4B2B96F5-51B7-46F6-8091-EE63E5936F49}"/>
    <cellStyle name="Comma 3 3 4 2 2 4 2 3 3" xfId="25611" xr:uid="{A9DEEF19-C9FF-4F37-9A13-AA3CD4D15720}"/>
    <cellStyle name="Comma 3 3 4 2 2 4 2 4" xfId="11200" xr:uid="{00000000-0005-0000-0000-0000F0310000}"/>
    <cellStyle name="Comma 3 3 4 2 2 4 2 4 2" xfId="30414" xr:uid="{0F030304-794F-4759-80BA-54983F22DE9E}"/>
    <cellStyle name="Comma 3 3 4 2 2 4 2 5" xfId="20807" xr:uid="{1BDA4176-702A-40DF-9549-69F39C4C15F0}"/>
    <cellStyle name="Comma 3 3 4 2 2 4 3" xfId="2391" xr:uid="{00000000-0005-0000-0000-0000F1310000}"/>
    <cellStyle name="Comma 3 3 4 2 2 4 3 2" xfId="4795" xr:uid="{00000000-0005-0000-0000-0000F2310000}"/>
    <cellStyle name="Comma 3 3 4 2 2 4 3 2 2" xfId="9598" xr:uid="{00000000-0005-0000-0000-0000F3310000}"/>
    <cellStyle name="Comma 3 3 4 2 2 4 3 2 2 2" xfId="19205" xr:uid="{00000000-0005-0000-0000-0000F4310000}"/>
    <cellStyle name="Comma 3 3 4 2 2 4 3 2 2 2 2" xfId="38419" xr:uid="{1DB032D0-D193-4018-9BCA-A7763786204A}"/>
    <cellStyle name="Comma 3 3 4 2 2 4 3 2 2 3" xfId="28812" xr:uid="{837C275B-5AF2-4644-AEFE-2B829A5B4AD5}"/>
    <cellStyle name="Comma 3 3 4 2 2 4 3 2 3" xfId="14402" xr:uid="{00000000-0005-0000-0000-0000F5310000}"/>
    <cellStyle name="Comma 3 3 4 2 2 4 3 2 3 2" xfId="33616" xr:uid="{463273F5-D09F-4699-899A-52FBB53430B8}"/>
    <cellStyle name="Comma 3 3 4 2 2 4 3 2 4" xfId="24009" xr:uid="{92CBAC30-DAD2-4804-95E5-910336AB220D}"/>
    <cellStyle name="Comma 3 3 4 2 2 4 3 3" xfId="7197" xr:uid="{00000000-0005-0000-0000-0000F6310000}"/>
    <cellStyle name="Comma 3 3 4 2 2 4 3 3 2" xfId="16804" xr:uid="{00000000-0005-0000-0000-0000F7310000}"/>
    <cellStyle name="Comma 3 3 4 2 2 4 3 3 2 2" xfId="36018" xr:uid="{FF366DB8-3A66-4F7C-9692-E09592AFBC65}"/>
    <cellStyle name="Comma 3 3 4 2 2 4 3 3 3" xfId="26411" xr:uid="{ACDC21EA-4291-447B-8C7B-F062E81D4AF4}"/>
    <cellStyle name="Comma 3 3 4 2 2 4 3 4" xfId="12000" xr:uid="{00000000-0005-0000-0000-0000F8310000}"/>
    <cellStyle name="Comma 3 3 4 2 2 4 3 4 2" xfId="31214" xr:uid="{05AB9D1C-B697-44B1-98B6-910827B92C3A}"/>
    <cellStyle name="Comma 3 3 4 2 2 4 3 5" xfId="21607" xr:uid="{1E69AB53-C8C3-4B1F-B69B-9FC293FD9F1C}"/>
    <cellStyle name="Comma 3 3 4 2 2 4 4" xfId="3195" xr:uid="{00000000-0005-0000-0000-0000F9310000}"/>
    <cellStyle name="Comma 3 3 4 2 2 4 4 2" xfId="7998" xr:uid="{00000000-0005-0000-0000-0000FA310000}"/>
    <cellStyle name="Comma 3 3 4 2 2 4 4 2 2" xfId="17605" xr:uid="{00000000-0005-0000-0000-0000FB310000}"/>
    <cellStyle name="Comma 3 3 4 2 2 4 4 2 2 2" xfId="36819" xr:uid="{6D8DEC4B-BB90-45E1-8055-384C6264D063}"/>
    <cellStyle name="Comma 3 3 4 2 2 4 4 2 3" xfId="27212" xr:uid="{BAE15E00-3A52-4010-A20E-EB0C89EB7E00}"/>
    <cellStyle name="Comma 3 3 4 2 2 4 4 3" xfId="12802" xr:uid="{00000000-0005-0000-0000-0000FC310000}"/>
    <cellStyle name="Comma 3 3 4 2 2 4 4 3 2" xfId="32016" xr:uid="{4974AAD8-EF30-4CA9-9D7A-44B60DEEA585}"/>
    <cellStyle name="Comma 3 3 4 2 2 4 4 4" xfId="22409" xr:uid="{E06DF4FA-5F54-4F17-AD9B-7ECD5D8526A5}"/>
    <cellStyle name="Comma 3 3 4 2 2 4 5" xfId="5597" xr:uid="{00000000-0005-0000-0000-0000FD310000}"/>
    <cellStyle name="Comma 3 3 4 2 2 4 5 2" xfId="15204" xr:uid="{00000000-0005-0000-0000-0000FE310000}"/>
    <cellStyle name="Comma 3 3 4 2 2 4 5 2 2" xfId="34418" xr:uid="{CA5CB6A2-D5B8-4F5C-ABF5-8D0A7325A312}"/>
    <cellStyle name="Comma 3 3 4 2 2 4 5 3" xfId="24811" xr:uid="{7C8323D5-899F-4D6F-B8F7-4DDB360FC7A7}"/>
    <cellStyle name="Comma 3 3 4 2 2 4 6" xfId="10400" xr:uid="{00000000-0005-0000-0000-0000FF310000}"/>
    <cellStyle name="Comma 3 3 4 2 2 4 6 2" xfId="29614" xr:uid="{D24CFCE1-4769-4FCB-906B-AFEE7E480ED6}"/>
    <cellStyle name="Comma 3 3 4 2 2 4 7" xfId="20007" xr:uid="{4C6966B7-0232-464C-9B53-9E153BAF454F}"/>
    <cellStyle name="Comma 3 3 4 2 2 5" xfId="991" xr:uid="{00000000-0005-0000-0000-000000320000}"/>
    <cellStyle name="Comma 3 3 4 2 2 5 2" xfId="3395" xr:uid="{00000000-0005-0000-0000-000001320000}"/>
    <cellStyle name="Comma 3 3 4 2 2 5 2 2" xfId="8198" xr:uid="{00000000-0005-0000-0000-000002320000}"/>
    <cellStyle name="Comma 3 3 4 2 2 5 2 2 2" xfId="17805" xr:uid="{00000000-0005-0000-0000-000003320000}"/>
    <cellStyle name="Comma 3 3 4 2 2 5 2 2 2 2" xfId="37019" xr:uid="{E8F130C5-550C-41CE-A24C-98ACCB4EA099}"/>
    <cellStyle name="Comma 3 3 4 2 2 5 2 2 3" xfId="27412" xr:uid="{C3C3B493-D71D-4C1F-8A9E-DF8A7E1115BA}"/>
    <cellStyle name="Comma 3 3 4 2 2 5 2 3" xfId="13002" xr:uid="{00000000-0005-0000-0000-000004320000}"/>
    <cellStyle name="Comma 3 3 4 2 2 5 2 3 2" xfId="32216" xr:uid="{9821904B-D1A0-4020-B301-EA9C81E005F1}"/>
    <cellStyle name="Comma 3 3 4 2 2 5 2 4" xfId="22609" xr:uid="{280A5A42-708C-450E-ADF7-4092CA723F56}"/>
    <cellStyle name="Comma 3 3 4 2 2 5 3" xfId="5797" xr:uid="{00000000-0005-0000-0000-000005320000}"/>
    <cellStyle name="Comma 3 3 4 2 2 5 3 2" xfId="15404" xr:uid="{00000000-0005-0000-0000-000006320000}"/>
    <cellStyle name="Comma 3 3 4 2 2 5 3 2 2" xfId="34618" xr:uid="{527CEE0D-D6CB-4538-8CE7-21804533DA9A}"/>
    <cellStyle name="Comma 3 3 4 2 2 5 3 3" xfId="25011" xr:uid="{227B0F2F-C0B2-4BBA-8F59-5ADD7FB96FE9}"/>
    <cellStyle name="Comma 3 3 4 2 2 5 4" xfId="10600" xr:uid="{00000000-0005-0000-0000-000007320000}"/>
    <cellStyle name="Comma 3 3 4 2 2 5 4 2" xfId="29814" xr:uid="{E5BA22D8-F0BF-40E5-8179-BD05994C5454}"/>
    <cellStyle name="Comma 3 3 4 2 2 5 5" xfId="20207" xr:uid="{A2734E9F-293E-4061-83C9-0D719F70F466}"/>
    <cellStyle name="Comma 3 3 4 2 2 6" xfId="1791" xr:uid="{00000000-0005-0000-0000-000008320000}"/>
    <cellStyle name="Comma 3 3 4 2 2 6 2" xfId="4195" xr:uid="{00000000-0005-0000-0000-000009320000}"/>
    <cellStyle name="Comma 3 3 4 2 2 6 2 2" xfId="8998" xr:uid="{00000000-0005-0000-0000-00000A320000}"/>
    <cellStyle name="Comma 3 3 4 2 2 6 2 2 2" xfId="18605" xr:uid="{00000000-0005-0000-0000-00000B320000}"/>
    <cellStyle name="Comma 3 3 4 2 2 6 2 2 2 2" xfId="37819" xr:uid="{751F3DEC-A76F-435A-9441-5E7136BB6CBC}"/>
    <cellStyle name="Comma 3 3 4 2 2 6 2 2 3" xfId="28212" xr:uid="{75C6C093-9FCF-4501-9227-636C9A0A8652}"/>
    <cellStyle name="Comma 3 3 4 2 2 6 2 3" xfId="13802" xr:uid="{00000000-0005-0000-0000-00000C320000}"/>
    <cellStyle name="Comma 3 3 4 2 2 6 2 3 2" xfId="33016" xr:uid="{4CA0FCDF-EB32-4790-ACAA-A6A7A6D20463}"/>
    <cellStyle name="Comma 3 3 4 2 2 6 2 4" xfId="23409" xr:uid="{BE8959B7-48BC-44DE-A99D-EBC37BD9D121}"/>
    <cellStyle name="Comma 3 3 4 2 2 6 3" xfId="6597" xr:uid="{00000000-0005-0000-0000-00000D320000}"/>
    <cellStyle name="Comma 3 3 4 2 2 6 3 2" xfId="16204" xr:uid="{00000000-0005-0000-0000-00000E320000}"/>
    <cellStyle name="Comma 3 3 4 2 2 6 3 2 2" xfId="35418" xr:uid="{B7F88615-DE08-4D83-AC23-08C87EB35718}"/>
    <cellStyle name="Comma 3 3 4 2 2 6 3 3" xfId="25811" xr:uid="{21135F42-A899-407B-B06E-DCBD48902572}"/>
    <cellStyle name="Comma 3 3 4 2 2 6 4" xfId="11400" xr:uid="{00000000-0005-0000-0000-00000F320000}"/>
    <cellStyle name="Comma 3 3 4 2 2 6 4 2" xfId="30614" xr:uid="{D8E06207-FB1B-45FA-81B8-C40CFFE459EF}"/>
    <cellStyle name="Comma 3 3 4 2 2 6 5" xfId="21007" xr:uid="{2B514541-9911-4E4C-BE6C-C7C1A5BBBBB0}"/>
    <cellStyle name="Comma 3 3 4 2 2 7" xfId="2595" xr:uid="{00000000-0005-0000-0000-000010320000}"/>
    <cellStyle name="Comma 3 3 4 2 2 7 2" xfId="7398" xr:uid="{00000000-0005-0000-0000-000011320000}"/>
    <cellStyle name="Comma 3 3 4 2 2 7 2 2" xfId="17005" xr:uid="{00000000-0005-0000-0000-000012320000}"/>
    <cellStyle name="Comma 3 3 4 2 2 7 2 2 2" xfId="36219" xr:uid="{86F22388-F222-4958-89CB-08CB01537218}"/>
    <cellStyle name="Comma 3 3 4 2 2 7 2 3" xfId="26612" xr:uid="{730ED773-C32E-4AE5-9A6D-1B4EC491DD1E}"/>
    <cellStyle name="Comma 3 3 4 2 2 7 3" xfId="12202" xr:uid="{00000000-0005-0000-0000-000013320000}"/>
    <cellStyle name="Comma 3 3 4 2 2 7 3 2" xfId="31416" xr:uid="{54CDB7E7-024B-49D4-9F59-8919E760A58B}"/>
    <cellStyle name="Comma 3 3 4 2 2 7 4" xfId="21809" xr:uid="{048197C5-DEA2-41E8-9B11-3B01EF5CD5AA}"/>
    <cellStyle name="Comma 3 3 4 2 2 8" xfId="4997" xr:uid="{00000000-0005-0000-0000-000014320000}"/>
    <cellStyle name="Comma 3 3 4 2 2 8 2" xfId="14604" xr:uid="{00000000-0005-0000-0000-000015320000}"/>
    <cellStyle name="Comma 3 3 4 2 2 8 2 2" xfId="33818" xr:uid="{B5B67BC8-9E94-45B9-BAFF-05C0615D28E2}"/>
    <cellStyle name="Comma 3 3 4 2 2 8 3" xfId="24211" xr:uid="{30150997-34A0-458A-8FBD-670640348A26}"/>
    <cellStyle name="Comma 3 3 4 2 2 9" xfId="9800" xr:uid="{00000000-0005-0000-0000-000016320000}"/>
    <cellStyle name="Comma 3 3 4 2 2 9 2" xfId="29014" xr:uid="{F56FA107-9E89-4044-90F6-8E127A7F9942}"/>
    <cellStyle name="Comma 3 3 4 2 3" xfId="290" xr:uid="{00000000-0005-0000-0000-000017320000}"/>
    <cellStyle name="Comma 3 3 4 2 3 2" xfId="1091" xr:uid="{00000000-0005-0000-0000-000018320000}"/>
    <cellStyle name="Comma 3 3 4 2 3 2 2" xfId="3495" xr:uid="{00000000-0005-0000-0000-000019320000}"/>
    <cellStyle name="Comma 3 3 4 2 3 2 2 2" xfId="8298" xr:uid="{00000000-0005-0000-0000-00001A320000}"/>
    <cellStyle name="Comma 3 3 4 2 3 2 2 2 2" xfId="17905" xr:uid="{00000000-0005-0000-0000-00001B320000}"/>
    <cellStyle name="Comma 3 3 4 2 3 2 2 2 2 2" xfId="37119" xr:uid="{00B8D207-BBA5-4D55-A2E2-8382F6AFFB58}"/>
    <cellStyle name="Comma 3 3 4 2 3 2 2 2 3" xfId="27512" xr:uid="{0E5BA93B-8FDB-4D23-A416-FFB88483D240}"/>
    <cellStyle name="Comma 3 3 4 2 3 2 2 3" xfId="13102" xr:uid="{00000000-0005-0000-0000-00001C320000}"/>
    <cellStyle name="Comma 3 3 4 2 3 2 2 3 2" xfId="32316" xr:uid="{80BA9B3F-96E0-4D39-9834-DE02455FA1E9}"/>
    <cellStyle name="Comma 3 3 4 2 3 2 2 4" xfId="22709" xr:uid="{8C5CC8E1-1A19-477C-90C4-65794528B328}"/>
    <cellStyle name="Comma 3 3 4 2 3 2 3" xfId="5897" xr:uid="{00000000-0005-0000-0000-00001D320000}"/>
    <cellStyle name="Comma 3 3 4 2 3 2 3 2" xfId="15504" xr:uid="{00000000-0005-0000-0000-00001E320000}"/>
    <cellStyle name="Comma 3 3 4 2 3 2 3 2 2" xfId="34718" xr:uid="{D7F5C89F-0CBA-484C-B1EC-94BD5B3A12C8}"/>
    <cellStyle name="Comma 3 3 4 2 3 2 3 3" xfId="25111" xr:uid="{5D9E5EA0-E432-40BE-87D4-3D9B2C144902}"/>
    <cellStyle name="Comma 3 3 4 2 3 2 4" xfId="10700" xr:uid="{00000000-0005-0000-0000-00001F320000}"/>
    <cellStyle name="Comma 3 3 4 2 3 2 4 2" xfId="29914" xr:uid="{49CBD96E-2535-4EF0-B0D6-6EC39CED20E5}"/>
    <cellStyle name="Comma 3 3 4 2 3 2 5" xfId="20307" xr:uid="{696D01E3-C89D-4D4F-B2DA-78A72DACAEFF}"/>
    <cellStyle name="Comma 3 3 4 2 3 3" xfId="1891" xr:uid="{00000000-0005-0000-0000-000020320000}"/>
    <cellStyle name="Comma 3 3 4 2 3 3 2" xfId="4295" xr:uid="{00000000-0005-0000-0000-000021320000}"/>
    <cellStyle name="Comma 3 3 4 2 3 3 2 2" xfId="9098" xr:uid="{00000000-0005-0000-0000-000022320000}"/>
    <cellStyle name="Comma 3 3 4 2 3 3 2 2 2" xfId="18705" xr:uid="{00000000-0005-0000-0000-000023320000}"/>
    <cellStyle name="Comma 3 3 4 2 3 3 2 2 2 2" xfId="37919" xr:uid="{77705F42-E0ED-4E9E-9B73-E816892FF8AC}"/>
    <cellStyle name="Comma 3 3 4 2 3 3 2 2 3" xfId="28312" xr:uid="{7687299E-2F1A-44B2-BACD-CB35614E6F7A}"/>
    <cellStyle name="Comma 3 3 4 2 3 3 2 3" xfId="13902" xr:uid="{00000000-0005-0000-0000-000024320000}"/>
    <cellStyle name="Comma 3 3 4 2 3 3 2 3 2" xfId="33116" xr:uid="{B589693C-6964-4D33-9B42-7E41B66C975F}"/>
    <cellStyle name="Comma 3 3 4 2 3 3 2 4" xfId="23509" xr:uid="{BE223497-C27A-455B-92AD-7B7FC8FB7F61}"/>
    <cellStyle name="Comma 3 3 4 2 3 3 3" xfId="6697" xr:uid="{00000000-0005-0000-0000-000025320000}"/>
    <cellStyle name="Comma 3 3 4 2 3 3 3 2" xfId="16304" xr:uid="{00000000-0005-0000-0000-000026320000}"/>
    <cellStyle name="Comma 3 3 4 2 3 3 3 2 2" xfId="35518" xr:uid="{DD1A8CCC-F5CE-4716-8845-D318DECB0888}"/>
    <cellStyle name="Comma 3 3 4 2 3 3 3 3" xfId="25911" xr:uid="{8BC54BCA-9347-4F00-9B08-7CE8A4B7D3B0}"/>
    <cellStyle name="Comma 3 3 4 2 3 3 4" xfId="11500" xr:uid="{00000000-0005-0000-0000-000027320000}"/>
    <cellStyle name="Comma 3 3 4 2 3 3 4 2" xfId="30714" xr:uid="{9223B3A7-72CB-432A-9209-FCE4AA1BDE47}"/>
    <cellStyle name="Comma 3 3 4 2 3 3 5" xfId="21107" xr:uid="{79012199-9A15-4773-8BA0-72444598A23B}"/>
    <cellStyle name="Comma 3 3 4 2 3 4" xfId="2695" xr:uid="{00000000-0005-0000-0000-000028320000}"/>
    <cellStyle name="Comma 3 3 4 2 3 4 2" xfId="7498" xr:uid="{00000000-0005-0000-0000-000029320000}"/>
    <cellStyle name="Comma 3 3 4 2 3 4 2 2" xfId="17105" xr:uid="{00000000-0005-0000-0000-00002A320000}"/>
    <cellStyle name="Comma 3 3 4 2 3 4 2 2 2" xfId="36319" xr:uid="{D1329E9F-1130-4F09-89AB-2578AAF17A9D}"/>
    <cellStyle name="Comma 3 3 4 2 3 4 2 3" xfId="26712" xr:uid="{AAD9C4A5-F1DA-4216-BD58-A4D167B24ECF}"/>
    <cellStyle name="Comma 3 3 4 2 3 4 3" xfId="12302" xr:uid="{00000000-0005-0000-0000-00002B320000}"/>
    <cellStyle name="Comma 3 3 4 2 3 4 3 2" xfId="31516" xr:uid="{89D3DCCA-09BD-422F-8A41-8D96B4F7CA72}"/>
    <cellStyle name="Comma 3 3 4 2 3 4 4" xfId="21909" xr:uid="{8BD16BBC-7CB4-4EAC-AA5F-03077CBBC411}"/>
    <cellStyle name="Comma 3 3 4 2 3 5" xfId="5097" xr:uid="{00000000-0005-0000-0000-00002C320000}"/>
    <cellStyle name="Comma 3 3 4 2 3 5 2" xfId="14704" xr:uid="{00000000-0005-0000-0000-00002D320000}"/>
    <cellStyle name="Comma 3 3 4 2 3 5 2 2" xfId="33918" xr:uid="{6CA8AA7C-98B5-4D8E-A086-DF21B68AA0F7}"/>
    <cellStyle name="Comma 3 3 4 2 3 5 3" xfId="24311" xr:uid="{C5E80F29-56E7-4E14-86C8-ABB3751E59D2}"/>
    <cellStyle name="Comma 3 3 4 2 3 6" xfId="9900" xr:uid="{00000000-0005-0000-0000-00002E320000}"/>
    <cellStyle name="Comma 3 3 4 2 3 6 2" xfId="29114" xr:uid="{5FAFD9EE-2ED7-42BB-803F-90E822A1C925}"/>
    <cellStyle name="Comma 3 3 4 2 3 7" xfId="19507" xr:uid="{7A2395C5-EA71-4708-B802-F785A4943DD5}"/>
    <cellStyle name="Comma 3 3 4 2 4" xfId="490" xr:uid="{00000000-0005-0000-0000-00002F320000}"/>
    <cellStyle name="Comma 3 3 4 2 4 2" xfId="1291" xr:uid="{00000000-0005-0000-0000-000030320000}"/>
    <cellStyle name="Comma 3 3 4 2 4 2 2" xfId="3695" xr:uid="{00000000-0005-0000-0000-000031320000}"/>
    <cellStyle name="Comma 3 3 4 2 4 2 2 2" xfId="8498" xr:uid="{00000000-0005-0000-0000-000032320000}"/>
    <cellStyle name="Comma 3 3 4 2 4 2 2 2 2" xfId="18105" xr:uid="{00000000-0005-0000-0000-000033320000}"/>
    <cellStyle name="Comma 3 3 4 2 4 2 2 2 2 2" xfId="37319" xr:uid="{73E2286A-CA64-4C80-B64E-F00B4CE78FAA}"/>
    <cellStyle name="Comma 3 3 4 2 4 2 2 2 3" xfId="27712" xr:uid="{C224A384-9B62-40A6-8ECC-B8AD15D15677}"/>
    <cellStyle name="Comma 3 3 4 2 4 2 2 3" xfId="13302" xr:uid="{00000000-0005-0000-0000-000034320000}"/>
    <cellStyle name="Comma 3 3 4 2 4 2 2 3 2" xfId="32516" xr:uid="{774072D7-67C8-419C-AACC-005958404764}"/>
    <cellStyle name="Comma 3 3 4 2 4 2 2 4" xfId="22909" xr:uid="{01B15BB6-F4AA-4489-B74E-8DA9A8FA0136}"/>
    <cellStyle name="Comma 3 3 4 2 4 2 3" xfId="6097" xr:uid="{00000000-0005-0000-0000-000035320000}"/>
    <cellStyle name="Comma 3 3 4 2 4 2 3 2" xfId="15704" xr:uid="{00000000-0005-0000-0000-000036320000}"/>
    <cellStyle name="Comma 3 3 4 2 4 2 3 2 2" xfId="34918" xr:uid="{C64DBC1E-F9BB-4B45-AD4B-5A13612022B8}"/>
    <cellStyle name="Comma 3 3 4 2 4 2 3 3" xfId="25311" xr:uid="{3829E95F-FA28-4BF7-8F30-D06CC7342B16}"/>
    <cellStyle name="Comma 3 3 4 2 4 2 4" xfId="10900" xr:uid="{00000000-0005-0000-0000-000037320000}"/>
    <cellStyle name="Comma 3 3 4 2 4 2 4 2" xfId="30114" xr:uid="{18025F5F-A4CA-4741-8999-27394329281D}"/>
    <cellStyle name="Comma 3 3 4 2 4 2 5" xfId="20507" xr:uid="{6744B5CA-071D-468B-B328-3A42AE08A1DD}"/>
    <cellStyle name="Comma 3 3 4 2 4 3" xfId="2091" xr:uid="{00000000-0005-0000-0000-000038320000}"/>
    <cellStyle name="Comma 3 3 4 2 4 3 2" xfId="4495" xr:uid="{00000000-0005-0000-0000-000039320000}"/>
    <cellStyle name="Comma 3 3 4 2 4 3 2 2" xfId="9298" xr:uid="{00000000-0005-0000-0000-00003A320000}"/>
    <cellStyle name="Comma 3 3 4 2 4 3 2 2 2" xfId="18905" xr:uid="{00000000-0005-0000-0000-00003B320000}"/>
    <cellStyle name="Comma 3 3 4 2 4 3 2 2 2 2" xfId="38119" xr:uid="{0C23230B-4C74-46EB-ABEA-3748804B52EF}"/>
    <cellStyle name="Comma 3 3 4 2 4 3 2 2 3" xfId="28512" xr:uid="{1EB7BB32-8B77-4238-8E17-404582F117AB}"/>
    <cellStyle name="Comma 3 3 4 2 4 3 2 3" xfId="14102" xr:uid="{00000000-0005-0000-0000-00003C320000}"/>
    <cellStyle name="Comma 3 3 4 2 4 3 2 3 2" xfId="33316" xr:uid="{663827E4-2CFD-4052-AD5C-E8AD197C8B30}"/>
    <cellStyle name="Comma 3 3 4 2 4 3 2 4" xfId="23709" xr:uid="{56F5A702-D638-4253-BE28-5F1142C143B9}"/>
    <cellStyle name="Comma 3 3 4 2 4 3 3" xfId="6897" xr:uid="{00000000-0005-0000-0000-00003D320000}"/>
    <cellStyle name="Comma 3 3 4 2 4 3 3 2" xfId="16504" xr:uid="{00000000-0005-0000-0000-00003E320000}"/>
    <cellStyle name="Comma 3 3 4 2 4 3 3 2 2" xfId="35718" xr:uid="{6A88387E-C027-49E2-85E9-97383C49B451}"/>
    <cellStyle name="Comma 3 3 4 2 4 3 3 3" xfId="26111" xr:uid="{E3E39105-DC9B-40BD-A295-E5B184809B9D}"/>
    <cellStyle name="Comma 3 3 4 2 4 3 4" xfId="11700" xr:uid="{00000000-0005-0000-0000-00003F320000}"/>
    <cellStyle name="Comma 3 3 4 2 4 3 4 2" xfId="30914" xr:uid="{20C78A59-4DA3-4AE1-95C5-FA7FA1C6C4B2}"/>
    <cellStyle name="Comma 3 3 4 2 4 3 5" xfId="21307" xr:uid="{2FFCEE38-35EE-4E0E-BE19-196A5E4A8734}"/>
    <cellStyle name="Comma 3 3 4 2 4 4" xfId="2895" xr:uid="{00000000-0005-0000-0000-000040320000}"/>
    <cellStyle name="Comma 3 3 4 2 4 4 2" xfId="7698" xr:uid="{00000000-0005-0000-0000-000041320000}"/>
    <cellStyle name="Comma 3 3 4 2 4 4 2 2" xfId="17305" xr:uid="{00000000-0005-0000-0000-000042320000}"/>
    <cellStyle name="Comma 3 3 4 2 4 4 2 2 2" xfId="36519" xr:uid="{B85FF0A8-E357-43C8-8A48-EF9CC4F25350}"/>
    <cellStyle name="Comma 3 3 4 2 4 4 2 3" xfId="26912" xr:uid="{A0720AB0-7D31-4340-844E-BB434AB8513B}"/>
    <cellStyle name="Comma 3 3 4 2 4 4 3" xfId="12502" xr:uid="{00000000-0005-0000-0000-000043320000}"/>
    <cellStyle name="Comma 3 3 4 2 4 4 3 2" xfId="31716" xr:uid="{B3B083D6-9D1C-4614-B8A6-AC9F397103E0}"/>
    <cellStyle name="Comma 3 3 4 2 4 4 4" xfId="22109" xr:uid="{9F3747C1-D374-4469-BAA6-416422A2CFDD}"/>
    <cellStyle name="Comma 3 3 4 2 4 5" xfId="5297" xr:uid="{00000000-0005-0000-0000-000044320000}"/>
    <cellStyle name="Comma 3 3 4 2 4 5 2" xfId="14904" xr:uid="{00000000-0005-0000-0000-000045320000}"/>
    <cellStyle name="Comma 3 3 4 2 4 5 2 2" xfId="34118" xr:uid="{EEA50034-A50C-4D46-BC95-626ED86E70FE}"/>
    <cellStyle name="Comma 3 3 4 2 4 5 3" xfId="24511" xr:uid="{9168AAA3-4B19-4974-B034-7440F7B68F42}"/>
    <cellStyle name="Comma 3 3 4 2 4 6" xfId="10100" xr:uid="{00000000-0005-0000-0000-000046320000}"/>
    <cellStyle name="Comma 3 3 4 2 4 6 2" xfId="29314" xr:uid="{B9FD97C2-02E5-456E-ACAD-9C426A13D29F}"/>
    <cellStyle name="Comma 3 3 4 2 4 7" xfId="19707" xr:uid="{902BA0A0-5553-406B-B520-65FEE6D2D099}"/>
    <cellStyle name="Comma 3 3 4 2 5" xfId="690" xr:uid="{00000000-0005-0000-0000-000047320000}"/>
    <cellStyle name="Comma 3 3 4 2 5 2" xfId="1491" xr:uid="{00000000-0005-0000-0000-000048320000}"/>
    <cellStyle name="Comma 3 3 4 2 5 2 2" xfId="3895" xr:uid="{00000000-0005-0000-0000-000049320000}"/>
    <cellStyle name="Comma 3 3 4 2 5 2 2 2" xfId="8698" xr:uid="{00000000-0005-0000-0000-00004A320000}"/>
    <cellStyle name="Comma 3 3 4 2 5 2 2 2 2" xfId="18305" xr:uid="{00000000-0005-0000-0000-00004B320000}"/>
    <cellStyle name="Comma 3 3 4 2 5 2 2 2 2 2" xfId="37519" xr:uid="{389C7686-19C5-444C-AEC7-A5E62708EF5E}"/>
    <cellStyle name="Comma 3 3 4 2 5 2 2 2 3" xfId="27912" xr:uid="{576697EC-255B-4082-9FE5-18FAAC292FC0}"/>
    <cellStyle name="Comma 3 3 4 2 5 2 2 3" xfId="13502" xr:uid="{00000000-0005-0000-0000-00004C320000}"/>
    <cellStyle name="Comma 3 3 4 2 5 2 2 3 2" xfId="32716" xr:uid="{A4879E49-6F67-41FD-9DA4-488B57069D25}"/>
    <cellStyle name="Comma 3 3 4 2 5 2 2 4" xfId="23109" xr:uid="{1F824E98-2E25-4041-A966-5034BF71498C}"/>
    <cellStyle name="Comma 3 3 4 2 5 2 3" xfId="6297" xr:uid="{00000000-0005-0000-0000-00004D320000}"/>
    <cellStyle name="Comma 3 3 4 2 5 2 3 2" xfId="15904" xr:uid="{00000000-0005-0000-0000-00004E320000}"/>
    <cellStyle name="Comma 3 3 4 2 5 2 3 2 2" xfId="35118" xr:uid="{EDA02B2B-A601-4F3D-B020-9D45FCA1F3FF}"/>
    <cellStyle name="Comma 3 3 4 2 5 2 3 3" xfId="25511" xr:uid="{6E30BC85-8DE1-44C3-A8D2-33A8287861B6}"/>
    <cellStyle name="Comma 3 3 4 2 5 2 4" xfId="11100" xr:uid="{00000000-0005-0000-0000-00004F320000}"/>
    <cellStyle name="Comma 3 3 4 2 5 2 4 2" xfId="30314" xr:uid="{B0BFBC2B-0631-4062-B18E-9E8C87A77DD4}"/>
    <cellStyle name="Comma 3 3 4 2 5 2 5" xfId="20707" xr:uid="{2AE5EFE3-4F94-4B2C-A4A1-AF149322AAD8}"/>
    <cellStyle name="Comma 3 3 4 2 5 3" xfId="2291" xr:uid="{00000000-0005-0000-0000-000050320000}"/>
    <cellStyle name="Comma 3 3 4 2 5 3 2" xfId="4695" xr:uid="{00000000-0005-0000-0000-000051320000}"/>
    <cellStyle name="Comma 3 3 4 2 5 3 2 2" xfId="9498" xr:uid="{00000000-0005-0000-0000-000052320000}"/>
    <cellStyle name="Comma 3 3 4 2 5 3 2 2 2" xfId="19105" xr:uid="{00000000-0005-0000-0000-000053320000}"/>
    <cellStyle name="Comma 3 3 4 2 5 3 2 2 2 2" xfId="38319" xr:uid="{5EF397EA-12FA-4A2C-B119-E526989C2600}"/>
    <cellStyle name="Comma 3 3 4 2 5 3 2 2 3" xfId="28712" xr:uid="{3B78B6FC-5868-42B6-B03E-799D1751D9E3}"/>
    <cellStyle name="Comma 3 3 4 2 5 3 2 3" xfId="14302" xr:uid="{00000000-0005-0000-0000-000054320000}"/>
    <cellStyle name="Comma 3 3 4 2 5 3 2 3 2" xfId="33516" xr:uid="{111384F9-CF8F-4AF2-8840-ED8A79554EF8}"/>
    <cellStyle name="Comma 3 3 4 2 5 3 2 4" xfId="23909" xr:uid="{A4F242F3-62CB-4298-899C-FA993A7E5000}"/>
    <cellStyle name="Comma 3 3 4 2 5 3 3" xfId="7097" xr:uid="{00000000-0005-0000-0000-000055320000}"/>
    <cellStyle name="Comma 3 3 4 2 5 3 3 2" xfId="16704" xr:uid="{00000000-0005-0000-0000-000056320000}"/>
    <cellStyle name="Comma 3 3 4 2 5 3 3 2 2" xfId="35918" xr:uid="{E7802DB7-793E-4B34-91E8-548978743544}"/>
    <cellStyle name="Comma 3 3 4 2 5 3 3 3" xfId="26311" xr:uid="{E39089B7-231A-406E-89FE-C2E0091B4252}"/>
    <cellStyle name="Comma 3 3 4 2 5 3 4" xfId="11900" xr:uid="{00000000-0005-0000-0000-000057320000}"/>
    <cellStyle name="Comma 3 3 4 2 5 3 4 2" xfId="31114" xr:uid="{2AF8F073-3290-4FCF-BE3F-95C089435F4D}"/>
    <cellStyle name="Comma 3 3 4 2 5 3 5" xfId="21507" xr:uid="{20FBEFE7-A317-4633-9192-B36F67550F38}"/>
    <cellStyle name="Comma 3 3 4 2 5 4" xfId="3095" xr:uid="{00000000-0005-0000-0000-000058320000}"/>
    <cellStyle name="Comma 3 3 4 2 5 4 2" xfId="7898" xr:uid="{00000000-0005-0000-0000-000059320000}"/>
    <cellStyle name="Comma 3 3 4 2 5 4 2 2" xfId="17505" xr:uid="{00000000-0005-0000-0000-00005A320000}"/>
    <cellStyle name="Comma 3 3 4 2 5 4 2 2 2" xfId="36719" xr:uid="{FBCD62C1-D540-429B-A850-ACB45A7D6188}"/>
    <cellStyle name="Comma 3 3 4 2 5 4 2 3" xfId="27112" xr:uid="{0AAA4449-EDD9-4DDA-9C50-208C09C64D8D}"/>
    <cellStyle name="Comma 3 3 4 2 5 4 3" xfId="12702" xr:uid="{00000000-0005-0000-0000-00005B320000}"/>
    <cellStyle name="Comma 3 3 4 2 5 4 3 2" xfId="31916" xr:uid="{2C3F7BA5-83C5-4ABB-A8A5-4B2A3B910B7F}"/>
    <cellStyle name="Comma 3 3 4 2 5 4 4" xfId="22309" xr:uid="{11979789-3048-4147-8E5B-D67A69611B9E}"/>
    <cellStyle name="Comma 3 3 4 2 5 5" xfId="5497" xr:uid="{00000000-0005-0000-0000-00005C320000}"/>
    <cellStyle name="Comma 3 3 4 2 5 5 2" xfId="15104" xr:uid="{00000000-0005-0000-0000-00005D320000}"/>
    <cellStyle name="Comma 3 3 4 2 5 5 2 2" xfId="34318" xr:uid="{5D78A044-2335-4DAF-9B2B-303FC3A20693}"/>
    <cellStyle name="Comma 3 3 4 2 5 5 3" xfId="24711" xr:uid="{70931416-080B-4257-B532-F8B0571B4932}"/>
    <cellStyle name="Comma 3 3 4 2 5 6" xfId="10300" xr:uid="{00000000-0005-0000-0000-00005E320000}"/>
    <cellStyle name="Comma 3 3 4 2 5 6 2" xfId="29514" xr:uid="{4A071DBD-8BBC-441F-A33E-E1C7BD8BE6D2}"/>
    <cellStyle name="Comma 3 3 4 2 5 7" xfId="19907" xr:uid="{C732DA49-9253-42A3-A13C-BFABB4781AAD}"/>
    <cellStyle name="Comma 3 3 4 2 6" xfId="891" xr:uid="{00000000-0005-0000-0000-00005F320000}"/>
    <cellStyle name="Comma 3 3 4 2 6 2" xfId="3295" xr:uid="{00000000-0005-0000-0000-000060320000}"/>
    <cellStyle name="Comma 3 3 4 2 6 2 2" xfId="8098" xr:uid="{00000000-0005-0000-0000-000061320000}"/>
    <cellStyle name="Comma 3 3 4 2 6 2 2 2" xfId="17705" xr:uid="{00000000-0005-0000-0000-000062320000}"/>
    <cellStyle name="Comma 3 3 4 2 6 2 2 2 2" xfId="36919" xr:uid="{939FB16D-662A-4A40-AFC8-3F1CC1F13DDA}"/>
    <cellStyle name="Comma 3 3 4 2 6 2 2 3" xfId="27312" xr:uid="{AB0AE9CF-5076-4A17-B2F9-E1562982050D}"/>
    <cellStyle name="Comma 3 3 4 2 6 2 3" xfId="12902" xr:uid="{00000000-0005-0000-0000-000063320000}"/>
    <cellStyle name="Comma 3 3 4 2 6 2 3 2" xfId="32116" xr:uid="{B84573AF-3479-44DA-92A0-C0C34FA4C1DE}"/>
    <cellStyle name="Comma 3 3 4 2 6 2 4" xfId="22509" xr:uid="{7FA873D4-3783-4BF1-BAE5-11629E3E11CD}"/>
    <cellStyle name="Comma 3 3 4 2 6 3" xfId="5697" xr:uid="{00000000-0005-0000-0000-000064320000}"/>
    <cellStyle name="Comma 3 3 4 2 6 3 2" xfId="15304" xr:uid="{00000000-0005-0000-0000-000065320000}"/>
    <cellStyle name="Comma 3 3 4 2 6 3 2 2" xfId="34518" xr:uid="{1E361CB0-A7F9-48A4-A78F-21D8B78A057A}"/>
    <cellStyle name="Comma 3 3 4 2 6 3 3" xfId="24911" xr:uid="{4CE84E5E-EBD2-4DF6-BC68-18D863003C8D}"/>
    <cellStyle name="Comma 3 3 4 2 6 4" xfId="10500" xr:uid="{00000000-0005-0000-0000-000066320000}"/>
    <cellStyle name="Comma 3 3 4 2 6 4 2" xfId="29714" xr:uid="{42A630AC-53BA-410F-A223-D44D9A562D29}"/>
    <cellStyle name="Comma 3 3 4 2 6 5" xfId="20107" xr:uid="{F857F89C-2A05-43EB-8C3F-41375872BBFB}"/>
    <cellStyle name="Comma 3 3 4 2 7" xfId="1691" xr:uid="{00000000-0005-0000-0000-000067320000}"/>
    <cellStyle name="Comma 3 3 4 2 7 2" xfId="4095" xr:uid="{00000000-0005-0000-0000-000068320000}"/>
    <cellStyle name="Comma 3 3 4 2 7 2 2" xfId="8898" xr:uid="{00000000-0005-0000-0000-000069320000}"/>
    <cellStyle name="Comma 3 3 4 2 7 2 2 2" xfId="18505" xr:uid="{00000000-0005-0000-0000-00006A320000}"/>
    <cellStyle name="Comma 3 3 4 2 7 2 2 2 2" xfId="37719" xr:uid="{7C77D525-DAA3-421B-A9DE-75D56AB4C796}"/>
    <cellStyle name="Comma 3 3 4 2 7 2 2 3" xfId="28112" xr:uid="{423775BA-E688-417A-81BF-85869188A595}"/>
    <cellStyle name="Comma 3 3 4 2 7 2 3" xfId="13702" xr:uid="{00000000-0005-0000-0000-00006B320000}"/>
    <cellStyle name="Comma 3 3 4 2 7 2 3 2" xfId="32916" xr:uid="{F1F49EF5-89DD-4F8C-AA85-515FA77621E7}"/>
    <cellStyle name="Comma 3 3 4 2 7 2 4" xfId="23309" xr:uid="{8B3FC66A-F639-4195-A8F7-AE09616749F7}"/>
    <cellStyle name="Comma 3 3 4 2 7 3" xfId="6497" xr:uid="{00000000-0005-0000-0000-00006C320000}"/>
    <cellStyle name="Comma 3 3 4 2 7 3 2" xfId="16104" xr:uid="{00000000-0005-0000-0000-00006D320000}"/>
    <cellStyle name="Comma 3 3 4 2 7 3 2 2" xfId="35318" xr:uid="{0381EB0F-3733-4100-8723-F4E01A055F1D}"/>
    <cellStyle name="Comma 3 3 4 2 7 3 3" xfId="25711" xr:uid="{24688724-6322-4A9C-B564-80B72E37DB91}"/>
    <cellStyle name="Comma 3 3 4 2 7 4" xfId="11300" xr:uid="{00000000-0005-0000-0000-00006E320000}"/>
    <cellStyle name="Comma 3 3 4 2 7 4 2" xfId="30514" xr:uid="{9D85D17D-16FB-4438-B1A9-C33A12E238E5}"/>
    <cellStyle name="Comma 3 3 4 2 7 5" xfId="20907" xr:uid="{74B7214F-BA1E-4248-BCEF-B5A920774E52}"/>
    <cellStyle name="Comma 3 3 4 2 8" xfId="2495" xr:uid="{00000000-0005-0000-0000-00006F320000}"/>
    <cellStyle name="Comma 3 3 4 2 8 2" xfId="7298" xr:uid="{00000000-0005-0000-0000-000070320000}"/>
    <cellStyle name="Comma 3 3 4 2 8 2 2" xfId="16905" xr:uid="{00000000-0005-0000-0000-000071320000}"/>
    <cellStyle name="Comma 3 3 4 2 8 2 2 2" xfId="36119" xr:uid="{542E0CB2-4AB7-44AD-B242-48AA59292ECE}"/>
    <cellStyle name="Comma 3 3 4 2 8 2 3" xfId="26512" xr:uid="{E16A5AF2-D4C7-4F08-8C24-A1A4C3150DAB}"/>
    <cellStyle name="Comma 3 3 4 2 8 3" xfId="12102" xr:uid="{00000000-0005-0000-0000-000072320000}"/>
    <cellStyle name="Comma 3 3 4 2 8 3 2" xfId="31316" xr:uid="{0CA53397-5DB8-42B8-8CDE-88D5D20FADCB}"/>
    <cellStyle name="Comma 3 3 4 2 8 4" xfId="21709" xr:uid="{4DC9FB0E-76D6-4A5E-B672-9FCE707F33EE}"/>
    <cellStyle name="Comma 3 3 4 2 9" xfId="4897" xr:uid="{00000000-0005-0000-0000-000073320000}"/>
    <cellStyle name="Comma 3 3 4 2 9 2" xfId="14504" xr:uid="{00000000-0005-0000-0000-000074320000}"/>
    <cellStyle name="Comma 3 3 4 2 9 2 2" xfId="33718" xr:uid="{40D56425-2F67-4139-92D8-0A40550E9932}"/>
    <cellStyle name="Comma 3 3 4 2 9 3" xfId="24111" xr:uid="{0AD8D22E-1367-4782-BB18-6281382A350C}"/>
    <cellStyle name="Comma 3 3 4 3" xfId="140" xr:uid="{00000000-0005-0000-0000-000075320000}"/>
    <cellStyle name="Comma 3 3 4 3 10" xfId="19357" xr:uid="{21D73E56-C169-4981-ADAE-9291DB8558E3}"/>
    <cellStyle name="Comma 3 3 4 3 2" xfId="340" xr:uid="{00000000-0005-0000-0000-000076320000}"/>
    <cellStyle name="Comma 3 3 4 3 2 2" xfId="1141" xr:uid="{00000000-0005-0000-0000-000077320000}"/>
    <cellStyle name="Comma 3 3 4 3 2 2 2" xfId="3545" xr:uid="{00000000-0005-0000-0000-000078320000}"/>
    <cellStyle name="Comma 3 3 4 3 2 2 2 2" xfId="8348" xr:uid="{00000000-0005-0000-0000-000079320000}"/>
    <cellStyle name="Comma 3 3 4 3 2 2 2 2 2" xfId="17955" xr:uid="{00000000-0005-0000-0000-00007A320000}"/>
    <cellStyle name="Comma 3 3 4 3 2 2 2 2 2 2" xfId="37169" xr:uid="{B6B7CE87-6457-498E-ABAD-9AA06CFA617D}"/>
    <cellStyle name="Comma 3 3 4 3 2 2 2 2 3" xfId="27562" xr:uid="{7EDC4122-AA94-4E73-9482-4FDC6B320B3C}"/>
    <cellStyle name="Comma 3 3 4 3 2 2 2 3" xfId="13152" xr:uid="{00000000-0005-0000-0000-00007B320000}"/>
    <cellStyle name="Comma 3 3 4 3 2 2 2 3 2" xfId="32366" xr:uid="{B55274C0-F9D6-4EB1-B013-113BAEBBA6F0}"/>
    <cellStyle name="Comma 3 3 4 3 2 2 2 4" xfId="22759" xr:uid="{69FEAF6D-5942-4CFA-8ABE-D525CE567272}"/>
    <cellStyle name="Comma 3 3 4 3 2 2 3" xfId="5947" xr:uid="{00000000-0005-0000-0000-00007C320000}"/>
    <cellStyle name="Comma 3 3 4 3 2 2 3 2" xfId="15554" xr:uid="{00000000-0005-0000-0000-00007D320000}"/>
    <cellStyle name="Comma 3 3 4 3 2 2 3 2 2" xfId="34768" xr:uid="{E3A813F2-E2D4-47FD-BC68-918A84D532CF}"/>
    <cellStyle name="Comma 3 3 4 3 2 2 3 3" xfId="25161" xr:uid="{3F0799F2-8231-4CD7-B931-C60D170ABD87}"/>
    <cellStyle name="Comma 3 3 4 3 2 2 4" xfId="10750" xr:uid="{00000000-0005-0000-0000-00007E320000}"/>
    <cellStyle name="Comma 3 3 4 3 2 2 4 2" xfId="29964" xr:uid="{F5808C4B-E545-4EDA-8D18-4B32A135C167}"/>
    <cellStyle name="Comma 3 3 4 3 2 2 5" xfId="20357" xr:uid="{2BADB4D8-EA08-4809-8C8F-0E9495DC5CD0}"/>
    <cellStyle name="Comma 3 3 4 3 2 3" xfId="1941" xr:uid="{00000000-0005-0000-0000-00007F320000}"/>
    <cellStyle name="Comma 3 3 4 3 2 3 2" xfId="4345" xr:uid="{00000000-0005-0000-0000-000080320000}"/>
    <cellStyle name="Comma 3 3 4 3 2 3 2 2" xfId="9148" xr:uid="{00000000-0005-0000-0000-000081320000}"/>
    <cellStyle name="Comma 3 3 4 3 2 3 2 2 2" xfId="18755" xr:uid="{00000000-0005-0000-0000-000082320000}"/>
    <cellStyle name="Comma 3 3 4 3 2 3 2 2 2 2" xfId="37969" xr:uid="{44825BAD-619C-4FF6-AB11-55CC2297008C}"/>
    <cellStyle name="Comma 3 3 4 3 2 3 2 2 3" xfId="28362" xr:uid="{7BDC7DD3-91E3-4A99-9A3A-5C6FDDC7224A}"/>
    <cellStyle name="Comma 3 3 4 3 2 3 2 3" xfId="13952" xr:uid="{00000000-0005-0000-0000-000083320000}"/>
    <cellStyle name="Comma 3 3 4 3 2 3 2 3 2" xfId="33166" xr:uid="{8F684214-E6DB-45FE-8F57-11383CE17031}"/>
    <cellStyle name="Comma 3 3 4 3 2 3 2 4" xfId="23559" xr:uid="{A8047694-C1D3-4F8E-924B-A2D12EA91653}"/>
    <cellStyle name="Comma 3 3 4 3 2 3 3" xfId="6747" xr:uid="{00000000-0005-0000-0000-000084320000}"/>
    <cellStyle name="Comma 3 3 4 3 2 3 3 2" xfId="16354" xr:uid="{00000000-0005-0000-0000-000085320000}"/>
    <cellStyle name="Comma 3 3 4 3 2 3 3 2 2" xfId="35568" xr:uid="{2529E44E-8EBA-40B5-B60F-F68DBA9BE14D}"/>
    <cellStyle name="Comma 3 3 4 3 2 3 3 3" xfId="25961" xr:uid="{7D3F427A-7ADF-4DB3-A384-6AEC6ABB7383}"/>
    <cellStyle name="Comma 3 3 4 3 2 3 4" xfId="11550" xr:uid="{00000000-0005-0000-0000-000086320000}"/>
    <cellStyle name="Comma 3 3 4 3 2 3 4 2" xfId="30764" xr:uid="{3A91C9DE-BE7A-4D34-BD1C-3FFAE98DCB14}"/>
    <cellStyle name="Comma 3 3 4 3 2 3 5" xfId="21157" xr:uid="{6F180DBF-6F09-46A5-A9CF-C3961DB3F61B}"/>
    <cellStyle name="Comma 3 3 4 3 2 4" xfId="2745" xr:uid="{00000000-0005-0000-0000-000087320000}"/>
    <cellStyle name="Comma 3 3 4 3 2 4 2" xfId="7548" xr:uid="{00000000-0005-0000-0000-000088320000}"/>
    <cellStyle name="Comma 3 3 4 3 2 4 2 2" xfId="17155" xr:uid="{00000000-0005-0000-0000-000089320000}"/>
    <cellStyle name="Comma 3 3 4 3 2 4 2 2 2" xfId="36369" xr:uid="{855C0DB2-FB20-4963-9C41-2DCDCE44568E}"/>
    <cellStyle name="Comma 3 3 4 3 2 4 2 3" xfId="26762" xr:uid="{D25471F7-C78C-42BF-8F00-144E659D5B6B}"/>
    <cellStyle name="Comma 3 3 4 3 2 4 3" xfId="12352" xr:uid="{00000000-0005-0000-0000-00008A320000}"/>
    <cellStyle name="Comma 3 3 4 3 2 4 3 2" xfId="31566" xr:uid="{C1D76BB6-6AE5-4FFD-83C9-6C3627611C12}"/>
    <cellStyle name="Comma 3 3 4 3 2 4 4" xfId="21959" xr:uid="{BFCA178B-35A8-4CE9-8EF5-AB2BD86C24EA}"/>
    <cellStyle name="Comma 3 3 4 3 2 5" xfId="5147" xr:uid="{00000000-0005-0000-0000-00008B320000}"/>
    <cellStyle name="Comma 3 3 4 3 2 5 2" xfId="14754" xr:uid="{00000000-0005-0000-0000-00008C320000}"/>
    <cellStyle name="Comma 3 3 4 3 2 5 2 2" xfId="33968" xr:uid="{0FBC97A2-9026-41BF-9C5C-9CDDF08B6C38}"/>
    <cellStyle name="Comma 3 3 4 3 2 5 3" xfId="24361" xr:uid="{CBA7A235-D70E-4532-B08A-C854CE1C47B0}"/>
    <cellStyle name="Comma 3 3 4 3 2 6" xfId="9950" xr:uid="{00000000-0005-0000-0000-00008D320000}"/>
    <cellStyle name="Comma 3 3 4 3 2 6 2" xfId="29164" xr:uid="{E4C4175B-60E2-4210-870A-C3538359DEE8}"/>
    <cellStyle name="Comma 3 3 4 3 2 7" xfId="19557" xr:uid="{17293347-7A56-4714-B1EC-088A2A24E4D4}"/>
    <cellStyle name="Comma 3 3 4 3 3" xfId="540" xr:uid="{00000000-0005-0000-0000-00008E320000}"/>
    <cellStyle name="Comma 3 3 4 3 3 2" xfId="1341" xr:uid="{00000000-0005-0000-0000-00008F320000}"/>
    <cellStyle name="Comma 3 3 4 3 3 2 2" xfId="3745" xr:uid="{00000000-0005-0000-0000-000090320000}"/>
    <cellStyle name="Comma 3 3 4 3 3 2 2 2" xfId="8548" xr:uid="{00000000-0005-0000-0000-000091320000}"/>
    <cellStyle name="Comma 3 3 4 3 3 2 2 2 2" xfId="18155" xr:uid="{00000000-0005-0000-0000-000092320000}"/>
    <cellStyle name="Comma 3 3 4 3 3 2 2 2 2 2" xfId="37369" xr:uid="{563C3191-F1BE-4010-8F0A-6A9589CBF8FC}"/>
    <cellStyle name="Comma 3 3 4 3 3 2 2 2 3" xfId="27762" xr:uid="{9BAB2B92-DA9F-44C6-A919-254994611167}"/>
    <cellStyle name="Comma 3 3 4 3 3 2 2 3" xfId="13352" xr:uid="{00000000-0005-0000-0000-000093320000}"/>
    <cellStyle name="Comma 3 3 4 3 3 2 2 3 2" xfId="32566" xr:uid="{85B3C100-BE83-4AB6-9389-0685178BCAD0}"/>
    <cellStyle name="Comma 3 3 4 3 3 2 2 4" xfId="22959" xr:uid="{D48BC2B8-3B6C-42E8-BEAE-F93567E50A9B}"/>
    <cellStyle name="Comma 3 3 4 3 3 2 3" xfId="6147" xr:uid="{00000000-0005-0000-0000-000094320000}"/>
    <cellStyle name="Comma 3 3 4 3 3 2 3 2" xfId="15754" xr:uid="{00000000-0005-0000-0000-000095320000}"/>
    <cellStyle name="Comma 3 3 4 3 3 2 3 2 2" xfId="34968" xr:uid="{95A21765-6FAD-45B7-9888-2C150B70A7D1}"/>
    <cellStyle name="Comma 3 3 4 3 3 2 3 3" xfId="25361" xr:uid="{7C3C97AF-BB42-4849-84DC-D53C404ADDE0}"/>
    <cellStyle name="Comma 3 3 4 3 3 2 4" xfId="10950" xr:uid="{00000000-0005-0000-0000-000096320000}"/>
    <cellStyle name="Comma 3 3 4 3 3 2 4 2" xfId="30164" xr:uid="{4B7ACB0F-FE71-48D3-8457-1E329066F529}"/>
    <cellStyle name="Comma 3 3 4 3 3 2 5" xfId="20557" xr:uid="{670A520A-2875-4671-BC0E-423F18ACB0B0}"/>
    <cellStyle name="Comma 3 3 4 3 3 3" xfId="2141" xr:uid="{00000000-0005-0000-0000-000097320000}"/>
    <cellStyle name="Comma 3 3 4 3 3 3 2" xfId="4545" xr:uid="{00000000-0005-0000-0000-000098320000}"/>
    <cellStyle name="Comma 3 3 4 3 3 3 2 2" xfId="9348" xr:uid="{00000000-0005-0000-0000-000099320000}"/>
    <cellStyle name="Comma 3 3 4 3 3 3 2 2 2" xfId="18955" xr:uid="{00000000-0005-0000-0000-00009A320000}"/>
    <cellStyle name="Comma 3 3 4 3 3 3 2 2 2 2" xfId="38169" xr:uid="{5A7B791C-331E-4FCF-965A-75CE75F2F7AA}"/>
    <cellStyle name="Comma 3 3 4 3 3 3 2 2 3" xfId="28562" xr:uid="{E5FE313E-B4DE-4CF7-B209-9D58822ECEFE}"/>
    <cellStyle name="Comma 3 3 4 3 3 3 2 3" xfId="14152" xr:uid="{00000000-0005-0000-0000-00009B320000}"/>
    <cellStyle name="Comma 3 3 4 3 3 3 2 3 2" xfId="33366" xr:uid="{A2AB8072-2BCE-4D2B-A5FA-24E9B7BF87D3}"/>
    <cellStyle name="Comma 3 3 4 3 3 3 2 4" xfId="23759" xr:uid="{2B3FAB51-A6C8-466E-9C7D-5D4C53D2F558}"/>
    <cellStyle name="Comma 3 3 4 3 3 3 3" xfId="6947" xr:uid="{00000000-0005-0000-0000-00009C320000}"/>
    <cellStyle name="Comma 3 3 4 3 3 3 3 2" xfId="16554" xr:uid="{00000000-0005-0000-0000-00009D320000}"/>
    <cellStyle name="Comma 3 3 4 3 3 3 3 2 2" xfId="35768" xr:uid="{01EA2A99-35D7-4896-83D3-BD503FE287CC}"/>
    <cellStyle name="Comma 3 3 4 3 3 3 3 3" xfId="26161" xr:uid="{3E10FC7A-FB3E-406D-A7F5-B48F77DE7033}"/>
    <cellStyle name="Comma 3 3 4 3 3 3 4" xfId="11750" xr:uid="{00000000-0005-0000-0000-00009E320000}"/>
    <cellStyle name="Comma 3 3 4 3 3 3 4 2" xfId="30964" xr:uid="{8AFD9DC5-FCDF-4D69-AC90-B52F1802993C}"/>
    <cellStyle name="Comma 3 3 4 3 3 3 5" xfId="21357" xr:uid="{025CD801-711A-4FC7-A605-E41E62C22C2F}"/>
    <cellStyle name="Comma 3 3 4 3 3 4" xfId="2945" xr:uid="{00000000-0005-0000-0000-00009F320000}"/>
    <cellStyle name="Comma 3 3 4 3 3 4 2" xfId="7748" xr:uid="{00000000-0005-0000-0000-0000A0320000}"/>
    <cellStyle name="Comma 3 3 4 3 3 4 2 2" xfId="17355" xr:uid="{00000000-0005-0000-0000-0000A1320000}"/>
    <cellStyle name="Comma 3 3 4 3 3 4 2 2 2" xfId="36569" xr:uid="{37E898A7-7CB7-4B47-9B7C-6F6E0AF6077B}"/>
    <cellStyle name="Comma 3 3 4 3 3 4 2 3" xfId="26962" xr:uid="{34C45C6E-1497-49A4-9978-00123EA46C52}"/>
    <cellStyle name="Comma 3 3 4 3 3 4 3" xfId="12552" xr:uid="{00000000-0005-0000-0000-0000A2320000}"/>
    <cellStyle name="Comma 3 3 4 3 3 4 3 2" xfId="31766" xr:uid="{B5A5A5A7-AF7A-4E34-828F-1DF8A9C9C533}"/>
    <cellStyle name="Comma 3 3 4 3 3 4 4" xfId="22159" xr:uid="{F98EF049-29BC-4249-A9B3-8E43B8DD678A}"/>
    <cellStyle name="Comma 3 3 4 3 3 5" xfId="5347" xr:uid="{00000000-0005-0000-0000-0000A3320000}"/>
    <cellStyle name="Comma 3 3 4 3 3 5 2" xfId="14954" xr:uid="{00000000-0005-0000-0000-0000A4320000}"/>
    <cellStyle name="Comma 3 3 4 3 3 5 2 2" xfId="34168" xr:uid="{A1853C05-00B3-4459-AF58-B7DD4BF0FB2C}"/>
    <cellStyle name="Comma 3 3 4 3 3 5 3" xfId="24561" xr:uid="{0BDAF0E9-830D-446E-BE1C-77B388804428}"/>
    <cellStyle name="Comma 3 3 4 3 3 6" xfId="10150" xr:uid="{00000000-0005-0000-0000-0000A5320000}"/>
    <cellStyle name="Comma 3 3 4 3 3 6 2" xfId="29364" xr:uid="{ED0AA7D8-9B4D-4D01-A953-7162C4808F48}"/>
    <cellStyle name="Comma 3 3 4 3 3 7" xfId="19757" xr:uid="{5A16AB34-2AA1-4467-926F-0B34C7139D04}"/>
    <cellStyle name="Comma 3 3 4 3 4" xfId="740" xr:uid="{00000000-0005-0000-0000-0000A6320000}"/>
    <cellStyle name="Comma 3 3 4 3 4 2" xfId="1541" xr:uid="{00000000-0005-0000-0000-0000A7320000}"/>
    <cellStyle name="Comma 3 3 4 3 4 2 2" xfId="3945" xr:uid="{00000000-0005-0000-0000-0000A8320000}"/>
    <cellStyle name="Comma 3 3 4 3 4 2 2 2" xfId="8748" xr:uid="{00000000-0005-0000-0000-0000A9320000}"/>
    <cellStyle name="Comma 3 3 4 3 4 2 2 2 2" xfId="18355" xr:uid="{00000000-0005-0000-0000-0000AA320000}"/>
    <cellStyle name="Comma 3 3 4 3 4 2 2 2 2 2" xfId="37569" xr:uid="{4888B921-CD2B-4DCA-B1DB-9AC621558C7A}"/>
    <cellStyle name="Comma 3 3 4 3 4 2 2 2 3" xfId="27962" xr:uid="{764B8564-228B-4E27-A282-6CF52D1D2F0E}"/>
    <cellStyle name="Comma 3 3 4 3 4 2 2 3" xfId="13552" xr:uid="{00000000-0005-0000-0000-0000AB320000}"/>
    <cellStyle name="Comma 3 3 4 3 4 2 2 3 2" xfId="32766" xr:uid="{FD516222-A139-4AF2-8EE7-0D8A9440D92B}"/>
    <cellStyle name="Comma 3 3 4 3 4 2 2 4" xfId="23159" xr:uid="{AB9B4E73-CA4A-4D27-87B8-8CD63636CD65}"/>
    <cellStyle name="Comma 3 3 4 3 4 2 3" xfId="6347" xr:uid="{00000000-0005-0000-0000-0000AC320000}"/>
    <cellStyle name="Comma 3 3 4 3 4 2 3 2" xfId="15954" xr:uid="{00000000-0005-0000-0000-0000AD320000}"/>
    <cellStyle name="Comma 3 3 4 3 4 2 3 2 2" xfId="35168" xr:uid="{0A5E72EC-84E8-43BA-93A1-5B2D95E97F55}"/>
    <cellStyle name="Comma 3 3 4 3 4 2 3 3" xfId="25561" xr:uid="{C3750B25-6BC3-4567-99CF-B7114242A657}"/>
    <cellStyle name="Comma 3 3 4 3 4 2 4" xfId="11150" xr:uid="{00000000-0005-0000-0000-0000AE320000}"/>
    <cellStyle name="Comma 3 3 4 3 4 2 4 2" xfId="30364" xr:uid="{BA867B47-E8F3-40FA-8420-E52BFBA1AE01}"/>
    <cellStyle name="Comma 3 3 4 3 4 2 5" xfId="20757" xr:uid="{B67939BB-473C-4E5C-A648-A62A8870DF1E}"/>
    <cellStyle name="Comma 3 3 4 3 4 3" xfId="2341" xr:uid="{00000000-0005-0000-0000-0000AF320000}"/>
    <cellStyle name="Comma 3 3 4 3 4 3 2" xfId="4745" xr:uid="{00000000-0005-0000-0000-0000B0320000}"/>
    <cellStyle name="Comma 3 3 4 3 4 3 2 2" xfId="9548" xr:uid="{00000000-0005-0000-0000-0000B1320000}"/>
    <cellStyle name="Comma 3 3 4 3 4 3 2 2 2" xfId="19155" xr:uid="{00000000-0005-0000-0000-0000B2320000}"/>
    <cellStyle name="Comma 3 3 4 3 4 3 2 2 2 2" xfId="38369" xr:uid="{2ABB9631-1155-4709-AEDC-B1928809DF10}"/>
    <cellStyle name="Comma 3 3 4 3 4 3 2 2 3" xfId="28762" xr:uid="{58F854F3-81C4-405E-B423-B33F3C66ECDB}"/>
    <cellStyle name="Comma 3 3 4 3 4 3 2 3" xfId="14352" xr:uid="{00000000-0005-0000-0000-0000B3320000}"/>
    <cellStyle name="Comma 3 3 4 3 4 3 2 3 2" xfId="33566" xr:uid="{E43A6A6B-DA4D-4B5B-BBFB-37463BA2F2D1}"/>
    <cellStyle name="Comma 3 3 4 3 4 3 2 4" xfId="23959" xr:uid="{F79792CF-45EF-4936-8CFB-02746748919B}"/>
    <cellStyle name="Comma 3 3 4 3 4 3 3" xfId="7147" xr:uid="{00000000-0005-0000-0000-0000B4320000}"/>
    <cellStyle name="Comma 3 3 4 3 4 3 3 2" xfId="16754" xr:uid="{00000000-0005-0000-0000-0000B5320000}"/>
    <cellStyle name="Comma 3 3 4 3 4 3 3 2 2" xfId="35968" xr:uid="{07B3323D-7293-4ED3-86FA-013E6306545A}"/>
    <cellStyle name="Comma 3 3 4 3 4 3 3 3" xfId="26361" xr:uid="{1DA48585-6EC3-45CD-BA36-00BF18DC9CB1}"/>
    <cellStyle name="Comma 3 3 4 3 4 3 4" xfId="11950" xr:uid="{00000000-0005-0000-0000-0000B6320000}"/>
    <cellStyle name="Comma 3 3 4 3 4 3 4 2" xfId="31164" xr:uid="{61BD27DC-148B-4522-B269-BCF987463BE3}"/>
    <cellStyle name="Comma 3 3 4 3 4 3 5" xfId="21557" xr:uid="{FA99CF68-4EDD-4B06-BD74-87419C2E817A}"/>
    <cellStyle name="Comma 3 3 4 3 4 4" xfId="3145" xr:uid="{00000000-0005-0000-0000-0000B7320000}"/>
    <cellStyle name="Comma 3 3 4 3 4 4 2" xfId="7948" xr:uid="{00000000-0005-0000-0000-0000B8320000}"/>
    <cellStyle name="Comma 3 3 4 3 4 4 2 2" xfId="17555" xr:uid="{00000000-0005-0000-0000-0000B9320000}"/>
    <cellStyle name="Comma 3 3 4 3 4 4 2 2 2" xfId="36769" xr:uid="{C617D567-BCE4-430A-A3C9-FE4B11AEB418}"/>
    <cellStyle name="Comma 3 3 4 3 4 4 2 3" xfId="27162" xr:uid="{A587E576-35D3-4069-AD12-DE576F3FD6D3}"/>
    <cellStyle name="Comma 3 3 4 3 4 4 3" xfId="12752" xr:uid="{00000000-0005-0000-0000-0000BA320000}"/>
    <cellStyle name="Comma 3 3 4 3 4 4 3 2" xfId="31966" xr:uid="{E073CA9F-51AB-47E6-8891-ABB270FAAF9A}"/>
    <cellStyle name="Comma 3 3 4 3 4 4 4" xfId="22359" xr:uid="{B37AC7C8-233B-4F47-91B1-A7AAE65A4221}"/>
    <cellStyle name="Comma 3 3 4 3 4 5" xfId="5547" xr:uid="{00000000-0005-0000-0000-0000BB320000}"/>
    <cellStyle name="Comma 3 3 4 3 4 5 2" xfId="15154" xr:uid="{00000000-0005-0000-0000-0000BC320000}"/>
    <cellStyle name="Comma 3 3 4 3 4 5 2 2" xfId="34368" xr:uid="{26009CF9-1292-4F2A-8A9F-DE4E0E2C7CF1}"/>
    <cellStyle name="Comma 3 3 4 3 4 5 3" xfId="24761" xr:uid="{FAE139C7-E3B9-40FA-A1BD-2774C0D2C34B}"/>
    <cellStyle name="Comma 3 3 4 3 4 6" xfId="10350" xr:uid="{00000000-0005-0000-0000-0000BD320000}"/>
    <cellStyle name="Comma 3 3 4 3 4 6 2" xfId="29564" xr:uid="{B336E191-252A-46DF-9417-FBD24DD4305E}"/>
    <cellStyle name="Comma 3 3 4 3 4 7" xfId="19957" xr:uid="{002B5F77-F11D-474F-BC51-F63A6638876F}"/>
    <cellStyle name="Comma 3 3 4 3 5" xfId="941" xr:uid="{00000000-0005-0000-0000-0000BE320000}"/>
    <cellStyle name="Comma 3 3 4 3 5 2" xfId="3345" xr:uid="{00000000-0005-0000-0000-0000BF320000}"/>
    <cellStyle name="Comma 3 3 4 3 5 2 2" xfId="8148" xr:uid="{00000000-0005-0000-0000-0000C0320000}"/>
    <cellStyle name="Comma 3 3 4 3 5 2 2 2" xfId="17755" xr:uid="{00000000-0005-0000-0000-0000C1320000}"/>
    <cellStyle name="Comma 3 3 4 3 5 2 2 2 2" xfId="36969" xr:uid="{68B42FFA-803E-4B3D-877A-263938251317}"/>
    <cellStyle name="Comma 3 3 4 3 5 2 2 3" xfId="27362" xr:uid="{21B39673-FE75-47DC-8347-A903B3408905}"/>
    <cellStyle name="Comma 3 3 4 3 5 2 3" xfId="12952" xr:uid="{00000000-0005-0000-0000-0000C2320000}"/>
    <cellStyle name="Comma 3 3 4 3 5 2 3 2" xfId="32166" xr:uid="{CA6D4D8B-53E7-4C5E-AA9D-19DF04C27682}"/>
    <cellStyle name="Comma 3 3 4 3 5 2 4" xfId="22559" xr:uid="{D9CDCF62-7193-453F-8AA4-3EDF782F7580}"/>
    <cellStyle name="Comma 3 3 4 3 5 3" xfId="5747" xr:uid="{00000000-0005-0000-0000-0000C3320000}"/>
    <cellStyle name="Comma 3 3 4 3 5 3 2" xfId="15354" xr:uid="{00000000-0005-0000-0000-0000C4320000}"/>
    <cellStyle name="Comma 3 3 4 3 5 3 2 2" xfId="34568" xr:uid="{6C8E01B9-540A-4E33-B8BB-A4A6DBFEEDD1}"/>
    <cellStyle name="Comma 3 3 4 3 5 3 3" xfId="24961" xr:uid="{ED41B468-6977-4DA0-B18F-BC7594F12A83}"/>
    <cellStyle name="Comma 3 3 4 3 5 4" xfId="10550" xr:uid="{00000000-0005-0000-0000-0000C5320000}"/>
    <cellStyle name="Comma 3 3 4 3 5 4 2" xfId="29764" xr:uid="{567A8D00-D506-40B1-93F9-E7CFE05693D2}"/>
    <cellStyle name="Comma 3 3 4 3 5 5" xfId="20157" xr:uid="{C4D5E450-0789-4EE2-988F-D0D4DAC6EDEC}"/>
    <cellStyle name="Comma 3 3 4 3 6" xfId="1741" xr:uid="{00000000-0005-0000-0000-0000C6320000}"/>
    <cellStyle name="Comma 3 3 4 3 6 2" xfId="4145" xr:uid="{00000000-0005-0000-0000-0000C7320000}"/>
    <cellStyle name="Comma 3 3 4 3 6 2 2" xfId="8948" xr:uid="{00000000-0005-0000-0000-0000C8320000}"/>
    <cellStyle name="Comma 3 3 4 3 6 2 2 2" xfId="18555" xr:uid="{00000000-0005-0000-0000-0000C9320000}"/>
    <cellStyle name="Comma 3 3 4 3 6 2 2 2 2" xfId="37769" xr:uid="{F0CE9148-2BB8-460B-979E-35C2D2424C73}"/>
    <cellStyle name="Comma 3 3 4 3 6 2 2 3" xfId="28162" xr:uid="{C52C8D6E-A6E7-435C-972F-234DBF4768A0}"/>
    <cellStyle name="Comma 3 3 4 3 6 2 3" xfId="13752" xr:uid="{00000000-0005-0000-0000-0000CA320000}"/>
    <cellStyle name="Comma 3 3 4 3 6 2 3 2" xfId="32966" xr:uid="{9FAA75AC-EB82-477F-A7DF-84E73BEC46C7}"/>
    <cellStyle name="Comma 3 3 4 3 6 2 4" xfId="23359" xr:uid="{3DD23ED4-15F8-47E8-BE25-583BBD76A7FF}"/>
    <cellStyle name="Comma 3 3 4 3 6 3" xfId="6547" xr:uid="{00000000-0005-0000-0000-0000CB320000}"/>
    <cellStyle name="Comma 3 3 4 3 6 3 2" xfId="16154" xr:uid="{00000000-0005-0000-0000-0000CC320000}"/>
    <cellStyle name="Comma 3 3 4 3 6 3 2 2" xfId="35368" xr:uid="{2C794F2A-F729-4817-A5CE-3F351672A472}"/>
    <cellStyle name="Comma 3 3 4 3 6 3 3" xfId="25761" xr:uid="{7A7ADDB6-4EDD-4F1A-9D14-F4B8CB22621D}"/>
    <cellStyle name="Comma 3 3 4 3 6 4" xfId="11350" xr:uid="{00000000-0005-0000-0000-0000CD320000}"/>
    <cellStyle name="Comma 3 3 4 3 6 4 2" xfId="30564" xr:uid="{EED9FCEE-E977-4A2B-8BBE-F0C190AF2BD8}"/>
    <cellStyle name="Comma 3 3 4 3 6 5" xfId="20957" xr:uid="{5A8A036D-9F07-490D-A707-FD57C2EAED3B}"/>
    <cellStyle name="Comma 3 3 4 3 7" xfId="2545" xr:uid="{00000000-0005-0000-0000-0000CE320000}"/>
    <cellStyle name="Comma 3 3 4 3 7 2" xfId="7348" xr:uid="{00000000-0005-0000-0000-0000CF320000}"/>
    <cellStyle name="Comma 3 3 4 3 7 2 2" xfId="16955" xr:uid="{00000000-0005-0000-0000-0000D0320000}"/>
    <cellStyle name="Comma 3 3 4 3 7 2 2 2" xfId="36169" xr:uid="{F3C6C7F7-CB77-4F89-BB1D-2897314C6447}"/>
    <cellStyle name="Comma 3 3 4 3 7 2 3" xfId="26562" xr:uid="{63FE8799-BA79-4C76-B0F2-49570E9727C0}"/>
    <cellStyle name="Comma 3 3 4 3 7 3" xfId="12152" xr:uid="{00000000-0005-0000-0000-0000D1320000}"/>
    <cellStyle name="Comma 3 3 4 3 7 3 2" xfId="31366" xr:uid="{F5282B22-B7CB-4934-BD9B-BF19AE9F0573}"/>
    <cellStyle name="Comma 3 3 4 3 7 4" xfId="21759" xr:uid="{FFA46C72-D1D3-43B8-8992-4A209DCF00EC}"/>
    <cellStyle name="Comma 3 3 4 3 8" xfId="4947" xr:uid="{00000000-0005-0000-0000-0000D2320000}"/>
    <cellStyle name="Comma 3 3 4 3 8 2" xfId="14554" xr:uid="{00000000-0005-0000-0000-0000D3320000}"/>
    <cellStyle name="Comma 3 3 4 3 8 2 2" xfId="33768" xr:uid="{4D29893C-EDF3-4421-8791-83AC3EF7AE91}"/>
    <cellStyle name="Comma 3 3 4 3 8 3" xfId="24161" xr:uid="{277F5186-B348-44BC-9F8D-0384D0E27A22}"/>
    <cellStyle name="Comma 3 3 4 3 9" xfId="9750" xr:uid="{00000000-0005-0000-0000-0000D4320000}"/>
    <cellStyle name="Comma 3 3 4 3 9 2" xfId="28964" xr:uid="{CE7AFEA6-DDA7-4D11-A372-59747AECD935}"/>
    <cellStyle name="Comma 3 3 4 4" xfId="240" xr:uid="{00000000-0005-0000-0000-0000D5320000}"/>
    <cellStyle name="Comma 3 3 4 4 2" xfId="1041" xr:uid="{00000000-0005-0000-0000-0000D6320000}"/>
    <cellStyle name="Comma 3 3 4 4 2 2" xfId="3445" xr:uid="{00000000-0005-0000-0000-0000D7320000}"/>
    <cellStyle name="Comma 3 3 4 4 2 2 2" xfId="8248" xr:uid="{00000000-0005-0000-0000-0000D8320000}"/>
    <cellStyle name="Comma 3 3 4 4 2 2 2 2" xfId="17855" xr:uid="{00000000-0005-0000-0000-0000D9320000}"/>
    <cellStyle name="Comma 3 3 4 4 2 2 2 2 2" xfId="37069" xr:uid="{FD890B1D-6067-4196-913A-6E59E8D3EC31}"/>
    <cellStyle name="Comma 3 3 4 4 2 2 2 3" xfId="27462" xr:uid="{BF0EF6CA-128B-4D7E-9B6A-ED808B066C1A}"/>
    <cellStyle name="Comma 3 3 4 4 2 2 3" xfId="13052" xr:uid="{00000000-0005-0000-0000-0000DA320000}"/>
    <cellStyle name="Comma 3 3 4 4 2 2 3 2" xfId="32266" xr:uid="{9A4A6B33-F428-447C-A23B-A353BA762ADA}"/>
    <cellStyle name="Comma 3 3 4 4 2 2 4" xfId="22659" xr:uid="{2C46ADC9-F729-47BD-AD24-5A2965F39F15}"/>
    <cellStyle name="Comma 3 3 4 4 2 3" xfId="5847" xr:uid="{00000000-0005-0000-0000-0000DB320000}"/>
    <cellStyle name="Comma 3 3 4 4 2 3 2" xfId="15454" xr:uid="{00000000-0005-0000-0000-0000DC320000}"/>
    <cellStyle name="Comma 3 3 4 4 2 3 2 2" xfId="34668" xr:uid="{79C45683-A91C-4A23-A941-D7C7BFF53D7C}"/>
    <cellStyle name="Comma 3 3 4 4 2 3 3" xfId="25061" xr:uid="{5047174B-0906-40FD-9289-4194403A745C}"/>
    <cellStyle name="Comma 3 3 4 4 2 4" xfId="10650" xr:uid="{00000000-0005-0000-0000-0000DD320000}"/>
    <cellStyle name="Comma 3 3 4 4 2 4 2" xfId="29864" xr:uid="{ECE507B6-B878-4237-BB9F-AF288D0D8F29}"/>
    <cellStyle name="Comma 3 3 4 4 2 5" xfId="20257" xr:uid="{F1AC494B-F5CC-4340-A4EE-8139946AA1CD}"/>
    <cellStyle name="Comma 3 3 4 4 3" xfId="1841" xr:uid="{00000000-0005-0000-0000-0000DE320000}"/>
    <cellStyle name="Comma 3 3 4 4 3 2" xfId="4245" xr:uid="{00000000-0005-0000-0000-0000DF320000}"/>
    <cellStyle name="Comma 3 3 4 4 3 2 2" xfId="9048" xr:uid="{00000000-0005-0000-0000-0000E0320000}"/>
    <cellStyle name="Comma 3 3 4 4 3 2 2 2" xfId="18655" xr:uid="{00000000-0005-0000-0000-0000E1320000}"/>
    <cellStyle name="Comma 3 3 4 4 3 2 2 2 2" xfId="37869" xr:uid="{04E0A6F4-3213-4252-B32C-27FF809618D1}"/>
    <cellStyle name="Comma 3 3 4 4 3 2 2 3" xfId="28262" xr:uid="{286192E8-601E-4036-88AB-F894F48769E7}"/>
    <cellStyle name="Comma 3 3 4 4 3 2 3" xfId="13852" xr:uid="{00000000-0005-0000-0000-0000E2320000}"/>
    <cellStyle name="Comma 3 3 4 4 3 2 3 2" xfId="33066" xr:uid="{5D9FC27B-11E5-42C5-9F39-2E31B6AC2D5B}"/>
    <cellStyle name="Comma 3 3 4 4 3 2 4" xfId="23459" xr:uid="{F5FFD8FC-AC4E-4593-9B8F-168D12A652D0}"/>
    <cellStyle name="Comma 3 3 4 4 3 3" xfId="6647" xr:uid="{00000000-0005-0000-0000-0000E3320000}"/>
    <cellStyle name="Comma 3 3 4 4 3 3 2" xfId="16254" xr:uid="{00000000-0005-0000-0000-0000E4320000}"/>
    <cellStyle name="Comma 3 3 4 4 3 3 2 2" xfId="35468" xr:uid="{1ADDB1ED-D935-4E94-81B3-F5CE68A32C32}"/>
    <cellStyle name="Comma 3 3 4 4 3 3 3" xfId="25861" xr:uid="{561D88B8-F34B-43F8-8677-D2768914CB2E}"/>
    <cellStyle name="Comma 3 3 4 4 3 4" xfId="11450" xr:uid="{00000000-0005-0000-0000-0000E5320000}"/>
    <cellStyle name="Comma 3 3 4 4 3 4 2" xfId="30664" xr:uid="{0B9CEF78-0CA2-45C2-9753-A86C7E02D32B}"/>
    <cellStyle name="Comma 3 3 4 4 3 5" xfId="21057" xr:uid="{518B7EF0-C274-457E-A0CA-E575DF3F5BB4}"/>
    <cellStyle name="Comma 3 3 4 4 4" xfId="2645" xr:uid="{00000000-0005-0000-0000-0000E6320000}"/>
    <cellStyle name="Comma 3 3 4 4 4 2" xfId="7448" xr:uid="{00000000-0005-0000-0000-0000E7320000}"/>
    <cellStyle name="Comma 3 3 4 4 4 2 2" xfId="17055" xr:uid="{00000000-0005-0000-0000-0000E8320000}"/>
    <cellStyle name="Comma 3 3 4 4 4 2 2 2" xfId="36269" xr:uid="{44CC8248-A0FC-4850-9D42-82BF18696789}"/>
    <cellStyle name="Comma 3 3 4 4 4 2 3" xfId="26662" xr:uid="{A2362600-66C5-4564-B11B-30D0BEEA250A}"/>
    <cellStyle name="Comma 3 3 4 4 4 3" xfId="12252" xr:uid="{00000000-0005-0000-0000-0000E9320000}"/>
    <cellStyle name="Comma 3 3 4 4 4 3 2" xfId="31466" xr:uid="{54D0491F-0FAD-4C75-A230-AD59B75FA780}"/>
    <cellStyle name="Comma 3 3 4 4 4 4" xfId="21859" xr:uid="{A39729D6-1DB7-44FE-AC04-0F69FC1C5446}"/>
    <cellStyle name="Comma 3 3 4 4 5" xfId="5047" xr:uid="{00000000-0005-0000-0000-0000EA320000}"/>
    <cellStyle name="Comma 3 3 4 4 5 2" xfId="14654" xr:uid="{00000000-0005-0000-0000-0000EB320000}"/>
    <cellStyle name="Comma 3 3 4 4 5 2 2" xfId="33868" xr:uid="{9B137245-E43A-4A5D-BF56-62B73391C351}"/>
    <cellStyle name="Comma 3 3 4 4 5 3" xfId="24261" xr:uid="{9A36EE8F-B63D-4273-89EF-73C241902215}"/>
    <cellStyle name="Comma 3 3 4 4 6" xfId="9850" xr:uid="{00000000-0005-0000-0000-0000EC320000}"/>
    <cellStyle name="Comma 3 3 4 4 6 2" xfId="29064" xr:uid="{7FEEBF17-8780-4497-ABDB-633CEF8D2EE4}"/>
    <cellStyle name="Comma 3 3 4 4 7" xfId="19457" xr:uid="{C15C8508-2EF8-443C-B2AF-94AFCA92A1CA}"/>
    <cellStyle name="Comma 3 3 4 5" xfId="440" xr:uid="{00000000-0005-0000-0000-0000ED320000}"/>
    <cellStyle name="Comma 3 3 4 5 2" xfId="1241" xr:uid="{00000000-0005-0000-0000-0000EE320000}"/>
    <cellStyle name="Comma 3 3 4 5 2 2" xfId="3645" xr:uid="{00000000-0005-0000-0000-0000EF320000}"/>
    <cellStyle name="Comma 3 3 4 5 2 2 2" xfId="8448" xr:uid="{00000000-0005-0000-0000-0000F0320000}"/>
    <cellStyle name="Comma 3 3 4 5 2 2 2 2" xfId="18055" xr:uid="{00000000-0005-0000-0000-0000F1320000}"/>
    <cellStyle name="Comma 3 3 4 5 2 2 2 2 2" xfId="37269" xr:uid="{E4DB7C31-4DD0-4DA8-A410-1696D9414613}"/>
    <cellStyle name="Comma 3 3 4 5 2 2 2 3" xfId="27662" xr:uid="{0E6F65AC-D3B1-4104-B482-EDFDE6E2F46D}"/>
    <cellStyle name="Comma 3 3 4 5 2 2 3" xfId="13252" xr:uid="{00000000-0005-0000-0000-0000F2320000}"/>
    <cellStyle name="Comma 3 3 4 5 2 2 3 2" xfId="32466" xr:uid="{AA4609BE-4824-4578-A063-AEF5B5356D4B}"/>
    <cellStyle name="Comma 3 3 4 5 2 2 4" xfId="22859" xr:uid="{CA897A43-7B09-4CE8-9DEC-D59AC5CF8CE7}"/>
    <cellStyle name="Comma 3 3 4 5 2 3" xfId="6047" xr:uid="{00000000-0005-0000-0000-0000F3320000}"/>
    <cellStyle name="Comma 3 3 4 5 2 3 2" xfId="15654" xr:uid="{00000000-0005-0000-0000-0000F4320000}"/>
    <cellStyle name="Comma 3 3 4 5 2 3 2 2" xfId="34868" xr:uid="{B3AF5EED-F621-4737-AF7E-5DB7C9931102}"/>
    <cellStyle name="Comma 3 3 4 5 2 3 3" xfId="25261" xr:uid="{0A24E252-793C-44EF-B01A-B4F0E92D0C72}"/>
    <cellStyle name="Comma 3 3 4 5 2 4" xfId="10850" xr:uid="{00000000-0005-0000-0000-0000F5320000}"/>
    <cellStyle name="Comma 3 3 4 5 2 4 2" xfId="30064" xr:uid="{8BFD7FF7-C471-41E7-ACF0-960D1CB06EF3}"/>
    <cellStyle name="Comma 3 3 4 5 2 5" xfId="20457" xr:uid="{98890F46-D23C-4DD6-8774-BB53ECCF764D}"/>
    <cellStyle name="Comma 3 3 4 5 3" xfId="2041" xr:uid="{00000000-0005-0000-0000-0000F6320000}"/>
    <cellStyle name="Comma 3 3 4 5 3 2" xfId="4445" xr:uid="{00000000-0005-0000-0000-0000F7320000}"/>
    <cellStyle name="Comma 3 3 4 5 3 2 2" xfId="9248" xr:uid="{00000000-0005-0000-0000-0000F8320000}"/>
    <cellStyle name="Comma 3 3 4 5 3 2 2 2" xfId="18855" xr:uid="{00000000-0005-0000-0000-0000F9320000}"/>
    <cellStyle name="Comma 3 3 4 5 3 2 2 2 2" xfId="38069" xr:uid="{2406B314-D782-40D3-97C8-068DC4C1CC9F}"/>
    <cellStyle name="Comma 3 3 4 5 3 2 2 3" xfId="28462" xr:uid="{D30B2C58-2C5A-4AC7-8948-D8956C1392C0}"/>
    <cellStyle name="Comma 3 3 4 5 3 2 3" xfId="14052" xr:uid="{00000000-0005-0000-0000-0000FA320000}"/>
    <cellStyle name="Comma 3 3 4 5 3 2 3 2" xfId="33266" xr:uid="{177356CD-E11C-4B47-9B35-5B2E2F38D343}"/>
    <cellStyle name="Comma 3 3 4 5 3 2 4" xfId="23659" xr:uid="{62018F53-7BD8-46C3-884F-25515778CB82}"/>
    <cellStyle name="Comma 3 3 4 5 3 3" xfId="6847" xr:uid="{00000000-0005-0000-0000-0000FB320000}"/>
    <cellStyle name="Comma 3 3 4 5 3 3 2" xfId="16454" xr:uid="{00000000-0005-0000-0000-0000FC320000}"/>
    <cellStyle name="Comma 3 3 4 5 3 3 2 2" xfId="35668" xr:uid="{BF855E9B-C0B3-4F30-9B42-E3C03E80B960}"/>
    <cellStyle name="Comma 3 3 4 5 3 3 3" xfId="26061" xr:uid="{0EA2D377-1886-48CC-B676-2FC7229DD0B1}"/>
    <cellStyle name="Comma 3 3 4 5 3 4" xfId="11650" xr:uid="{00000000-0005-0000-0000-0000FD320000}"/>
    <cellStyle name="Comma 3 3 4 5 3 4 2" xfId="30864" xr:uid="{64D55A4E-1ACB-4DA5-9A27-21A0F4587CD2}"/>
    <cellStyle name="Comma 3 3 4 5 3 5" xfId="21257" xr:uid="{B73EA4B1-AFE7-403B-B919-B0CF2D4A504F}"/>
    <cellStyle name="Comma 3 3 4 5 4" xfId="2845" xr:uid="{00000000-0005-0000-0000-0000FE320000}"/>
    <cellStyle name="Comma 3 3 4 5 4 2" xfId="7648" xr:uid="{00000000-0005-0000-0000-0000FF320000}"/>
    <cellStyle name="Comma 3 3 4 5 4 2 2" xfId="17255" xr:uid="{00000000-0005-0000-0000-000000330000}"/>
    <cellStyle name="Comma 3 3 4 5 4 2 2 2" xfId="36469" xr:uid="{01454FF4-8A26-4539-BCFA-B3DE872A9A51}"/>
    <cellStyle name="Comma 3 3 4 5 4 2 3" xfId="26862" xr:uid="{708B137C-D7D0-4950-8FDF-97C4145F6535}"/>
    <cellStyle name="Comma 3 3 4 5 4 3" xfId="12452" xr:uid="{00000000-0005-0000-0000-000001330000}"/>
    <cellStyle name="Comma 3 3 4 5 4 3 2" xfId="31666" xr:uid="{39CD1FEA-0BB4-4B4F-ADBD-1B64608B8811}"/>
    <cellStyle name="Comma 3 3 4 5 4 4" xfId="22059" xr:uid="{673DE007-1C68-4AF2-8F2A-71F3AF7F9625}"/>
    <cellStyle name="Comma 3 3 4 5 5" xfId="5247" xr:uid="{00000000-0005-0000-0000-000002330000}"/>
    <cellStyle name="Comma 3 3 4 5 5 2" xfId="14854" xr:uid="{00000000-0005-0000-0000-000003330000}"/>
    <cellStyle name="Comma 3 3 4 5 5 2 2" xfId="34068" xr:uid="{10B39BA6-F9A2-453B-878C-A873611F506B}"/>
    <cellStyle name="Comma 3 3 4 5 5 3" xfId="24461" xr:uid="{9FB3AE8D-079F-4A5D-AA5B-AEB76EB51C81}"/>
    <cellStyle name="Comma 3 3 4 5 6" xfId="10050" xr:uid="{00000000-0005-0000-0000-000004330000}"/>
    <cellStyle name="Comma 3 3 4 5 6 2" xfId="29264" xr:uid="{47A1949D-665F-4EE3-8100-F2FB1B076062}"/>
    <cellStyle name="Comma 3 3 4 5 7" xfId="19657" xr:uid="{7D1FEE5E-FECC-4D65-94BB-C0B774B96166}"/>
    <cellStyle name="Comma 3 3 4 6" xfId="640" xr:uid="{00000000-0005-0000-0000-000005330000}"/>
    <cellStyle name="Comma 3 3 4 6 2" xfId="1441" xr:uid="{00000000-0005-0000-0000-000006330000}"/>
    <cellStyle name="Comma 3 3 4 6 2 2" xfId="3845" xr:uid="{00000000-0005-0000-0000-000007330000}"/>
    <cellStyle name="Comma 3 3 4 6 2 2 2" xfId="8648" xr:uid="{00000000-0005-0000-0000-000008330000}"/>
    <cellStyle name="Comma 3 3 4 6 2 2 2 2" xfId="18255" xr:uid="{00000000-0005-0000-0000-000009330000}"/>
    <cellStyle name="Comma 3 3 4 6 2 2 2 2 2" xfId="37469" xr:uid="{6EFDC253-ECA3-4068-BA68-C6DECDC63A56}"/>
    <cellStyle name="Comma 3 3 4 6 2 2 2 3" xfId="27862" xr:uid="{797DEDE2-136C-4DEB-A745-BCB4309423F6}"/>
    <cellStyle name="Comma 3 3 4 6 2 2 3" xfId="13452" xr:uid="{00000000-0005-0000-0000-00000A330000}"/>
    <cellStyle name="Comma 3 3 4 6 2 2 3 2" xfId="32666" xr:uid="{6C2949F0-81B4-4F3D-A2CE-EB010718AD09}"/>
    <cellStyle name="Comma 3 3 4 6 2 2 4" xfId="23059" xr:uid="{C05D3561-E418-4EF8-A520-238A097687B5}"/>
    <cellStyle name="Comma 3 3 4 6 2 3" xfId="6247" xr:uid="{00000000-0005-0000-0000-00000B330000}"/>
    <cellStyle name="Comma 3 3 4 6 2 3 2" xfId="15854" xr:uid="{00000000-0005-0000-0000-00000C330000}"/>
    <cellStyle name="Comma 3 3 4 6 2 3 2 2" xfId="35068" xr:uid="{D81FFD9E-1E53-461B-92BE-13D0C666509E}"/>
    <cellStyle name="Comma 3 3 4 6 2 3 3" xfId="25461" xr:uid="{321764D6-CBF3-47D6-9880-C9D24CF885A8}"/>
    <cellStyle name="Comma 3 3 4 6 2 4" xfId="11050" xr:uid="{00000000-0005-0000-0000-00000D330000}"/>
    <cellStyle name="Comma 3 3 4 6 2 4 2" xfId="30264" xr:uid="{2F73CE87-6AA0-46C5-A39A-80B64400AB99}"/>
    <cellStyle name="Comma 3 3 4 6 2 5" xfId="20657" xr:uid="{445BFF3B-97B2-4972-BFA4-F2944329B1A6}"/>
    <cellStyle name="Comma 3 3 4 6 3" xfId="2241" xr:uid="{00000000-0005-0000-0000-00000E330000}"/>
    <cellStyle name="Comma 3 3 4 6 3 2" xfId="4645" xr:uid="{00000000-0005-0000-0000-00000F330000}"/>
    <cellStyle name="Comma 3 3 4 6 3 2 2" xfId="9448" xr:uid="{00000000-0005-0000-0000-000010330000}"/>
    <cellStyle name="Comma 3 3 4 6 3 2 2 2" xfId="19055" xr:uid="{00000000-0005-0000-0000-000011330000}"/>
    <cellStyle name="Comma 3 3 4 6 3 2 2 2 2" xfId="38269" xr:uid="{6884B46A-7588-4172-9853-FE2F5C5C41FC}"/>
    <cellStyle name="Comma 3 3 4 6 3 2 2 3" xfId="28662" xr:uid="{82FB1CF8-300B-45DD-BEC4-EE8829C18813}"/>
    <cellStyle name="Comma 3 3 4 6 3 2 3" xfId="14252" xr:uid="{00000000-0005-0000-0000-000012330000}"/>
    <cellStyle name="Comma 3 3 4 6 3 2 3 2" xfId="33466" xr:uid="{E1439342-1E30-46C0-AB46-36D25749F5F6}"/>
    <cellStyle name="Comma 3 3 4 6 3 2 4" xfId="23859" xr:uid="{A228C366-0443-4F7B-957A-FA0C210F189F}"/>
    <cellStyle name="Comma 3 3 4 6 3 3" xfId="7047" xr:uid="{00000000-0005-0000-0000-000013330000}"/>
    <cellStyle name="Comma 3 3 4 6 3 3 2" xfId="16654" xr:uid="{00000000-0005-0000-0000-000014330000}"/>
    <cellStyle name="Comma 3 3 4 6 3 3 2 2" xfId="35868" xr:uid="{B829D936-54E4-4839-A350-5694837111E6}"/>
    <cellStyle name="Comma 3 3 4 6 3 3 3" xfId="26261" xr:uid="{02344A05-5BF5-4931-8979-4641014A9D8A}"/>
    <cellStyle name="Comma 3 3 4 6 3 4" xfId="11850" xr:uid="{00000000-0005-0000-0000-000015330000}"/>
    <cellStyle name="Comma 3 3 4 6 3 4 2" xfId="31064" xr:uid="{7B65A2A3-ED99-435B-9585-E324D740F567}"/>
    <cellStyle name="Comma 3 3 4 6 3 5" xfId="21457" xr:uid="{470FC74C-58F3-489F-B64E-7FCABC2555B0}"/>
    <cellStyle name="Comma 3 3 4 6 4" xfId="3045" xr:uid="{00000000-0005-0000-0000-000016330000}"/>
    <cellStyle name="Comma 3 3 4 6 4 2" xfId="7848" xr:uid="{00000000-0005-0000-0000-000017330000}"/>
    <cellStyle name="Comma 3 3 4 6 4 2 2" xfId="17455" xr:uid="{00000000-0005-0000-0000-000018330000}"/>
    <cellStyle name="Comma 3 3 4 6 4 2 2 2" xfId="36669" xr:uid="{09F3C64B-7801-441A-90DC-094DEBEF7306}"/>
    <cellStyle name="Comma 3 3 4 6 4 2 3" xfId="27062" xr:uid="{4FF6B8A1-682A-4837-ADB8-009D49F1F04D}"/>
    <cellStyle name="Comma 3 3 4 6 4 3" xfId="12652" xr:uid="{00000000-0005-0000-0000-000019330000}"/>
    <cellStyle name="Comma 3 3 4 6 4 3 2" xfId="31866" xr:uid="{3487EFE3-11B6-4C05-96D6-33E9BB130E2D}"/>
    <cellStyle name="Comma 3 3 4 6 4 4" xfId="22259" xr:uid="{7B4EAEC1-C571-447F-9ADE-C86306666481}"/>
    <cellStyle name="Comma 3 3 4 6 5" xfId="5447" xr:uid="{00000000-0005-0000-0000-00001A330000}"/>
    <cellStyle name="Comma 3 3 4 6 5 2" xfId="15054" xr:uid="{00000000-0005-0000-0000-00001B330000}"/>
    <cellStyle name="Comma 3 3 4 6 5 2 2" xfId="34268" xr:uid="{90FAFD38-A625-4517-BB6A-260C2614F023}"/>
    <cellStyle name="Comma 3 3 4 6 5 3" xfId="24661" xr:uid="{A45AE422-78C7-4EA6-BC25-3A2C9A9DB97B}"/>
    <cellStyle name="Comma 3 3 4 6 6" xfId="10250" xr:uid="{00000000-0005-0000-0000-00001C330000}"/>
    <cellStyle name="Comma 3 3 4 6 6 2" xfId="29464" xr:uid="{7F75A12F-DB2C-4C2B-8987-DE06A4E91130}"/>
    <cellStyle name="Comma 3 3 4 6 7" xfId="19857" xr:uid="{2E694336-073C-4059-8E6B-CA2738DAA495}"/>
    <cellStyle name="Comma 3 3 4 7" xfId="841" xr:uid="{00000000-0005-0000-0000-00001D330000}"/>
    <cellStyle name="Comma 3 3 4 7 2" xfId="3245" xr:uid="{00000000-0005-0000-0000-00001E330000}"/>
    <cellStyle name="Comma 3 3 4 7 2 2" xfId="8048" xr:uid="{00000000-0005-0000-0000-00001F330000}"/>
    <cellStyle name="Comma 3 3 4 7 2 2 2" xfId="17655" xr:uid="{00000000-0005-0000-0000-000020330000}"/>
    <cellStyle name="Comma 3 3 4 7 2 2 2 2" xfId="36869" xr:uid="{CDFF1452-CF3A-440B-88A5-AD8CFAE9252E}"/>
    <cellStyle name="Comma 3 3 4 7 2 2 3" xfId="27262" xr:uid="{23C69060-08C5-4023-A988-DDF81291B862}"/>
    <cellStyle name="Comma 3 3 4 7 2 3" xfId="12852" xr:uid="{00000000-0005-0000-0000-000021330000}"/>
    <cellStyle name="Comma 3 3 4 7 2 3 2" xfId="32066" xr:uid="{D1DE910F-5364-46BA-BEC5-6F0CBD7DCA88}"/>
    <cellStyle name="Comma 3 3 4 7 2 4" xfId="22459" xr:uid="{233BC81A-ED7C-4433-AA00-A01FDBC8DB19}"/>
    <cellStyle name="Comma 3 3 4 7 3" xfId="5647" xr:uid="{00000000-0005-0000-0000-000022330000}"/>
    <cellStyle name="Comma 3 3 4 7 3 2" xfId="15254" xr:uid="{00000000-0005-0000-0000-000023330000}"/>
    <cellStyle name="Comma 3 3 4 7 3 2 2" xfId="34468" xr:uid="{A4A08B84-AAE3-45CE-8CDB-C4E9F415953B}"/>
    <cellStyle name="Comma 3 3 4 7 3 3" xfId="24861" xr:uid="{40834CCB-9505-495D-A63B-5E68BA37CD6D}"/>
    <cellStyle name="Comma 3 3 4 7 4" xfId="10450" xr:uid="{00000000-0005-0000-0000-000024330000}"/>
    <cellStyle name="Comma 3 3 4 7 4 2" xfId="29664" xr:uid="{DCA3CA81-A54E-4421-9BEB-485C8B5F1CCD}"/>
    <cellStyle name="Comma 3 3 4 7 5" xfId="20057" xr:uid="{5B2CAC31-5318-4D8D-97F7-DE63A552A4D3}"/>
    <cellStyle name="Comma 3 3 4 8" xfId="1641" xr:uid="{00000000-0005-0000-0000-000025330000}"/>
    <cellStyle name="Comma 3 3 4 8 2" xfId="4045" xr:uid="{00000000-0005-0000-0000-000026330000}"/>
    <cellStyle name="Comma 3 3 4 8 2 2" xfId="8848" xr:uid="{00000000-0005-0000-0000-000027330000}"/>
    <cellStyle name="Comma 3 3 4 8 2 2 2" xfId="18455" xr:uid="{00000000-0005-0000-0000-000028330000}"/>
    <cellStyle name="Comma 3 3 4 8 2 2 2 2" xfId="37669" xr:uid="{5ABEDA11-7807-4AEA-8FBD-713A02C161B0}"/>
    <cellStyle name="Comma 3 3 4 8 2 2 3" xfId="28062" xr:uid="{0D811ABA-13D0-46A1-B349-13A314827BDA}"/>
    <cellStyle name="Comma 3 3 4 8 2 3" xfId="13652" xr:uid="{00000000-0005-0000-0000-000029330000}"/>
    <cellStyle name="Comma 3 3 4 8 2 3 2" xfId="32866" xr:uid="{965781A7-E2CD-42F8-93AA-F80932425327}"/>
    <cellStyle name="Comma 3 3 4 8 2 4" xfId="23259" xr:uid="{F64D5FD2-6F99-4AD9-8B3A-08D3D77EC419}"/>
    <cellStyle name="Comma 3 3 4 8 3" xfId="6447" xr:uid="{00000000-0005-0000-0000-00002A330000}"/>
    <cellStyle name="Comma 3 3 4 8 3 2" xfId="16054" xr:uid="{00000000-0005-0000-0000-00002B330000}"/>
    <cellStyle name="Comma 3 3 4 8 3 2 2" xfId="35268" xr:uid="{6386679E-73F7-4572-84F9-BA08DB77C2F3}"/>
    <cellStyle name="Comma 3 3 4 8 3 3" xfId="25661" xr:uid="{7A935805-DB95-4E60-86FC-631FAE7F6F92}"/>
    <cellStyle name="Comma 3 3 4 8 4" xfId="11250" xr:uid="{00000000-0005-0000-0000-00002C330000}"/>
    <cellStyle name="Comma 3 3 4 8 4 2" xfId="30464" xr:uid="{BA353757-BF58-4C87-BF53-187F810FBEDF}"/>
    <cellStyle name="Comma 3 3 4 8 5" xfId="20857" xr:uid="{F713000D-439B-4C9A-825A-9F7AE4B09BF0}"/>
    <cellStyle name="Comma 3 3 4 9" xfId="2445" xr:uid="{00000000-0005-0000-0000-00002D330000}"/>
    <cellStyle name="Comma 3 3 4 9 2" xfId="7248" xr:uid="{00000000-0005-0000-0000-00002E330000}"/>
    <cellStyle name="Comma 3 3 4 9 2 2" xfId="16855" xr:uid="{00000000-0005-0000-0000-00002F330000}"/>
    <cellStyle name="Comma 3 3 4 9 2 2 2" xfId="36069" xr:uid="{C39E2F26-101E-4715-92F3-0B37B92F39D2}"/>
    <cellStyle name="Comma 3 3 4 9 2 3" xfId="26462" xr:uid="{3EA23A5D-ABE7-4C5B-A5A0-66D137800F87}"/>
    <cellStyle name="Comma 3 3 4 9 3" xfId="12052" xr:uid="{00000000-0005-0000-0000-000030330000}"/>
    <cellStyle name="Comma 3 3 4 9 3 2" xfId="31266" xr:uid="{2AD2BD6D-FBCE-44FB-A0A2-95FFD0BC2CF9}"/>
    <cellStyle name="Comma 3 3 4 9 4" xfId="21659" xr:uid="{3A8647A5-C322-4307-A48B-A193698F92A3}"/>
    <cellStyle name="Comma 3 3 5" xfId="50" xr:uid="{00000000-0005-0000-0000-000031330000}"/>
    <cellStyle name="Comma 3 3 5 10" xfId="4857" xr:uid="{00000000-0005-0000-0000-000032330000}"/>
    <cellStyle name="Comma 3 3 5 10 2" xfId="14464" xr:uid="{00000000-0005-0000-0000-000033330000}"/>
    <cellStyle name="Comma 3 3 5 10 2 2" xfId="33678" xr:uid="{99DF1560-B7B5-4759-956D-D2601CF630B6}"/>
    <cellStyle name="Comma 3 3 5 10 3" xfId="24071" xr:uid="{E6E066F1-FF20-4DEE-94A2-39307D2A144D}"/>
    <cellStyle name="Comma 3 3 5 11" xfId="9660" xr:uid="{00000000-0005-0000-0000-000034330000}"/>
    <cellStyle name="Comma 3 3 5 11 2" xfId="28874" xr:uid="{BDEF6547-F6B8-4549-A69D-88BB2092133A}"/>
    <cellStyle name="Comma 3 3 5 12" xfId="19267" xr:uid="{03D94566-9B43-4E9A-ABB1-938135AA4F7D}"/>
    <cellStyle name="Comma 3 3 5 2" xfId="100" xr:uid="{00000000-0005-0000-0000-000035330000}"/>
    <cellStyle name="Comma 3 3 5 2 10" xfId="9710" xr:uid="{00000000-0005-0000-0000-000036330000}"/>
    <cellStyle name="Comma 3 3 5 2 10 2" xfId="28924" xr:uid="{3EDCE86E-DD29-42AE-86B3-D44CB619F78A}"/>
    <cellStyle name="Comma 3 3 5 2 11" xfId="19317" xr:uid="{02AE740C-6D57-4314-997A-A5E12D017E44}"/>
    <cellStyle name="Comma 3 3 5 2 2" xfId="200" xr:uid="{00000000-0005-0000-0000-000037330000}"/>
    <cellStyle name="Comma 3 3 5 2 2 10" xfId="19417" xr:uid="{6A0658C3-4316-4534-9818-C95971944322}"/>
    <cellStyle name="Comma 3 3 5 2 2 2" xfId="400" xr:uid="{00000000-0005-0000-0000-000038330000}"/>
    <cellStyle name="Comma 3 3 5 2 2 2 2" xfId="1201" xr:uid="{00000000-0005-0000-0000-000039330000}"/>
    <cellStyle name="Comma 3 3 5 2 2 2 2 2" xfId="3605" xr:uid="{00000000-0005-0000-0000-00003A330000}"/>
    <cellStyle name="Comma 3 3 5 2 2 2 2 2 2" xfId="8408" xr:uid="{00000000-0005-0000-0000-00003B330000}"/>
    <cellStyle name="Comma 3 3 5 2 2 2 2 2 2 2" xfId="18015" xr:uid="{00000000-0005-0000-0000-00003C330000}"/>
    <cellStyle name="Comma 3 3 5 2 2 2 2 2 2 2 2" xfId="37229" xr:uid="{346068B1-5349-4E75-BA04-0D5ED56104DD}"/>
    <cellStyle name="Comma 3 3 5 2 2 2 2 2 2 3" xfId="27622" xr:uid="{732E5CF6-B452-468F-8A89-656A7CBBBE7B}"/>
    <cellStyle name="Comma 3 3 5 2 2 2 2 2 3" xfId="13212" xr:uid="{00000000-0005-0000-0000-00003D330000}"/>
    <cellStyle name="Comma 3 3 5 2 2 2 2 2 3 2" xfId="32426" xr:uid="{B0297836-4C1F-4D26-BD9B-A6999E4201F5}"/>
    <cellStyle name="Comma 3 3 5 2 2 2 2 2 4" xfId="22819" xr:uid="{6D46D718-8CEB-47FC-837D-3B61A82AC559}"/>
    <cellStyle name="Comma 3 3 5 2 2 2 2 3" xfId="6007" xr:uid="{00000000-0005-0000-0000-00003E330000}"/>
    <cellStyle name="Comma 3 3 5 2 2 2 2 3 2" xfId="15614" xr:uid="{00000000-0005-0000-0000-00003F330000}"/>
    <cellStyle name="Comma 3 3 5 2 2 2 2 3 2 2" xfId="34828" xr:uid="{9E7D4083-FBF3-42E9-A179-361B729C09BC}"/>
    <cellStyle name="Comma 3 3 5 2 2 2 2 3 3" xfId="25221" xr:uid="{3E353E4D-6C17-438A-980E-60247182D2E5}"/>
    <cellStyle name="Comma 3 3 5 2 2 2 2 4" xfId="10810" xr:uid="{00000000-0005-0000-0000-000040330000}"/>
    <cellStyle name="Comma 3 3 5 2 2 2 2 4 2" xfId="30024" xr:uid="{BC323BA3-8550-4F7E-B7BF-2263DC944A3E}"/>
    <cellStyle name="Comma 3 3 5 2 2 2 2 5" xfId="20417" xr:uid="{DEA5C834-C3F2-41DB-AD0B-38E619D62060}"/>
    <cellStyle name="Comma 3 3 5 2 2 2 3" xfId="2001" xr:uid="{00000000-0005-0000-0000-000041330000}"/>
    <cellStyle name="Comma 3 3 5 2 2 2 3 2" xfId="4405" xr:uid="{00000000-0005-0000-0000-000042330000}"/>
    <cellStyle name="Comma 3 3 5 2 2 2 3 2 2" xfId="9208" xr:uid="{00000000-0005-0000-0000-000043330000}"/>
    <cellStyle name="Comma 3 3 5 2 2 2 3 2 2 2" xfId="18815" xr:uid="{00000000-0005-0000-0000-000044330000}"/>
    <cellStyle name="Comma 3 3 5 2 2 2 3 2 2 2 2" xfId="38029" xr:uid="{150281CD-2A09-4398-8CDD-B4D80B1DDD5C}"/>
    <cellStyle name="Comma 3 3 5 2 2 2 3 2 2 3" xfId="28422" xr:uid="{D11A0407-46DC-4584-917A-8093E53F4DAF}"/>
    <cellStyle name="Comma 3 3 5 2 2 2 3 2 3" xfId="14012" xr:uid="{00000000-0005-0000-0000-000045330000}"/>
    <cellStyle name="Comma 3 3 5 2 2 2 3 2 3 2" xfId="33226" xr:uid="{797CBF92-31A1-4F43-ABFB-E85C9B3DD4C6}"/>
    <cellStyle name="Comma 3 3 5 2 2 2 3 2 4" xfId="23619" xr:uid="{7A168893-AB1C-4C2D-B223-9A71F091C65E}"/>
    <cellStyle name="Comma 3 3 5 2 2 2 3 3" xfId="6807" xr:uid="{00000000-0005-0000-0000-000046330000}"/>
    <cellStyle name="Comma 3 3 5 2 2 2 3 3 2" xfId="16414" xr:uid="{00000000-0005-0000-0000-000047330000}"/>
    <cellStyle name="Comma 3 3 5 2 2 2 3 3 2 2" xfId="35628" xr:uid="{9556BB23-8029-4FBF-B593-9BA1DC096118}"/>
    <cellStyle name="Comma 3 3 5 2 2 2 3 3 3" xfId="26021" xr:uid="{7A6558B4-496C-4EFE-8621-5CABCD5D422F}"/>
    <cellStyle name="Comma 3 3 5 2 2 2 3 4" xfId="11610" xr:uid="{00000000-0005-0000-0000-000048330000}"/>
    <cellStyle name="Comma 3 3 5 2 2 2 3 4 2" xfId="30824" xr:uid="{2ECE7AB3-D32E-49FE-9432-AA9EDD268D74}"/>
    <cellStyle name="Comma 3 3 5 2 2 2 3 5" xfId="21217" xr:uid="{F4C51804-3213-41E5-B47A-176A2A9B04ED}"/>
    <cellStyle name="Comma 3 3 5 2 2 2 4" xfId="2805" xr:uid="{00000000-0005-0000-0000-000049330000}"/>
    <cellStyle name="Comma 3 3 5 2 2 2 4 2" xfId="7608" xr:uid="{00000000-0005-0000-0000-00004A330000}"/>
    <cellStyle name="Comma 3 3 5 2 2 2 4 2 2" xfId="17215" xr:uid="{00000000-0005-0000-0000-00004B330000}"/>
    <cellStyle name="Comma 3 3 5 2 2 2 4 2 2 2" xfId="36429" xr:uid="{5C70F273-C56C-4173-9E9D-3A1B1585B3B7}"/>
    <cellStyle name="Comma 3 3 5 2 2 2 4 2 3" xfId="26822" xr:uid="{A8415334-C25C-4B84-A4ED-86CABB9C66FD}"/>
    <cellStyle name="Comma 3 3 5 2 2 2 4 3" xfId="12412" xr:uid="{00000000-0005-0000-0000-00004C330000}"/>
    <cellStyle name="Comma 3 3 5 2 2 2 4 3 2" xfId="31626" xr:uid="{E28CD611-B362-473A-A081-2001E724332D}"/>
    <cellStyle name="Comma 3 3 5 2 2 2 4 4" xfId="22019" xr:uid="{CF5BA702-BF58-49CC-A7C8-A557D57190D2}"/>
    <cellStyle name="Comma 3 3 5 2 2 2 5" xfId="5207" xr:uid="{00000000-0005-0000-0000-00004D330000}"/>
    <cellStyle name="Comma 3 3 5 2 2 2 5 2" xfId="14814" xr:uid="{00000000-0005-0000-0000-00004E330000}"/>
    <cellStyle name="Comma 3 3 5 2 2 2 5 2 2" xfId="34028" xr:uid="{38E08ED1-3943-4EA2-9211-F5BD3FB0EB77}"/>
    <cellStyle name="Comma 3 3 5 2 2 2 5 3" xfId="24421" xr:uid="{A6C31CBB-73F2-4F03-96EE-86B832FDAAF4}"/>
    <cellStyle name="Comma 3 3 5 2 2 2 6" xfId="10010" xr:uid="{00000000-0005-0000-0000-00004F330000}"/>
    <cellStyle name="Comma 3 3 5 2 2 2 6 2" xfId="29224" xr:uid="{FB0E42C6-7327-402E-B978-A0633236294E}"/>
    <cellStyle name="Comma 3 3 5 2 2 2 7" xfId="19617" xr:uid="{85CE4B28-9DA2-47E2-B894-AE308E725974}"/>
    <cellStyle name="Comma 3 3 5 2 2 3" xfId="600" xr:uid="{00000000-0005-0000-0000-000050330000}"/>
    <cellStyle name="Comma 3 3 5 2 2 3 2" xfId="1401" xr:uid="{00000000-0005-0000-0000-000051330000}"/>
    <cellStyle name="Comma 3 3 5 2 2 3 2 2" xfId="3805" xr:uid="{00000000-0005-0000-0000-000052330000}"/>
    <cellStyle name="Comma 3 3 5 2 2 3 2 2 2" xfId="8608" xr:uid="{00000000-0005-0000-0000-000053330000}"/>
    <cellStyle name="Comma 3 3 5 2 2 3 2 2 2 2" xfId="18215" xr:uid="{00000000-0005-0000-0000-000054330000}"/>
    <cellStyle name="Comma 3 3 5 2 2 3 2 2 2 2 2" xfId="37429" xr:uid="{36304D21-62D0-4620-ABDF-B6C03DB38C14}"/>
    <cellStyle name="Comma 3 3 5 2 2 3 2 2 2 3" xfId="27822" xr:uid="{C6E0A1DF-3948-42BD-98C9-D9EEC6BC4A2C}"/>
    <cellStyle name="Comma 3 3 5 2 2 3 2 2 3" xfId="13412" xr:uid="{00000000-0005-0000-0000-000055330000}"/>
    <cellStyle name="Comma 3 3 5 2 2 3 2 2 3 2" xfId="32626" xr:uid="{7435CC9F-20BA-4D7B-9CE4-F418E4011970}"/>
    <cellStyle name="Comma 3 3 5 2 2 3 2 2 4" xfId="23019" xr:uid="{15D59CA2-4E44-49CD-90A3-89CCEBB9821A}"/>
    <cellStyle name="Comma 3 3 5 2 2 3 2 3" xfId="6207" xr:uid="{00000000-0005-0000-0000-000056330000}"/>
    <cellStyle name="Comma 3 3 5 2 2 3 2 3 2" xfId="15814" xr:uid="{00000000-0005-0000-0000-000057330000}"/>
    <cellStyle name="Comma 3 3 5 2 2 3 2 3 2 2" xfId="35028" xr:uid="{067C1CC9-88DB-4A9D-BD1B-4FB606926117}"/>
    <cellStyle name="Comma 3 3 5 2 2 3 2 3 3" xfId="25421" xr:uid="{170475A5-C843-4AF8-8E51-977F32D5DDF4}"/>
    <cellStyle name="Comma 3 3 5 2 2 3 2 4" xfId="11010" xr:uid="{00000000-0005-0000-0000-000058330000}"/>
    <cellStyle name="Comma 3 3 5 2 2 3 2 4 2" xfId="30224" xr:uid="{11887E3F-23EE-45E8-9105-7E5FCA18B5F2}"/>
    <cellStyle name="Comma 3 3 5 2 2 3 2 5" xfId="20617" xr:uid="{122CDC51-D4A3-46EF-8BA3-3FA00938AA03}"/>
    <cellStyle name="Comma 3 3 5 2 2 3 3" xfId="2201" xr:uid="{00000000-0005-0000-0000-000059330000}"/>
    <cellStyle name="Comma 3 3 5 2 2 3 3 2" xfId="4605" xr:uid="{00000000-0005-0000-0000-00005A330000}"/>
    <cellStyle name="Comma 3 3 5 2 2 3 3 2 2" xfId="9408" xr:uid="{00000000-0005-0000-0000-00005B330000}"/>
    <cellStyle name="Comma 3 3 5 2 2 3 3 2 2 2" xfId="19015" xr:uid="{00000000-0005-0000-0000-00005C330000}"/>
    <cellStyle name="Comma 3 3 5 2 2 3 3 2 2 2 2" xfId="38229" xr:uid="{A5122B9B-CC60-4C63-9F16-09C754EC4DE2}"/>
    <cellStyle name="Comma 3 3 5 2 2 3 3 2 2 3" xfId="28622" xr:uid="{1BD00A9E-FC7D-4B9C-B5DF-98DF00E016E4}"/>
    <cellStyle name="Comma 3 3 5 2 2 3 3 2 3" xfId="14212" xr:uid="{00000000-0005-0000-0000-00005D330000}"/>
    <cellStyle name="Comma 3 3 5 2 2 3 3 2 3 2" xfId="33426" xr:uid="{CF1F4A51-84C9-4FB7-853D-23990545CE35}"/>
    <cellStyle name="Comma 3 3 5 2 2 3 3 2 4" xfId="23819" xr:uid="{25BE2C80-0BF8-4758-9FD1-8C01CEA23EA5}"/>
    <cellStyle name="Comma 3 3 5 2 2 3 3 3" xfId="7007" xr:uid="{00000000-0005-0000-0000-00005E330000}"/>
    <cellStyle name="Comma 3 3 5 2 2 3 3 3 2" xfId="16614" xr:uid="{00000000-0005-0000-0000-00005F330000}"/>
    <cellStyle name="Comma 3 3 5 2 2 3 3 3 2 2" xfId="35828" xr:uid="{CE470631-01A7-4179-9E7B-F00C0050E0CF}"/>
    <cellStyle name="Comma 3 3 5 2 2 3 3 3 3" xfId="26221" xr:uid="{F86D04F9-F9C5-426D-8B23-DC86BCDF7F53}"/>
    <cellStyle name="Comma 3 3 5 2 2 3 3 4" xfId="11810" xr:uid="{00000000-0005-0000-0000-000060330000}"/>
    <cellStyle name="Comma 3 3 5 2 2 3 3 4 2" xfId="31024" xr:uid="{2D13D590-010A-4978-8DE8-F6456978D52B}"/>
    <cellStyle name="Comma 3 3 5 2 2 3 3 5" xfId="21417" xr:uid="{440230CB-5E20-4A5A-B71D-59CA1C5A5FCF}"/>
    <cellStyle name="Comma 3 3 5 2 2 3 4" xfId="3005" xr:uid="{00000000-0005-0000-0000-000061330000}"/>
    <cellStyle name="Comma 3 3 5 2 2 3 4 2" xfId="7808" xr:uid="{00000000-0005-0000-0000-000062330000}"/>
    <cellStyle name="Comma 3 3 5 2 2 3 4 2 2" xfId="17415" xr:uid="{00000000-0005-0000-0000-000063330000}"/>
    <cellStyle name="Comma 3 3 5 2 2 3 4 2 2 2" xfId="36629" xr:uid="{F7D4201A-7EAE-464B-BD93-E1059D6510B5}"/>
    <cellStyle name="Comma 3 3 5 2 2 3 4 2 3" xfId="27022" xr:uid="{308D3D93-62A2-422A-9427-1DA9B76A6F94}"/>
    <cellStyle name="Comma 3 3 5 2 2 3 4 3" xfId="12612" xr:uid="{00000000-0005-0000-0000-000064330000}"/>
    <cellStyle name="Comma 3 3 5 2 2 3 4 3 2" xfId="31826" xr:uid="{33BDBFBD-16E4-460D-B126-F9800B6C882A}"/>
    <cellStyle name="Comma 3 3 5 2 2 3 4 4" xfId="22219" xr:uid="{0F5977CC-965B-41F5-BDEF-A815E928BF5F}"/>
    <cellStyle name="Comma 3 3 5 2 2 3 5" xfId="5407" xr:uid="{00000000-0005-0000-0000-000065330000}"/>
    <cellStyle name="Comma 3 3 5 2 2 3 5 2" xfId="15014" xr:uid="{00000000-0005-0000-0000-000066330000}"/>
    <cellStyle name="Comma 3 3 5 2 2 3 5 2 2" xfId="34228" xr:uid="{86A90231-B273-49D2-ADF5-166BBA031E68}"/>
    <cellStyle name="Comma 3 3 5 2 2 3 5 3" xfId="24621" xr:uid="{E3A205A4-9595-422E-841B-11122A9881EF}"/>
    <cellStyle name="Comma 3 3 5 2 2 3 6" xfId="10210" xr:uid="{00000000-0005-0000-0000-000067330000}"/>
    <cellStyle name="Comma 3 3 5 2 2 3 6 2" xfId="29424" xr:uid="{9719EC79-6AD6-4F60-9627-1940FACDCC48}"/>
    <cellStyle name="Comma 3 3 5 2 2 3 7" xfId="19817" xr:uid="{6B9B1820-F23E-4D4C-87B1-35983296EBE5}"/>
    <cellStyle name="Comma 3 3 5 2 2 4" xfId="800" xr:uid="{00000000-0005-0000-0000-000068330000}"/>
    <cellStyle name="Comma 3 3 5 2 2 4 2" xfId="1601" xr:uid="{00000000-0005-0000-0000-000069330000}"/>
    <cellStyle name="Comma 3 3 5 2 2 4 2 2" xfId="4005" xr:uid="{00000000-0005-0000-0000-00006A330000}"/>
    <cellStyle name="Comma 3 3 5 2 2 4 2 2 2" xfId="8808" xr:uid="{00000000-0005-0000-0000-00006B330000}"/>
    <cellStyle name="Comma 3 3 5 2 2 4 2 2 2 2" xfId="18415" xr:uid="{00000000-0005-0000-0000-00006C330000}"/>
    <cellStyle name="Comma 3 3 5 2 2 4 2 2 2 2 2" xfId="37629" xr:uid="{42C1593C-AF07-409D-B189-5BDF59A48DB0}"/>
    <cellStyle name="Comma 3 3 5 2 2 4 2 2 2 3" xfId="28022" xr:uid="{0CEF6BA8-2079-4869-AE32-C8561550678E}"/>
    <cellStyle name="Comma 3 3 5 2 2 4 2 2 3" xfId="13612" xr:uid="{00000000-0005-0000-0000-00006D330000}"/>
    <cellStyle name="Comma 3 3 5 2 2 4 2 2 3 2" xfId="32826" xr:uid="{C52C3405-F2E1-48A0-8362-34BC8162DE2F}"/>
    <cellStyle name="Comma 3 3 5 2 2 4 2 2 4" xfId="23219" xr:uid="{674ABB27-6048-4D11-8538-707808788797}"/>
    <cellStyle name="Comma 3 3 5 2 2 4 2 3" xfId="6407" xr:uid="{00000000-0005-0000-0000-00006E330000}"/>
    <cellStyle name="Comma 3 3 5 2 2 4 2 3 2" xfId="16014" xr:uid="{00000000-0005-0000-0000-00006F330000}"/>
    <cellStyle name="Comma 3 3 5 2 2 4 2 3 2 2" xfId="35228" xr:uid="{E1BC8EAB-2081-4CFF-8F25-2DBB91CAC819}"/>
    <cellStyle name="Comma 3 3 5 2 2 4 2 3 3" xfId="25621" xr:uid="{E1E6FF92-8C4E-4044-BCF5-6D99AD97F93F}"/>
    <cellStyle name="Comma 3 3 5 2 2 4 2 4" xfId="11210" xr:uid="{00000000-0005-0000-0000-000070330000}"/>
    <cellStyle name="Comma 3 3 5 2 2 4 2 4 2" xfId="30424" xr:uid="{6310EC7D-492C-404C-BF4C-5C5AA0D0B76C}"/>
    <cellStyle name="Comma 3 3 5 2 2 4 2 5" xfId="20817" xr:uid="{82F5B422-0A13-41B7-859B-5BD11F00B122}"/>
    <cellStyle name="Comma 3 3 5 2 2 4 3" xfId="2401" xr:uid="{00000000-0005-0000-0000-000071330000}"/>
    <cellStyle name="Comma 3 3 5 2 2 4 3 2" xfId="4805" xr:uid="{00000000-0005-0000-0000-000072330000}"/>
    <cellStyle name="Comma 3 3 5 2 2 4 3 2 2" xfId="9608" xr:uid="{00000000-0005-0000-0000-000073330000}"/>
    <cellStyle name="Comma 3 3 5 2 2 4 3 2 2 2" xfId="19215" xr:uid="{00000000-0005-0000-0000-000074330000}"/>
    <cellStyle name="Comma 3 3 5 2 2 4 3 2 2 2 2" xfId="38429" xr:uid="{579F5018-8353-4086-A5C4-B1D3C9DEF170}"/>
    <cellStyle name="Comma 3 3 5 2 2 4 3 2 2 3" xfId="28822" xr:uid="{0E29BA4D-8F8B-4F74-975C-DB44CF02EF8E}"/>
    <cellStyle name="Comma 3 3 5 2 2 4 3 2 3" xfId="14412" xr:uid="{00000000-0005-0000-0000-000075330000}"/>
    <cellStyle name="Comma 3 3 5 2 2 4 3 2 3 2" xfId="33626" xr:uid="{5BE6F9A8-45ED-461A-9A23-E79D994354C0}"/>
    <cellStyle name="Comma 3 3 5 2 2 4 3 2 4" xfId="24019" xr:uid="{47C3BB18-210A-4FED-AF66-18A45558FCCB}"/>
    <cellStyle name="Comma 3 3 5 2 2 4 3 3" xfId="7207" xr:uid="{00000000-0005-0000-0000-000076330000}"/>
    <cellStyle name="Comma 3 3 5 2 2 4 3 3 2" xfId="16814" xr:uid="{00000000-0005-0000-0000-000077330000}"/>
    <cellStyle name="Comma 3 3 5 2 2 4 3 3 2 2" xfId="36028" xr:uid="{9F07352A-A6B9-497C-B146-301D84576DB3}"/>
    <cellStyle name="Comma 3 3 5 2 2 4 3 3 3" xfId="26421" xr:uid="{198C5C8F-9FED-40DF-92E1-6EFA02D685C9}"/>
    <cellStyle name="Comma 3 3 5 2 2 4 3 4" xfId="12010" xr:uid="{00000000-0005-0000-0000-000078330000}"/>
    <cellStyle name="Comma 3 3 5 2 2 4 3 4 2" xfId="31224" xr:uid="{5495B9CA-ECBB-4240-B0F0-15AE130BB8DD}"/>
    <cellStyle name="Comma 3 3 5 2 2 4 3 5" xfId="21617" xr:uid="{158E07D3-442A-4CAE-9D7A-C029B69643E3}"/>
    <cellStyle name="Comma 3 3 5 2 2 4 4" xfId="3205" xr:uid="{00000000-0005-0000-0000-000079330000}"/>
    <cellStyle name="Comma 3 3 5 2 2 4 4 2" xfId="8008" xr:uid="{00000000-0005-0000-0000-00007A330000}"/>
    <cellStyle name="Comma 3 3 5 2 2 4 4 2 2" xfId="17615" xr:uid="{00000000-0005-0000-0000-00007B330000}"/>
    <cellStyle name="Comma 3 3 5 2 2 4 4 2 2 2" xfId="36829" xr:uid="{22F8D5C4-3ECE-4CAC-9314-096A84DEB4B6}"/>
    <cellStyle name="Comma 3 3 5 2 2 4 4 2 3" xfId="27222" xr:uid="{B3EC9BC4-84A6-4BF2-9E96-C70D4FDFD0B7}"/>
    <cellStyle name="Comma 3 3 5 2 2 4 4 3" xfId="12812" xr:uid="{00000000-0005-0000-0000-00007C330000}"/>
    <cellStyle name="Comma 3 3 5 2 2 4 4 3 2" xfId="32026" xr:uid="{16ED059D-474E-4461-874B-5E93342A8AF6}"/>
    <cellStyle name="Comma 3 3 5 2 2 4 4 4" xfId="22419" xr:uid="{63450864-E7CA-417D-BBBD-05E195C98F3B}"/>
    <cellStyle name="Comma 3 3 5 2 2 4 5" xfId="5607" xr:uid="{00000000-0005-0000-0000-00007D330000}"/>
    <cellStyle name="Comma 3 3 5 2 2 4 5 2" xfId="15214" xr:uid="{00000000-0005-0000-0000-00007E330000}"/>
    <cellStyle name="Comma 3 3 5 2 2 4 5 2 2" xfId="34428" xr:uid="{7E09A6C4-9A59-459C-A82E-110A5BEE5A96}"/>
    <cellStyle name="Comma 3 3 5 2 2 4 5 3" xfId="24821" xr:uid="{5C33A5C9-7DC6-44DA-89F1-C7E61E523429}"/>
    <cellStyle name="Comma 3 3 5 2 2 4 6" xfId="10410" xr:uid="{00000000-0005-0000-0000-00007F330000}"/>
    <cellStyle name="Comma 3 3 5 2 2 4 6 2" xfId="29624" xr:uid="{096E3863-6D0F-42E8-A6F0-BB25CC43E435}"/>
    <cellStyle name="Comma 3 3 5 2 2 4 7" xfId="20017" xr:uid="{46837D8A-F3A1-4C44-B75D-A786DED5AB94}"/>
    <cellStyle name="Comma 3 3 5 2 2 5" xfId="1001" xr:uid="{00000000-0005-0000-0000-000080330000}"/>
    <cellStyle name="Comma 3 3 5 2 2 5 2" xfId="3405" xr:uid="{00000000-0005-0000-0000-000081330000}"/>
    <cellStyle name="Comma 3 3 5 2 2 5 2 2" xfId="8208" xr:uid="{00000000-0005-0000-0000-000082330000}"/>
    <cellStyle name="Comma 3 3 5 2 2 5 2 2 2" xfId="17815" xr:uid="{00000000-0005-0000-0000-000083330000}"/>
    <cellStyle name="Comma 3 3 5 2 2 5 2 2 2 2" xfId="37029" xr:uid="{7FD5F982-FECC-4B9A-87EE-4B58A2E97858}"/>
    <cellStyle name="Comma 3 3 5 2 2 5 2 2 3" xfId="27422" xr:uid="{ED3FBE69-55FF-40F2-88F8-35927746DABA}"/>
    <cellStyle name="Comma 3 3 5 2 2 5 2 3" xfId="13012" xr:uid="{00000000-0005-0000-0000-000084330000}"/>
    <cellStyle name="Comma 3 3 5 2 2 5 2 3 2" xfId="32226" xr:uid="{3245CF1F-11F3-4132-8913-79CE48345A3D}"/>
    <cellStyle name="Comma 3 3 5 2 2 5 2 4" xfId="22619" xr:uid="{17421C64-931A-497B-B687-01189E40065B}"/>
    <cellStyle name="Comma 3 3 5 2 2 5 3" xfId="5807" xr:uid="{00000000-0005-0000-0000-000085330000}"/>
    <cellStyle name="Comma 3 3 5 2 2 5 3 2" xfId="15414" xr:uid="{00000000-0005-0000-0000-000086330000}"/>
    <cellStyle name="Comma 3 3 5 2 2 5 3 2 2" xfId="34628" xr:uid="{E19B8D0C-6F7B-4EBE-92F2-364053B7442B}"/>
    <cellStyle name="Comma 3 3 5 2 2 5 3 3" xfId="25021" xr:uid="{BFDB37F1-60FF-4136-9D66-4A7E437A9C6C}"/>
    <cellStyle name="Comma 3 3 5 2 2 5 4" xfId="10610" xr:uid="{00000000-0005-0000-0000-000087330000}"/>
    <cellStyle name="Comma 3 3 5 2 2 5 4 2" xfId="29824" xr:uid="{7FE5CCA1-322B-4BD1-8160-A0E47241F908}"/>
    <cellStyle name="Comma 3 3 5 2 2 5 5" xfId="20217" xr:uid="{C73EB417-F853-45BB-98ED-732AE152B4D1}"/>
    <cellStyle name="Comma 3 3 5 2 2 6" xfId="1801" xr:uid="{00000000-0005-0000-0000-000088330000}"/>
    <cellStyle name="Comma 3 3 5 2 2 6 2" xfId="4205" xr:uid="{00000000-0005-0000-0000-000089330000}"/>
    <cellStyle name="Comma 3 3 5 2 2 6 2 2" xfId="9008" xr:uid="{00000000-0005-0000-0000-00008A330000}"/>
    <cellStyle name="Comma 3 3 5 2 2 6 2 2 2" xfId="18615" xr:uid="{00000000-0005-0000-0000-00008B330000}"/>
    <cellStyle name="Comma 3 3 5 2 2 6 2 2 2 2" xfId="37829" xr:uid="{CEB213A2-0F8E-4F5A-A5F0-0D86ABFAF2DF}"/>
    <cellStyle name="Comma 3 3 5 2 2 6 2 2 3" xfId="28222" xr:uid="{86E694EC-D232-4D1C-805F-DAC12D694C6F}"/>
    <cellStyle name="Comma 3 3 5 2 2 6 2 3" xfId="13812" xr:uid="{00000000-0005-0000-0000-00008C330000}"/>
    <cellStyle name="Comma 3 3 5 2 2 6 2 3 2" xfId="33026" xr:uid="{771BC3F8-0161-43AD-9ED0-17574564DBA9}"/>
    <cellStyle name="Comma 3 3 5 2 2 6 2 4" xfId="23419" xr:uid="{157C6F1F-4C25-4390-B04D-4782CE963480}"/>
    <cellStyle name="Comma 3 3 5 2 2 6 3" xfId="6607" xr:uid="{00000000-0005-0000-0000-00008D330000}"/>
    <cellStyle name="Comma 3 3 5 2 2 6 3 2" xfId="16214" xr:uid="{00000000-0005-0000-0000-00008E330000}"/>
    <cellStyle name="Comma 3 3 5 2 2 6 3 2 2" xfId="35428" xr:uid="{CCA39E83-99A9-463E-9390-2EA009E5FF2F}"/>
    <cellStyle name="Comma 3 3 5 2 2 6 3 3" xfId="25821" xr:uid="{9EEA16FC-ED8A-4327-82E4-61141527F8A6}"/>
    <cellStyle name="Comma 3 3 5 2 2 6 4" xfId="11410" xr:uid="{00000000-0005-0000-0000-00008F330000}"/>
    <cellStyle name="Comma 3 3 5 2 2 6 4 2" xfId="30624" xr:uid="{5D00C4C6-CEA3-4813-8C73-30548385F93B}"/>
    <cellStyle name="Comma 3 3 5 2 2 6 5" xfId="21017" xr:uid="{FC72DEEF-7886-4EA3-AEF7-0C17403A5CB1}"/>
    <cellStyle name="Comma 3 3 5 2 2 7" xfId="2605" xr:uid="{00000000-0005-0000-0000-000090330000}"/>
    <cellStyle name="Comma 3 3 5 2 2 7 2" xfId="7408" xr:uid="{00000000-0005-0000-0000-000091330000}"/>
    <cellStyle name="Comma 3 3 5 2 2 7 2 2" xfId="17015" xr:uid="{00000000-0005-0000-0000-000092330000}"/>
    <cellStyle name="Comma 3 3 5 2 2 7 2 2 2" xfId="36229" xr:uid="{45E7B47A-6798-46DF-8738-569FFA15B81A}"/>
    <cellStyle name="Comma 3 3 5 2 2 7 2 3" xfId="26622" xr:uid="{BF9AC896-3AC5-4095-BC88-EB4AC264CC6B}"/>
    <cellStyle name="Comma 3 3 5 2 2 7 3" xfId="12212" xr:uid="{00000000-0005-0000-0000-000093330000}"/>
    <cellStyle name="Comma 3 3 5 2 2 7 3 2" xfId="31426" xr:uid="{C04DC42F-BD18-47C4-88E8-C76845963F84}"/>
    <cellStyle name="Comma 3 3 5 2 2 7 4" xfId="21819" xr:uid="{38A52917-6A26-48DC-B4E7-D50680D4AC79}"/>
    <cellStyle name="Comma 3 3 5 2 2 8" xfId="5007" xr:uid="{00000000-0005-0000-0000-000094330000}"/>
    <cellStyle name="Comma 3 3 5 2 2 8 2" xfId="14614" xr:uid="{00000000-0005-0000-0000-000095330000}"/>
    <cellStyle name="Comma 3 3 5 2 2 8 2 2" xfId="33828" xr:uid="{D131287C-E372-4100-8BA3-E47FAF60E0DD}"/>
    <cellStyle name="Comma 3 3 5 2 2 8 3" xfId="24221" xr:uid="{BE2E7636-91FF-4B43-8FC8-F7DC7740606D}"/>
    <cellStyle name="Comma 3 3 5 2 2 9" xfId="9810" xr:uid="{00000000-0005-0000-0000-000096330000}"/>
    <cellStyle name="Comma 3 3 5 2 2 9 2" xfId="29024" xr:uid="{CA66997B-6AFE-4530-A37F-85F7ADC1AEE4}"/>
    <cellStyle name="Comma 3 3 5 2 3" xfId="300" xr:uid="{00000000-0005-0000-0000-000097330000}"/>
    <cellStyle name="Comma 3 3 5 2 3 2" xfId="1101" xr:uid="{00000000-0005-0000-0000-000098330000}"/>
    <cellStyle name="Comma 3 3 5 2 3 2 2" xfId="3505" xr:uid="{00000000-0005-0000-0000-000099330000}"/>
    <cellStyle name="Comma 3 3 5 2 3 2 2 2" xfId="8308" xr:uid="{00000000-0005-0000-0000-00009A330000}"/>
    <cellStyle name="Comma 3 3 5 2 3 2 2 2 2" xfId="17915" xr:uid="{00000000-0005-0000-0000-00009B330000}"/>
    <cellStyle name="Comma 3 3 5 2 3 2 2 2 2 2" xfId="37129" xr:uid="{30423801-3CD9-48E9-98D1-CB593F0D9DDB}"/>
    <cellStyle name="Comma 3 3 5 2 3 2 2 2 3" xfId="27522" xr:uid="{9CCE235D-B8EA-4A46-973B-8D2171AF0075}"/>
    <cellStyle name="Comma 3 3 5 2 3 2 2 3" xfId="13112" xr:uid="{00000000-0005-0000-0000-00009C330000}"/>
    <cellStyle name="Comma 3 3 5 2 3 2 2 3 2" xfId="32326" xr:uid="{685629A2-182A-49B5-A0D6-3A24C9DDE959}"/>
    <cellStyle name="Comma 3 3 5 2 3 2 2 4" xfId="22719" xr:uid="{3D793236-08FF-4B39-9362-279E868A1606}"/>
    <cellStyle name="Comma 3 3 5 2 3 2 3" xfId="5907" xr:uid="{00000000-0005-0000-0000-00009D330000}"/>
    <cellStyle name="Comma 3 3 5 2 3 2 3 2" xfId="15514" xr:uid="{00000000-0005-0000-0000-00009E330000}"/>
    <cellStyle name="Comma 3 3 5 2 3 2 3 2 2" xfId="34728" xr:uid="{8F6ADB1C-D00F-4058-9CE2-3E5065C46CD3}"/>
    <cellStyle name="Comma 3 3 5 2 3 2 3 3" xfId="25121" xr:uid="{4527CE4F-C044-4B36-AE9A-7BC2C6396BEE}"/>
    <cellStyle name="Comma 3 3 5 2 3 2 4" xfId="10710" xr:uid="{00000000-0005-0000-0000-00009F330000}"/>
    <cellStyle name="Comma 3 3 5 2 3 2 4 2" xfId="29924" xr:uid="{A68ECDCE-1235-4CC5-A76D-ACF35E0260E9}"/>
    <cellStyle name="Comma 3 3 5 2 3 2 5" xfId="20317" xr:uid="{5E01E5CB-199D-4E22-A783-C4B0E6D7B950}"/>
    <cellStyle name="Comma 3 3 5 2 3 3" xfId="1901" xr:uid="{00000000-0005-0000-0000-0000A0330000}"/>
    <cellStyle name="Comma 3 3 5 2 3 3 2" xfId="4305" xr:uid="{00000000-0005-0000-0000-0000A1330000}"/>
    <cellStyle name="Comma 3 3 5 2 3 3 2 2" xfId="9108" xr:uid="{00000000-0005-0000-0000-0000A2330000}"/>
    <cellStyle name="Comma 3 3 5 2 3 3 2 2 2" xfId="18715" xr:uid="{00000000-0005-0000-0000-0000A3330000}"/>
    <cellStyle name="Comma 3 3 5 2 3 3 2 2 2 2" xfId="37929" xr:uid="{69476435-0BA3-47DE-800D-59695D67B489}"/>
    <cellStyle name="Comma 3 3 5 2 3 3 2 2 3" xfId="28322" xr:uid="{00DCBC67-C536-4D3F-8865-17AACA043067}"/>
    <cellStyle name="Comma 3 3 5 2 3 3 2 3" xfId="13912" xr:uid="{00000000-0005-0000-0000-0000A4330000}"/>
    <cellStyle name="Comma 3 3 5 2 3 3 2 3 2" xfId="33126" xr:uid="{0313D11A-DB7D-4450-B209-1384B48B437F}"/>
    <cellStyle name="Comma 3 3 5 2 3 3 2 4" xfId="23519" xr:uid="{A40CAE80-44EE-49C0-90F7-52DB2267783E}"/>
    <cellStyle name="Comma 3 3 5 2 3 3 3" xfId="6707" xr:uid="{00000000-0005-0000-0000-0000A5330000}"/>
    <cellStyle name="Comma 3 3 5 2 3 3 3 2" xfId="16314" xr:uid="{00000000-0005-0000-0000-0000A6330000}"/>
    <cellStyle name="Comma 3 3 5 2 3 3 3 2 2" xfId="35528" xr:uid="{6FB6D2AA-9CEA-4837-A056-91AE97D5E18E}"/>
    <cellStyle name="Comma 3 3 5 2 3 3 3 3" xfId="25921" xr:uid="{BDADDECD-6465-496C-9FCB-11D2C1FD7217}"/>
    <cellStyle name="Comma 3 3 5 2 3 3 4" xfId="11510" xr:uid="{00000000-0005-0000-0000-0000A7330000}"/>
    <cellStyle name="Comma 3 3 5 2 3 3 4 2" xfId="30724" xr:uid="{F83AB25D-BBF2-4A38-981F-868573461BA0}"/>
    <cellStyle name="Comma 3 3 5 2 3 3 5" xfId="21117" xr:uid="{EBDEB194-6F1F-40E4-858A-B3173D33576A}"/>
    <cellStyle name="Comma 3 3 5 2 3 4" xfId="2705" xr:uid="{00000000-0005-0000-0000-0000A8330000}"/>
    <cellStyle name="Comma 3 3 5 2 3 4 2" xfId="7508" xr:uid="{00000000-0005-0000-0000-0000A9330000}"/>
    <cellStyle name="Comma 3 3 5 2 3 4 2 2" xfId="17115" xr:uid="{00000000-0005-0000-0000-0000AA330000}"/>
    <cellStyle name="Comma 3 3 5 2 3 4 2 2 2" xfId="36329" xr:uid="{743F6701-71D6-4F40-BBF4-896F8985AD1E}"/>
    <cellStyle name="Comma 3 3 5 2 3 4 2 3" xfId="26722" xr:uid="{EE0E60E2-1CBB-48F2-ABAE-2FF45B653D48}"/>
    <cellStyle name="Comma 3 3 5 2 3 4 3" xfId="12312" xr:uid="{00000000-0005-0000-0000-0000AB330000}"/>
    <cellStyle name="Comma 3 3 5 2 3 4 3 2" xfId="31526" xr:uid="{27EE2331-CFDA-47AB-A4E9-8215C6E80BFF}"/>
    <cellStyle name="Comma 3 3 5 2 3 4 4" xfId="21919" xr:uid="{906CB69E-2F78-42AA-93B2-DC2C4C92289B}"/>
    <cellStyle name="Comma 3 3 5 2 3 5" xfId="5107" xr:uid="{00000000-0005-0000-0000-0000AC330000}"/>
    <cellStyle name="Comma 3 3 5 2 3 5 2" xfId="14714" xr:uid="{00000000-0005-0000-0000-0000AD330000}"/>
    <cellStyle name="Comma 3 3 5 2 3 5 2 2" xfId="33928" xr:uid="{41B3D77D-31D2-4289-90F9-445DA9E7DE86}"/>
    <cellStyle name="Comma 3 3 5 2 3 5 3" xfId="24321" xr:uid="{2969A0B5-0816-4BD3-8CF1-769A01A22BD9}"/>
    <cellStyle name="Comma 3 3 5 2 3 6" xfId="9910" xr:uid="{00000000-0005-0000-0000-0000AE330000}"/>
    <cellStyle name="Comma 3 3 5 2 3 6 2" xfId="29124" xr:uid="{FFA26E14-18DF-426A-BDD7-A3348FF7339E}"/>
    <cellStyle name="Comma 3 3 5 2 3 7" xfId="19517" xr:uid="{391A700B-503E-4D28-8A40-305C011DC901}"/>
    <cellStyle name="Comma 3 3 5 2 4" xfId="500" xr:uid="{00000000-0005-0000-0000-0000AF330000}"/>
    <cellStyle name="Comma 3 3 5 2 4 2" xfId="1301" xr:uid="{00000000-0005-0000-0000-0000B0330000}"/>
    <cellStyle name="Comma 3 3 5 2 4 2 2" xfId="3705" xr:uid="{00000000-0005-0000-0000-0000B1330000}"/>
    <cellStyle name="Comma 3 3 5 2 4 2 2 2" xfId="8508" xr:uid="{00000000-0005-0000-0000-0000B2330000}"/>
    <cellStyle name="Comma 3 3 5 2 4 2 2 2 2" xfId="18115" xr:uid="{00000000-0005-0000-0000-0000B3330000}"/>
    <cellStyle name="Comma 3 3 5 2 4 2 2 2 2 2" xfId="37329" xr:uid="{64CCAC94-6431-408D-8C25-D44E9E16FD06}"/>
    <cellStyle name="Comma 3 3 5 2 4 2 2 2 3" xfId="27722" xr:uid="{54B5FA15-D1E9-4263-BD3D-C64CFB71E5D9}"/>
    <cellStyle name="Comma 3 3 5 2 4 2 2 3" xfId="13312" xr:uid="{00000000-0005-0000-0000-0000B4330000}"/>
    <cellStyle name="Comma 3 3 5 2 4 2 2 3 2" xfId="32526" xr:uid="{77626D72-80D9-4492-8900-D3B4416C3FEC}"/>
    <cellStyle name="Comma 3 3 5 2 4 2 2 4" xfId="22919" xr:uid="{405B2310-2655-4397-B56E-F95E3E96A118}"/>
    <cellStyle name="Comma 3 3 5 2 4 2 3" xfId="6107" xr:uid="{00000000-0005-0000-0000-0000B5330000}"/>
    <cellStyle name="Comma 3 3 5 2 4 2 3 2" xfId="15714" xr:uid="{00000000-0005-0000-0000-0000B6330000}"/>
    <cellStyle name="Comma 3 3 5 2 4 2 3 2 2" xfId="34928" xr:uid="{64D3725A-406E-4D6F-B009-0F5A7FCB2F37}"/>
    <cellStyle name="Comma 3 3 5 2 4 2 3 3" xfId="25321" xr:uid="{8F14CD4E-1B94-4C46-9625-5400686290E5}"/>
    <cellStyle name="Comma 3 3 5 2 4 2 4" xfId="10910" xr:uid="{00000000-0005-0000-0000-0000B7330000}"/>
    <cellStyle name="Comma 3 3 5 2 4 2 4 2" xfId="30124" xr:uid="{FF8014C0-90C8-4383-9071-946D15CB5907}"/>
    <cellStyle name="Comma 3 3 5 2 4 2 5" xfId="20517" xr:uid="{DC809955-D4BE-4119-98F7-53C3C2C5F377}"/>
    <cellStyle name="Comma 3 3 5 2 4 3" xfId="2101" xr:uid="{00000000-0005-0000-0000-0000B8330000}"/>
    <cellStyle name="Comma 3 3 5 2 4 3 2" xfId="4505" xr:uid="{00000000-0005-0000-0000-0000B9330000}"/>
    <cellStyle name="Comma 3 3 5 2 4 3 2 2" xfId="9308" xr:uid="{00000000-0005-0000-0000-0000BA330000}"/>
    <cellStyle name="Comma 3 3 5 2 4 3 2 2 2" xfId="18915" xr:uid="{00000000-0005-0000-0000-0000BB330000}"/>
    <cellStyle name="Comma 3 3 5 2 4 3 2 2 2 2" xfId="38129" xr:uid="{43F08EC4-B6B4-4BB1-B7FC-F101FC898259}"/>
    <cellStyle name="Comma 3 3 5 2 4 3 2 2 3" xfId="28522" xr:uid="{FD1A9DFD-50F7-4A0E-8751-09A2E630D6E9}"/>
    <cellStyle name="Comma 3 3 5 2 4 3 2 3" xfId="14112" xr:uid="{00000000-0005-0000-0000-0000BC330000}"/>
    <cellStyle name="Comma 3 3 5 2 4 3 2 3 2" xfId="33326" xr:uid="{33C469A9-C2EB-4DAB-812A-DD8534BC5C1F}"/>
    <cellStyle name="Comma 3 3 5 2 4 3 2 4" xfId="23719" xr:uid="{0E24CCFB-06AE-411A-91DA-5930C54A1612}"/>
    <cellStyle name="Comma 3 3 5 2 4 3 3" xfId="6907" xr:uid="{00000000-0005-0000-0000-0000BD330000}"/>
    <cellStyle name="Comma 3 3 5 2 4 3 3 2" xfId="16514" xr:uid="{00000000-0005-0000-0000-0000BE330000}"/>
    <cellStyle name="Comma 3 3 5 2 4 3 3 2 2" xfId="35728" xr:uid="{94ECFC0F-5547-4CD9-ABAA-AD4EAA6BC14B}"/>
    <cellStyle name="Comma 3 3 5 2 4 3 3 3" xfId="26121" xr:uid="{71C2F5BE-53CA-465B-B7E4-49EB421A7DA5}"/>
    <cellStyle name="Comma 3 3 5 2 4 3 4" xfId="11710" xr:uid="{00000000-0005-0000-0000-0000BF330000}"/>
    <cellStyle name="Comma 3 3 5 2 4 3 4 2" xfId="30924" xr:uid="{20A8C162-6822-4189-9B86-9230043BFD62}"/>
    <cellStyle name="Comma 3 3 5 2 4 3 5" xfId="21317" xr:uid="{A1D6B5C1-3A89-4C0E-A27A-A7B6024CD6B2}"/>
    <cellStyle name="Comma 3 3 5 2 4 4" xfId="2905" xr:uid="{00000000-0005-0000-0000-0000C0330000}"/>
    <cellStyle name="Comma 3 3 5 2 4 4 2" xfId="7708" xr:uid="{00000000-0005-0000-0000-0000C1330000}"/>
    <cellStyle name="Comma 3 3 5 2 4 4 2 2" xfId="17315" xr:uid="{00000000-0005-0000-0000-0000C2330000}"/>
    <cellStyle name="Comma 3 3 5 2 4 4 2 2 2" xfId="36529" xr:uid="{2404EFD4-23BC-4B3B-99D1-E5545683B364}"/>
    <cellStyle name="Comma 3 3 5 2 4 4 2 3" xfId="26922" xr:uid="{2C32E9B5-6F8E-41C9-B21D-D8407179C4E3}"/>
    <cellStyle name="Comma 3 3 5 2 4 4 3" xfId="12512" xr:uid="{00000000-0005-0000-0000-0000C3330000}"/>
    <cellStyle name="Comma 3 3 5 2 4 4 3 2" xfId="31726" xr:uid="{948AEC4D-E55C-4B8D-90CC-3A7F11198D3A}"/>
    <cellStyle name="Comma 3 3 5 2 4 4 4" xfId="22119" xr:uid="{5136CA6B-885E-42B1-B466-02A4AC128510}"/>
    <cellStyle name="Comma 3 3 5 2 4 5" xfId="5307" xr:uid="{00000000-0005-0000-0000-0000C4330000}"/>
    <cellStyle name="Comma 3 3 5 2 4 5 2" xfId="14914" xr:uid="{00000000-0005-0000-0000-0000C5330000}"/>
    <cellStyle name="Comma 3 3 5 2 4 5 2 2" xfId="34128" xr:uid="{CE3828B6-E53A-4CDB-A309-8B443A7501EB}"/>
    <cellStyle name="Comma 3 3 5 2 4 5 3" xfId="24521" xr:uid="{0E127815-225A-441B-9122-C01625AAB61B}"/>
    <cellStyle name="Comma 3 3 5 2 4 6" xfId="10110" xr:uid="{00000000-0005-0000-0000-0000C6330000}"/>
    <cellStyle name="Comma 3 3 5 2 4 6 2" xfId="29324" xr:uid="{877B2E42-E813-4D55-8944-44B10C058274}"/>
    <cellStyle name="Comma 3 3 5 2 4 7" xfId="19717" xr:uid="{FA67B482-9984-4CF6-A0C9-BCC33819FF43}"/>
    <cellStyle name="Comma 3 3 5 2 5" xfId="700" xr:uid="{00000000-0005-0000-0000-0000C7330000}"/>
    <cellStyle name="Comma 3 3 5 2 5 2" xfId="1501" xr:uid="{00000000-0005-0000-0000-0000C8330000}"/>
    <cellStyle name="Comma 3 3 5 2 5 2 2" xfId="3905" xr:uid="{00000000-0005-0000-0000-0000C9330000}"/>
    <cellStyle name="Comma 3 3 5 2 5 2 2 2" xfId="8708" xr:uid="{00000000-0005-0000-0000-0000CA330000}"/>
    <cellStyle name="Comma 3 3 5 2 5 2 2 2 2" xfId="18315" xr:uid="{00000000-0005-0000-0000-0000CB330000}"/>
    <cellStyle name="Comma 3 3 5 2 5 2 2 2 2 2" xfId="37529" xr:uid="{42A21E45-22AC-4D07-A911-D680C26B4933}"/>
    <cellStyle name="Comma 3 3 5 2 5 2 2 2 3" xfId="27922" xr:uid="{01E2D55F-CFC3-497B-A126-906D7B03FABA}"/>
    <cellStyle name="Comma 3 3 5 2 5 2 2 3" xfId="13512" xr:uid="{00000000-0005-0000-0000-0000CC330000}"/>
    <cellStyle name="Comma 3 3 5 2 5 2 2 3 2" xfId="32726" xr:uid="{06BEC792-92BA-409E-AFB1-F032A885F6D5}"/>
    <cellStyle name="Comma 3 3 5 2 5 2 2 4" xfId="23119" xr:uid="{2D8EAB7F-6B0C-4B35-BB60-2EF308CF8A49}"/>
    <cellStyle name="Comma 3 3 5 2 5 2 3" xfId="6307" xr:uid="{00000000-0005-0000-0000-0000CD330000}"/>
    <cellStyle name="Comma 3 3 5 2 5 2 3 2" xfId="15914" xr:uid="{00000000-0005-0000-0000-0000CE330000}"/>
    <cellStyle name="Comma 3 3 5 2 5 2 3 2 2" xfId="35128" xr:uid="{07955E72-29CE-4E57-9829-561A83A0E22F}"/>
    <cellStyle name="Comma 3 3 5 2 5 2 3 3" xfId="25521" xr:uid="{BA4C39B3-1D04-418F-974C-D9C936ABA576}"/>
    <cellStyle name="Comma 3 3 5 2 5 2 4" xfId="11110" xr:uid="{00000000-0005-0000-0000-0000CF330000}"/>
    <cellStyle name="Comma 3 3 5 2 5 2 4 2" xfId="30324" xr:uid="{AD987C5C-A525-4B70-8D58-B9213536F8AE}"/>
    <cellStyle name="Comma 3 3 5 2 5 2 5" xfId="20717" xr:uid="{23143C67-4B53-4386-8319-33DB5C627DD9}"/>
    <cellStyle name="Comma 3 3 5 2 5 3" xfId="2301" xr:uid="{00000000-0005-0000-0000-0000D0330000}"/>
    <cellStyle name="Comma 3 3 5 2 5 3 2" xfId="4705" xr:uid="{00000000-0005-0000-0000-0000D1330000}"/>
    <cellStyle name="Comma 3 3 5 2 5 3 2 2" xfId="9508" xr:uid="{00000000-0005-0000-0000-0000D2330000}"/>
    <cellStyle name="Comma 3 3 5 2 5 3 2 2 2" xfId="19115" xr:uid="{00000000-0005-0000-0000-0000D3330000}"/>
    <cellStyle name="Comma 3 3 5 2 5 3 2 2 2 2" xfId="38329" xr:uid="{77C73A89-05C3-4F1F-A042-BB9D9978760E}"/>
    <cellStyle name="Comma 3 3 5 2 5 3 2 2 3" xfId="28722" xr:uid="{16952FC3-25B9-43E1-931D-B9F78103FCDB}"/>
    <cellStyle name="Comma 3 3 5 2 5 3 2 3" xfId="14312" xr:uid="{00000000-0005-0000-0000-0000D4330000}"/>
    <cellStyle name="Comma 3 3 5 2 5 3 2 3 2" xfId="33526" xr:uid="{E18FD2AC-7D7F-4608-BAAA-B22F9ED5BBD4}"/>
    <cellStyle name="Comma 3 3 5 2 5 3 2 4" xfId="23919" xr:uid="{E084691D-FE69-45EC-A72A-4D10FA9DFEAC}"/>
    <cellStyle name="Comma 3 3 5 2 5 3 3" xfId="7107" xr:uid="{00000000-0005-0000-0000-0000D5330000}"/>
    <cellStyle name="Comma 3 3 5 2 5 3 3 2" xfId="16714" xr:uid="{00000000-0005-0000-0000-0000D6330000}"/>
    <cellStyle name="Comma 3 3 5 2 5 3 3 2 2" xfId="35928" xr:uid="{328D13C9-FC55-46F9-AAD4-8A705A547940}"/>
    <cellStyle name="Comma 3 3 5 2 5 3 3 3" xfId="26321" xr:uid="{5564EEF9-11EE-4F8E-9839-972BDDBE3768}"/>
    <cellStyle name="Comma 3 3 5 2 5 3 4" xfId="11910" xr:uid="{00000000-0005-0000-0000-0000D7330000}"/>
    <cellStyle name="Comma 3 3 5 2 5 3 4 2" xfId="31124" xr:uid="{2C4CCF84-D0D9-4569-A8A7-FBD71E858AED}"/>
    <cellStyle name="Comma 3 3 5 2 5 3 5" xfId="21517" xr:uid="{5E2F3B06-E5DC-4058-8EA8-EAAE59285C94}"/>
    <cellStyle name="Comma 3 3 5 2 5 4" xfId="3105" xr:uid="{00000000-0005-0000-0000-0000D8330000}"/>
    <cellStyle name="Comma 3 3 5 2 5 4 2" xfId="7908" xr:uid="{00000000-0005-0000-0000-0000D9330000}"/>
    <cellStyle name="Comma 3 3 5 2 5 4 2 2" xfId="17515" xr:uid="{00000000-0005-0000-0000-0000DA330000}"/>
    <cellStyle name="Comma 3 3 5 2 5 4 2 2 2" xfId="36729" xr:uid="{CB0C9C75-B7DB-4ABF-952D-5264F75D46D4}"/>
    <cellStyle name="Comma 3 3 5 2 5 4 2 3" xfId="27122" xr:uid="{89EC30DE-5CFF-47B0-AED2-10AA638EF065}"/>
    <cellStyle name="Comma 3 3 5 2 5 4 3" xfId="12712" xr:uid="{00000000-0005-0000-0000-0000DB330000}"/>
    <cellStyle name="Comma 3 3 5 2 5 4 3 2" xfId="31926" xr:uid="{D459D0C0-30A6-4E54-8826-0B1FABAAEDE0}"/>
    <cellStyle name="Comma 3 3 5 2 5 4 4" xfId="22319" xr:uid="{3F3B26B2-68CF-40C8-9DF4-680F721F79F8}"/>
    <cellStyle name="Comma 3 3 5 2 5 5" xfId="5507" xr:uid="{00000000-0005-0000-0000-0000DC330000}"/>
    <cellStyle name="Comma 3 3 5 2 5 5 2" xfId="15114" xr:uid="{00000000-0005-0000-0000-0000DD330000}"/>
    <cellStyle name="Comma 3 3 5 2 5 5 2 2" xfId="34328" xr:uid="{69FD3194-5A88-43E2-800C-474F89B7C467}"/>
    <cellStyle name="Comma 3 3 5 2 5 5 3" xfId="24721" xr:uid="{3C7C898A-C8EF-4DF0-A584-50803D6161ED}"/>
    <cellStyle name="Comma 3 3 5 2 5 6" xfId="10310" xr:uid="{00000000-0005-0000-0000-0000DE330000}"/>
    <cellStyle name="Comma 3 3 5 2 5 6 2" xfId="29524" xr:uid="{2D0CE6A4-66DF-4752-A7EF-86EA30B013C9}"/>
    <cellStyle name="Comma 3 3 5 2 5 7" xfId="19917" xr:uid="{03141212-4FA0-42FF-B08E-E767E2AAE572}"/>
    <cellStyle name="Comma 3 3 5 2 6" xfId="901" xr:uid="{00000000-0005-0000-0000-0000DF330000}"/>
    <cellStyle name="Comma 3 3 5 2 6 2" xfId="3305" xr:uid="{00000000-0005-0000-0000-0000E0330000}"/>
    <cellStyle name="Comma 3 3 5 2 6 2 2" xfId="8108" xr:uid="{00000000-0005-0000-0000-0000E1330000}"/>
    <cellStyle name="Comma 3 3 5 2 6 2 2 2" xfId="17715" xr:uid="{00000000-0005-0000-0000-0000E2330000}"/>
    <cellStyle name="Comma 3 3 5 2 6 2 2 2 2" xfId="36929" xr:uid="{89054027-0D08-4BAD-8178-B59CFF49D138}"/>
    <cellStyle name="Comma 3 3 5 2 6 2 2 3" xfId="27322" xr:uid="{D6A2C98D-37BA-4018-92F9-1F6A3D1FF020}"/>
    <cellStyle name="Comma 3 3 5 2 6 2 3" xfId="12912" xr:uid="{00000000-0005-0000-0000-0000E3330000}"/>
    <cellStyle name="Comma 3 3 5 2 6 2 3 2" xfId="32126" xr:uid="{4472CA84-8EAD-4763-A77E-EBFE086FFD72}"/>
    <cellStyle name="Comma 3 3 5 2 6 2 4" xfId="22519" xr:uid="{23B5446A-40E0-4570-9FD3-203CBCD3ABFD}"/>
    <cellStyle name="Comma 3 3 5 2 6 3" xfId="5707" xr:uid="{00000000-0005-0000-0000-0000E4330000}"/>
    <cellStyle name="Comma 3 3 5 2 6 3 2" xfId="15314" xr:uid="{00000000-0005-0000-0000-0000E5330000}"/>
    <cellStyle name="Comma 3 3 5 2 6 3 2 2" xfId="34528" xr:uid="{87643A6D-4A98-47D0-B1FE-6DC66D54AF2F}"/>
    <cellStyle name="Comma 3 3 5 2 6 3 3" xfId="24921" xr:uid="{8883CF13-5027-4774-81C8-04B8CF428A9E}"/>
    <cellStyle name="Comma 3 3 5 2 6 4" xfId="10510" xr:uid="{00000000-0005-0000-0000-0000E6330000}"/>
    <cellStyle name="Comma 3 3 5 2 6 4 2" xfId="29724" xr:uid="{CC2E3650-D05E-46DC-B2DA-75EF05E5F9B9}"/>
    <cellStyle name="Comma 3 3 5 2 6 5" xfId="20117" xr:uid="{2B3E0EB9-6F42-4022-AEB8-1B883E96DDC6}"/>
    <cellStyle name="Comma 3 3 5 2 7" xfId="1701" xr:uid="{00000000-0005-0000-0000-0000E7330000}"/>
    <cellStyle name="Comma 3 3 5 2 7 2" xfId="4105" xr:uid="{00000000-0005-0000-0000-0000E8330000}"/>
    <cellStyle name="Comma 3 3 5 2 7 2 2" xfId="8908" xr:uid="{00000000-0005-0000-0000-0000E9330000}"/>
    <cellStyle name="Comma 3 3 5 2 7 2 2 2" xfId="18515" xr:uid="{00000000-0005-0000-0000-0000EA330000}"/>
    <cellStyle name="Comma 3 3 5 2 7 2 2 2 2" xfId="37729" xr:uid="{028EED95-3E00-4F53-8EA9-FB96250BEF1C}"/>
    <cellStyle name="Comma 3 3 5 2 7 2 2 3" xfId="28122" xr:uid="{F020F53C-A71E-4009-9F16-D3E9E77B7E5D}"/>
    <cellStyle name="Comma 3 3 5 2 7 2 3" xfId="13712" xr:uid="{00000000-0005-0000-0000-0000EB330000}"/>
    <cellStyle name="Comma 3 3 5 2 7 2 3 2" xfId="32926" xr:uid="{C63E8598-59D6-4C6C-AB74-340BE58C7C62}"/>
    <cellStyle name="Comma 3 3 5 2 7 2 4" xfId="23319" xr:uid="{9B8C130B-064B-457A-BD41-A410CBA5C16F}"/>
    <cellStyle name="Comma 3 3 5 2 7 3" xfId="6507" xr:uid="{00000000-0005-0000-0000-0000EC330000}"/>
    <cellStyle name="Comma 3 3 5 2 7 3 2" xfId="16114" xr:uid="{00000000-0005-0000-0000-0000ED330000}"/>
    <cellStyle name="Comma 3 3 5 2 7 3 2 2" xfId="35328" xr:uid="{0728D313-D2C2-4D5E-AE75-E6EAD7DEE2A6}"/>
    <cellStyle name="Comma 3 3 5 2 7 3 3" xfId="25721" xr:uid="{F4C9707E-17C7-4E3B-8069-69589EC50CE7}"/>
    <cellStyle name="Comma 3 3 5 2 7 4" xfId="11310" xr:uid="{00000000-0005-0000-0000-0000EE330000}"/>
    <cellStyle name="Comma 3 3 5 2 7 4 2" xfId="30524" xr:uid="{AE7432C3-639D-4388-8386-B9D72058392D}"/>
    <cellStyle name="Comma 3 3 5 2 7 5" xfId="20917" xr:uid="{3DE3C03D-0393-44D2-BB58-F0D2228BA4A0}"/>
    <cellStyle name="Comma 3 3 5 2 8" xfId="2505" xr:uid="{00000000-0005-0000-0000-0000EF330000}"/>
    <cellStyle name="Comma 3 3 5 2 8 2" xfId="7308" xr:uid="{00000000-0005-0000-0000-0000F0330000}"/>
    <cellStyle name="Comma 3 3 5 2 8 2 2" xfId="16915" xr:uid="{00000000-0005-0000-0000-0000F1330000}"/>
    <cellStyle name="Comma 3 3 5 2 8 2 2 2" xfId="36129" xr:uid="{DBC8D84A-0FE4-498E-8957-69CDD66C8E72}"/>
    <cellStyle name="Comma 3 3 5 2 8 2 3" xfId="26522" xr:uid="{2109F316-1418-41BE-9487-45E34B2025BF}"/>
    <cellStyle name="Comma 3 3 5 2 8 3" xfId="12112" xr:uid="{00000000-0005-0000-0000-0000F2330000}"/>
    <cellStyle name="Comma 3 3 5 2 8 3 2" xfId="31326" xr:uid="{0BE2BA94-8CED-4EB2-B879-36ED740A921D}"/>
    <cellStyle name="Comma 3 3 5 2 8 4" xfId="21719" xr:uid="{D85678E7-B874-4FEA-927C-6392FCA1EEC2}"/>
    <cellStyle name="Comma 3 3 5 2 9" xfId="4907" xr:uid="{00000000-0005-0000-0000-0000F3330000}"/>
    <cellStyle name="Comma 3 3 5 2 9 2" xfId="14514" xr:uid="{00000000-0005-0000-0000-0000F4330000}"/>
    <cellStyle name="Comma 3 3 5 2 9 2 2" xfId="33728" xr:uid="{A9B1A2FA-24AC-4C4A-9D57-C08C38713B74}"/>
    <cellStyle name="Comma 3 3 5 2 9 3" xfId="24121" xr:uid="{4704BA28-59DD-453E-860F-DAB624D333CE}"/>
    <cellStyle name="Comma 3 3 5 3" xfId="150" xr:uid="{00000000-0005-0000-0000-0000F5330000}"/>
    <cellStyle name="Comma 3 3 5 3 10" xfId="19367" xr:uid="{56783815-7939-423A-93F4-8FDE42BF095B}"/>
    <cellStyle name="Comma 3 3 5 3 2" xfId="350" xr:uid="{00000000-0005-0000-0000-0000F6330000}"/>
    <cellStyle name="Comma 3 3 5 3 2 2" xfId="1151" xr:uid="{00000000-0005-0000-0000-0000F7330000}"/>
    <cellStyle name="Comma 3 3 5 3 2 2 2" xfId="3555" xr:uid="{00000000-0005-0000-0000-0000F8330000}"/>
    <cellStyle name="Comma 3 3 5 3 2 2 2 2" xfId="8358" xr:uid="{00000000-0005-0000-0000-0000F9330000}"/>
    <cellStyle name="Comma 3 3 5 3 2 2 2 2 2" xfId="17965" xr:uid="{00000000-0005-0000-0000-0000FA330000}"/>
    <cellStyle name="Comma 3 3 5 3 2 2 2 2 2 2" xfId="37179" xr:uid="{A6EA5C68-E076-406C-A9C2-46426B635D5E}"/>
    <cellStyle name="Comma 3 3 5 3 2 2 2 2 3" xfId="27572" xr:uid="{0CA7DBEA-A100-47D0-86E8-4649091490A0}"/>
    <cellStyle name="Comma 3 3 5 3 2 2 2 3" xfId="13162" xr:uid="{00000000-0005-0000-0000-0000FB330000}"/>
    <cellStyle name="Comma 3 3 5 3 2 2 2 3 2" xfId="32376" xr:uid="{9188D1F1-4FD6-48FE-92EE-AB5013877692}"/>
    <cellStyle name="Comma 3 3 5 3 2 2 2 4" xfId="22769" xr:uid="{4CA0F16D-0A07-44B0-8E4F-1BA83FABAB07}"/>
    <cellStyle name="Comma 3 3 5 3 2 2 3" xfId="5957" xr:uid="{00000000-0005-0000-0000-0000FC330000}"/>
    <cellStyle name="Comma 3 3 5 3 2 2 3 2" xfId="15564" xr:uid="{00000000-0005-0000-0000-0000FD330000}"/>
    <cellStyle name="Comma 3 3 5 3 2 2 3 2 2" xfId="34778" xr:uid="{33B7EBA8-88D6-4050-B7F0-C8DBD0C6C64B}"/>
    <cellStyle name="Comma 3 3 5 3 2 2 3 3" xfId="25171" xr:uid="{C3BCCBA5-98B2-444D-9D06-683B64FFD0F2}"/>
    <cellStyle name="Comma 3 3 5 3 2 2 4" xfId="10760" xr:uid="{00000000-0005-0000-0000-0000FE330000}"/>
    <cellStyle name="Comma 3 3 5 3 2 2 4 2" xfId="29974" xr:uid="{EDC9B0D2-DAC2-46EF-850D-B9FD672A335B}"/>
    <cellStyle name="Comma 3 3 5 3 2 2 5" xfId="20367" xr:uid="{76504CAD-B848-4E17-AFB2-5DBDEFF80850}"/>
    <cellStyle name="Comma 3 3 5 3 2 3" xfId="1951" xr:uid="{00000000-0005-0000-0000-0000FF330000}"/>
    <cellStyle name="Comma 3 3 5 3 2 3 2" xfId="4355" xr:uid="{00000000-0005-0000-0000-000000340000}"/>
    <cellStyle name="Comma 3 3 5 3 2 3 2 2" xfId="9158" xr:uid="{00000000-0005-0000-0000-000001340000}"/>
    <cellStyle name="Comma 3 3 5 3 2 3 2 2 2" xfId="18765" xr:uid="{00000000-0005-0000-0000-000002340000}"/>
    <cellStyle name="Comma 3 3 5 3 2 3 2 2 2 2" xfId="37979" xr:uid="{5916CB39-E9F8-4019-BE74-845F1D9BB1E0}"/>
    <cellStyle name="Comma 3 3 5 3 2 3 2 2 3" xfId="28372" xr:uid="{B765C0E9-DC8C-45CA-B8A9-93EB47D45C62}"/>
    <cellStyle name="Comma 3 3 5 3 2 3 2 3" xfId="13962" xr:uid="{00000000-0005-0000-0000-000003340000}"/>
    <cellStyle name="Comma 3 3 5 3 2 3 2 3 2" xfId="33176" xr:uid="{38DBFDC0-DD43-4EA3-ACE0-2906E842083C}"/>
    <cellStyle name="Comma 3 3 5 3 2 3 2 4" xfId="23569" xr:uid="{DF606737-B39D-48E9-AF1E-C5D23EF33BF6}"/>
    <cellStyle name="Comma 3 3 5 3 2 3 3" xfId="6757" xr:uid="{00000000-0005-0000-0000-000004340000}"/>
    <cellStyle name="Comma 3 3 5 3 2 3 3 2" xfId="16364" xr:uid="{00000000-0005-0000-0000-000005340000}"/>
    <cellStyle name="Comma 3 3 5 3 2 3 3 2 2" xfId="35578" xr:uid="{016FBB91-DB8F-4F36-B4E6-20902260ED72}"/>
    <cellStyle name="Comma 3 3 5 3 2 3 3 3" xfId="25971" xr:uid="{65A14E70-F5B9-417F-B3E5-434A239BFFD0}"/>
    <cellStyle name="Comma 3 3 5 3 2 3 4" xfId="11560" xr:uid="{00000000-0005-0000-0000-000006340000}"/>
    <cellStyle name="Comma 3 3 5 3 2 3 4 2" xfId="30774" xr:uid="{E6FC7298-0712-44B4-9185-8CEFB4699613}"/>
    <cellStyle name="Comma 3 3 5 3 2 3 5" xfId="21167" xr:uid="{0BA4BFF0-0295-44CC-8233-28C95E09C5DB}"/>
    <cellStyle name="Comma 3 3 5 3 2 4" xfId="2755" xr:uid="{00000000-0005-0000-0000-000007340000}"/>
    <cellStyle name="Comma 3 3 5 3 2 4 2" xfId="7558" xr:uid="{00000000-0005-0000-0000-000008340000}"/>
    <cellStyle name="Comma 3 3 5 3 2 4 2 2" xfId="17165" xr:uid="{00000000-0005-0000-0000-000009340000}"/>
    <cellStyle name="Comma 3 3 5 3 2 4 2 2 2" xfId="36379" xr:uid="{7D3E2DC8-E07D-424F-AA57-8E2DB33D91B7}"/>
    <cellStyle name="Comma 3 3 5 3 2 4 2 3" xfId="26772" xr:uid="{E88BA0A3-C948-40DA-8A48-9B4F8AE89941}"/>
    <cellStyle name="Comma 3 3 5 3 2 4 3" xfId="12362" xr:uid="{00000000-0005-0000-0000-00000A340000}"/>
    <cellStyle name="Comma 3 3 5 3 2 4 3 2" xfId="31576" xr:uid="{B1C25A35-008C-4991-A2D9-72DCDEB6E668}"/>
    <cellStyle name="Comma 3 3 5 3 2 4 4" xfId="21969" xr:uid="{C3753E51-32CD-4365-B0E0-A9CF9937AFD8}"/>
    <cellStyle name="Comma 3 3 5 3 2 5" xfId="5157" xr:uid="{00000000-0005-0000-0000-00000B340000}"/>
    <cellStyle name="Comma 3 3 5 3 2 5 2" xfId="14764" xr:uid="{00000000-0005-0000-0000-00000C340000}"/>
    <cellStyle name="Comma 3 3 5 3 2 5 2 2" xfId="33978" xr:uid="{7D693E69-A66A-41AA-B1C3-91E9144175A3}"/>
    <cellStyle name="Comma 3 3 5 3 2 5 3" xfId="24371" xr:uid="{AF88C9F4-7E7A-4932-BDD1-F599F1AF2EDF}"/>
    <cellStyle name="Comma 3 3 5 3 2 6" xfId="9960" xr:uid="{00000000-0005-0000-0000-00000D340000}"/>
    <cellStyle name="Comma 3 3 5 3 2 6 2" xfId="29174" xr:uid="{A7EB4C13-4632-412D-A054-D26CA28E0E65}"/>
    <cellStyle name="Comma 3 3 5 3 2 7" xfId="19567" xr:uid="{4A8A6A8F-18D1-4728-9AA1-4F846273CE74}"/>
    <cellStyle name="Comma 3 3 5 3 3" xfId="550" xr:uid="{00000000-0005-0000-0000-00000E340000}"/>
    <cellStyle name="Comma 3 3 5 3 3 2" xfId="1351" xr:uid="{00000000-0005-0000-0000-00000F340000}"/>
    <cellStyle name="Comma 3 3 5 3 3 2 2" xfId="3755" xr:uid="{00000000-0005-0000-0000-000010340000}"/>
    <cellStyle name="Comma 3 3 5 3 3 2 2 2" xfId="8558" xr:uid="{00000000-0005-0000-0000-000011340000}"/>
    <cellStyle name="Comma 3 3 5 3 3 2 2 2 2" xfId="18165" xr:uid="{00000000-0005-0000-0000-000012340000}"/>
    <cellStyle name="Comma 3 3 5 3 3 2 2 2 2 2" xfId="37379" xr:uid="{6471B718-63A4-4A5F-8AED-1184DAEA8A94}"/>
    <cellStyle name="Comma 3 3 5 3 3 2 2 2 3" xfId="27772" xr:uid="{B738FBD4-BE6C-4B22-9B3F-6C4F0EEBDCD9}"/>
    <cellStyle name="Comma 3 3 5 3 3 2 2 3" xfId="13362" xr:uid="{00000000-0005-0000-0000-000013340000}"/>
    <cellStyle name="Comma 3 3 5 3 3 2 2 3 2" xfId="32576" xr:uid="{5971585D-DEFF-4CA1-9EA7-28F0AC3FB2D4}"/>
    <cellStyle name="Comma 3 3 5 3 3 2 2 4" xfId="22969" xr:uid="{DDD29795-EA86-4201-B507-8C051C7A69D5}"/>
    <cellStyle name="Comma 3 3 5 3 3 2 3" xfId="6157" xr:uid="{00000000-0005-0000-0000-000014340000}"/>
    <cellStyle name="Comma 3 3 5 3 3 2 3 2" xfId="15764" xr:uid="{00000000-0005-0000-0000-000015340000}"/>
    <cellStyle name="Comma 3 3 5 3 3 2 3 2 2" xfId="34978" xr:uid="{18478EC0-DB7D-484F-B738-8F948AD5CD7D}"/>
    <cellStyle name="Comma 3 3 5 3 3 2 3 3" xfId="25371" xr:uid="{65CA0519-EBA1-41BB-801E-DB0A756AF3D0}"/>
    <cellStyle name="Comma 3 3 5 3 3 2 4" xfId="10960" xr:uid="{00000000-0005-0000-0000-000016340000}"/>
    <cellStyle name="Comma 3 3 5 3 3 2 4 2" xfId="30174" xr:uid="{2FAD102A-DC6A-43EC-9758-45311A293FFC}"/>
    <cellStyle name="Comma 3 3 5 3 3 2 5" xfId="20567" xr:uid="{F33BB4B4-F15C-4B3A-A0CC-C12FEA86206D}"/>
    <cellStyle name="Comma 3 3 5 3 3 3" xfId="2151" xr:uid="{00000000-0005-0000-0000-000017340000}"/>
    <cellStyle name="Comma 3 3 5 3 3 3 2" xfId="4555" xr:uid="{00000000-0005-0000-0000-000018340000}"/>
    <cellStyle name="Comma 3 3 5 3 3 3 2 2" xfId="9358" xr:uid="{00000000-0005-0000-0000-000019340000}"/>
    <cellStyle name="Comma 3 3 5 3 3 3 2 2 2" xfId="18965" xr:uid="{00000000-0005-0000-0000-00001A340000}"/>
    <cellStyle name="Comma 3 3 5 3 3 3 2 2 2 2" xfId="38179" xr:uid="{2A6A280A-5B79-4421-86C8-3EC1406A5F95}"/>
    <cellStyle name="Comma 3 3 5 3 3 3 2 2 3" xfId="28572" xr:uid="{24304779-1514-4562-A815-356E739FDC23}"/>
    <cellStyle name="Comma 3 3 5 3 3 3 2 3" xfId="14162" xr:uid="{00000000-0005-0000-0000-00001B340000}"/>
    <cellStyle name="Comma 3 3 5 3 3 3 2 3 2" xfId="33376" xr:uid="{D048D0D9-7464-46E3-A065-D3B79FD6243E}"/>
    <cellStyle name="Comma 3 3 5 3 3 3 2 4" xfId="23769" xr:uid="{04B50642-6625-4788-89F7-FBBBF7B25966}"/>
    <cellStyle name="Comma 3 3 5 3 3 3 3" xfId="6957" xr:uid="{00000000-0005-0000-0000-00001C340000}"/>
    <cellStyle name="Comma 3 3 5 3 3 3 3 2" xfId="16564" xr:uid="{00000000-0005-0000-0000-00001D340000}"/>
    <cellStyle name="Comma 3 3 5 3 3 3 3 2 2" xfId="35778" xr:uid="{775F59CC-24B7-4FD3-9BFA-1D17F56A066B}"/>
    <cellStyle name="Comma 3 3 5 3 3 3 3 3" xfId="26171" xr:uid="{A7207180-B68B-4D20-AC8B-68AAC525A969}"/>
    <cellStyle name="Comma 3 3 5 3 3 3 4" xfId="11760" xr:uid="{00000000-0005-0000-0000-00001E340000}"/>
    <cellStyle name="Comma 3 3 5 3 3 3 4 2" xfId="30974" xr:uid="{5DEE1789-0DB8-4087-B53E-BE73417BEBF9}"/>
    <cellStyle name="Comma 3 3 5 3 3 3 5" xfId="21367" xr:uid="{B41E4BF4-679B-4768-9549-6F774293D41E}"/>
    <cellStyle name="Comma 3 3 5 3 3 4" xfId="2955" xr:uid="{00000000-0005-0000-0000-00001F340000}"/>
    <cellStyle name="Comma 3 3 5 3 3 4 2" xfId="7758" xr:uid="{00000000-0005-0000-0000-000020340000}"/>
    <cellStyle name="Comma 3 3 5 3 3 4 2 2" xfId="17365" xr:uid="{00000000-0005-0000-0000-000021340000}"/>
    <cellStyle name="Comma 3 3 5 3 3 4 2 2 2" xfId="36579" xr:uid="{165FD7CB-E109-4B4C-B90E-AE08716628E5}"/>
    <cellStyle name="Comma 3 3 5 3 3 4 2 3" xfId="26972" xr:uid="{1450DE7A-0C65-401B-BDBA-F2A781B41DB1}"/>
    <cellStyle name="Comma 3 3 5 3 3 4 3" xfId="12562" xr:uid="{00000000-0005-0000-0000-000022340000}"/>
    <cellStyle name="Comma 3 3 5 3 3 4 3 2" xfId="31776" xr:uid="{B830D506-2CDF-476B-87A5-CB92445C5ED8}"/>
    <cellStyle name="Comma 3 3 5 3 3 4 4" xfId="22169" xr:uid="{DF9E1BEC-D830-43F3-942F-F93B3C3ACD8C}"/>
    <cellStyle name="Comma 3 3 5 3 3 5" xfId="5357" xr:uid="{00000000-0005-0000-0000-000023340000}"/>
    <cellStyle name="Comma 3 3 5 3 3 5 2" xfId="14964" xr:uid="{00000000-0005-0000-0000-000024340000}"/>
    <cellStyle name="Comma 3 3 5 3 3 5 2 2" xfId="34178" xr:uid="{740E90AA-2708-4DAB-9E88-35743B52B38A}"/>
    <cellStyle name="Comma 3 3 5 3 3 5 3" xfId="24571" xr:uid="{5C2F6B3D-D7E4-44FD-BF6D-8E49A9E5FD43}"/>
    <cellStyle name="Comma 3 3 5 3 3 6" xfId="10160" xr:uid="{00000000-0005-0000-0000-000025340000}"/>
    <cellStyle name="Comma 3 3 5 3 3 6 2" xfId="29374" xr:uid="{C4C1659F-21A8-4F68-A870-2124779A6C23}"/>
    <cellStyle name="Comma 3 3 5 3 3 7" xfId="19767" xr:uid="{3168B83A-CAF6-4DD1-86A0-DFCBC6D742F9}"/>
    <cellStyle name="Comma 3 3 5 3 4" xfId="750" xr:uid="{00000000-0005-0000-0000-000026340000}"/>
    <cellStyle name="Comma 3 3 5 3 4 2" xfId="1551" xr:uid="{00000000-0005-0000-0000-000027340000}"/>
    <cellStyle name="Comma 3 3 5 3 4 2 2" xfId="3955" xr:uid="{00000000-0005-0000-0000-000028340000}"/>
    <cellStyle name="Comma 3 3 5 3 4 2 2 2" xfId="8758" xr:uid="{00000000-0005-0000-0000-000029340000}"/>
    <cellStyle name="Comma 3 3 5 3 4 2 2 2 2" xfId="18365" xr:uid="{00000000-0005-0000-0000-00002A340000}"/>
    <cellStyle name="Comma 3 3 5 3 4 2 2 2 2 2" xfId="37579" xr:uid="{F04962F0-DD12-4506-A22E-28620D31C5D6}"/>
    <cellStyle name="Comma 3 3 5 3 4 2 2 2 3" xfId="27972" xr:uid="{B02668F0-C024-4015-B585-9F28349DBCD1}"/>
    <cellStyle name="Comma 3 3 5 3 4 2 2 3" xfId="13562" xr:uid="{00000000-0005-0000-0000-00002B340000}"/>
    <cellStyle name="Comma 3 3 5 3 4 2 2 3 2" xfId="32776" xr:uid="{2421C35C-7539-4673-BBCB-FF0EF27FC514}"/>
    <cellStyle name="Comma 3 3 5 3 4 2 2 4" xfId="23169" xr:uid="{D90E7E26-ECED-4836-A12B-DD2707E554D5}"/>
    <cellStyle name="Comma 3 3 5 3 4 2 3" xfId="6357" xr:uid="{00000000-0005-0000-0000-00002C340000}"/>
    <cellStyle name="Comma 3 3 5 3 4 2 3 2" xfId="15964" xr:uid="{00000000-0005-0000-0000-00002D340000}"/>
    <cellStyle name="Comma 3 3 5 3 4 2 3 2 2" xfId="35178" xr:uid="{D25268E4-E28B-4895-B488-0779DCF5CC33}"/>
    <cellStyle name="Comma 3 3 5 3 4 2 3 3" xfId="25571" xr:uid="{29D8D7A2-AD2C-4398-B34B-CC305106BF8C}"/>
    <cellStyle name="Comma 3 3 5 3 4 2 4" xfId="11160" xr:uid="{00000000-0005-0000-0000-00002E340000}"/>
    <cellStyle name="Comma 3 3 5 3 4 2 4 2" xfId="30374" xr:uid="{915172EE-DF72-4B2C-8592-ED380DB7E1C9}"/>
    <cellStyle name="Comma 3 3 5 3 4 2 5" xfId="20767" xr:uid="{A6179398-3BAB-4D20-A9B1-A520DFC8E459}"/>
    <cellStyle name="Comma 3 3 5 3 4 3" xfId="2351" xr:uid="{00000000-0005-0000-0000-00002F340000}"/>
    <cellStyle name="Comma 3 3 5 3 4 3 2" xfId="4755" xr:uid="{00000000-0005-0000-0000-000030340000}"/>
    <cellStyle name="Comma 3 3 5 3 4 3 2 2" xfId="9558" xr:uid="{00000000-0005-0000-0000-000031340000}"/>
    <cellStyle name="Comma 3 3 5 3 4 3 2 2 2" xfId="19165" xr:uid="{00000000-0005-0000-0000-000032340000}"/>
    <cellStyle name="Comma 3 3 5 3 4 3 2 2 2 2" xfId="38379" xr:uid="{5AC8866C-EA72-4943-B567-63228551A5D3}"/>
    <cellStyle name="Comma 3 3 5 3 4 3 2 2 3" xfId="28772" xr:uid="{A2A1C57B-347D-487F-97B6-06A718242B1E}"/>
    <cellStyle name="Comma 3 3 5 3 4 3 2 3" xfId="14362" xr:uid="{00000000-0005-0000-0000-000033340000}"/>
    <cellStyle name="Comma 3 3 5 3 4 3 2 3 2" xfId="33576" xr:uid="{DBEBED56-8904-47AF-AE97-1B1279CC1889}"/>
    <cellStyle name="Comma 3 3 5 3 4 3 2 4" xfId="23969" xr:uid="{EC27CECB-F462-43EA-8950-035F17812757}"/>
    <cellStyle name="Comma 3 3 5 3 4 3 3" xfId="7157" xr:uid="{00000000-0005-0000-0000-000034340000}"/>
    <cellStyle name="Comma 3 3 5 3 4 3 3 2" xfId="16764" xr:uid="{00000000-0005-0000-0000-000035340000}"/>
    <cellStyle name="Comma 3 3 5 3 4 3 3 2 2" xfId="35978" xr:uid="{FD55C2AF-761D-4BC9-B0DB-3349D78A6BE7}"/>
    <cellStyle name="Comma 3 3 5 3 4 3 3 3" xfId="26371" xr:uid="{7283557E-9792-4059-9B93-7987A9CD9AB0}"/>
    <cellStyle name="Comma 3 3 5 3 4 3 4" xfId="11960" xr:uid="{00000000-0005-0000-0000-000036340000}"/>
    <cellStyle name="Comma 3 3 5 3 4 3 4 2" xfId="31174" xr:uid="{125CAA73-B080-477F-B7C7-EC3F7B96A53D}"/>
    <cellStyle name="Comma 3 3 5 3 4 3 5" xfId="21567" xr:uid="{83F46578-37B8-4C50-9575-CFAE23646B55}"/>
    <cellStyle name="Comma 3 3 5 3 4 4" xfId="3155" xr:uid="{00000000-0005-0000-0000-000037340000}"/>
    <cellStyle name="Comma 3 3 5 3 4 4 2" xfId="7958" xr:uid="{00000000-0005-0000-0000-000038340000}"/>
    <cellStyle name="Comma 3 3 5 3 4 4 2 2" xfId="17565" xr:uid="{00000000-0005-0000-0000-000039340000}"/>
    <cellStyle name="Comma 3 3 5 3 4 4 2 2 2" xfId="36779" xr:uid="{ED53447C-5443-4B22-BC13-F951B65764B2}"/>
    <cellStyle name="Comma 3 3 5 3 4 4 2 3" xfId="27172" xr:uid="{7FB27C07-E92D-4B2F-A749-95391F31A84A}"/>
    <cellStyle name="Comma 3 3 5 3 4 4 3" xfId="12762" xr:uid="{00000000-0005-0000-0000-00003A340000}"/>
    <cellStyle name="Comma 3 3 5 3 4 4 3 2" xfId="31976" xr:uid="{631C4745-9298-42E0-98FD-3B12E06C7805}"/>
    <cellStyle name="Comma 3 3 5 3 4 4 4" xfId="22369" xr:uid="{F9EDDE71-1D2C-4C0A-B2A8-A3101ECC1A86}"/>
    <cellStyle name="Comma 3 3 5 3 4 5" xfId="5557" xr:uid="{00000000-0005-0000-0000-00003B340000}"/>
    <cellStyle name="Comma 3 3 5 3 4 5 2" xfId="15164" xr:uid="{00000000-0005-0000-0000-00003C340000}"/>
    <cellStyle name="Comma 3 3 5 3 4 5 2 2" xfId="34378" xr:uid="{298D35C6-A618-4E14-B110-77CFCFFD5CA4}"/>
    <cellStyle name="Comma 3 3 5 3 4 5 3" xfId="24771" xr:uid="{2DF6786E-A42F-4649-8ADE-25375DB3C401}"/>
    <cellStyle name="Comma 3 3 5 3 4 6" xfId="10360" xr:uid="{00000000-0005-0000-0000-00003D340000}"/>
    <cellStyle name="Comma 3 3 5 3 4 6 2" xfId="29574" xr:uid="{ED2AD27E-0281-49EF-8A09-2045C91FD4A5}"/>
    <cellStyle name="Comma 3 3 5 3 4 7" xfId="19967" xr:uid="{B59EABC5-D95A-4BDB-804D-EA8D72D85BDE}"/>
    <cellStyle name="Comma 3 3 5 3 5" xfId="951" xr:uid="{00000000-0005-0000-0000-00003E340000}"/>
    <cellStyle name="Comma 3 3 5 3 5 2" xfId="3355" xr:uid="{00000000-0005-0000-0000-00003F340000}"/>
    <cellStyle name="Comma 3 3 5 3 5 2 2" xfId="8158" xr:uid="{00000000-0005-0000-0000-000040340000}"/>
    <cellStyle name="Comma 3 3 5 3 5 2 2 2" xfId="17765" xr:uid="{00000000-0005-0000-0000-000041340000}"/>
    <cellStyle name="Comma 3 3 5 3 5 2 2 2 2" xfId="36979" xr:uid="{905B9FDB-59DA-42ED-A946-B1E1CA1A7A04}"/>
    <cellStyle name="Comma 3 3 5 3 5 2 2 3" xfId="27372" xr:uid="{A63B16E6-59BD-4DBD-8626-44EB3D9EAFED}"/>
    <cellStyle name="Comma 3 3 5 3 5 2 3" xfId="12962" xr:uid="{00000000-0005-0000-0000-000042340000}"/>
    <cellStyle name="Comma 3 3 5 3 5 2 3 2" xfId="32176" xr:uid="{C568009F-CCF4-4EA1-ACB5-46DA12078471}"/>
    <cellStyle name="Comma 3 3 5 3 5 2 4" xfId="22569" xr:uid="{93B972B9-6715-4DD2-82C3-F38A9F2EC871}"/>
    <cellStyle name="Comma 3 3 5 3 5 3" xfId="5757" xr:uid="{00000000-0005-0000-0000-000043340000}"/>
    <cellStyle name="Comma 3 3 5 3 5 3 2" xfId="15364" xr:uid="{00000000-0005-0000-0000-000044340000}"/>
    <cellStyle name="Comma 3 3 5 3 5 3 2 2" xfId="34578" xr:uid="{0AEF22DA-7FA8-47C5-AC5C-006420048231}"/>
    <cellStyle name="Comma 3 3 5 3 5 3 3" xfId="24971" xr:uid="{F59F40BC-6034-46DD-A5F9-67B1262DA0EF}"/>
    <cellStyle name="Comma 3 3 5 3 5 4" xfId="10560" xr:uid="{00000000-0005-0000-0000-000045340000}"/>
    <cellStyle name="Comma 3 3 5 3 5 4 2" xfId="29774" xr:uid="{73FBFAEE-3DB4-4CA8-BABA-DBCCFAE368BE}"/>
    <cellStyle name="Comma 3 3 5 3 5 5" xfId="20167" xr:uid="{3BDFCFCE-2C26-4BC9-B0DF-7CE4D9E22179}"/>
    <cellStyle name="Comma 3 3 5 3 6" xfId="1751" xr:uid="{00000000-0005-0000-0000-000046340000}"/>
    <cellStyle name="Comma 3 3 5 3 6 2" xfId="4155" xr:uid="{00000000-0005-0000-0000-000047340000}"/>
    <cellStyle name="Comma 3 3 5 3 6 2 2" xfId="8958" xr:uid="{00000000-0005-0000-0000-000048340000}"/>
    <cellStyle name="Comma 3 3 5 3 6 2 2 2" xfId="18565" xr:uid="{00000000-0005-0000-0000-000049340000}"/>
    <cellStyle name="Comma 3 3 5 3 6 2 2 2 2" xfId="37779" xr:uid="{AA10C587-4B50-44FA-BFFF-AEF507447170}"/>
    <cellStyle name="Comma 3 3 5 3 6 2 2 3" xfId="28172" xr:uid="{1DF66744-FE5F-4EE9-A83F-F9F8E71C10B5}"/>
    <cellStyle name="Comma 3 3 5 3 6 2 3" xfId="13762" xr:uid="{00000000-0005-0000-0000-00004A340000}"/>
    <cellStyle name="Comma 3 3 5 3 6 2 3 2" xfId="32976" xr:uid="{3FA89702-65CF-4191-9224-089C8AE3A47B}"/>
    <cellStyle name="Comma 3 3 5 3 6 2 4" xfId="23369" xr:uid="{BA2935A1-9518-4A59-8C4B-398F00465809}"/>
    <cellStyle name="Comma 3 3 5 3 6 3" xfId="6557" xr:uid="{00000000-0005-0000-0000-00004B340000}"/>
    <cellStyle name="Comma 3 3 5 3 6 3 2" xfId="16164" xr:uid="{00000000-0005-0000-0000-00004C340000}"/>
    <cellStyle name="Comma 3 3 5 3 6 3 2 2" xfId="35378" xr:uid="{335AD35E-BA90-4919-8D84-66F018245D59}"/>
    <cellStyle name="Comma 3 3 5 3 6 3 3" xfId="25771" xr:uid="{EE646E6C-65A7-4081-B067-04DD01569D2B}"/>
    <cellStyle name="Comma 3 3 5 3 6 4" xfId="11360" xr:uid="{00000000-0005-0000-0000-00004D340000}"/>
    <cellStyle name="Comma 3 3 5 3 6 4 2" xfId="30574" xr:uid="{CE4F1EF8-3D93-4C16-A2C2-598A8C09D4F6}"/>
    <cellStyle name="Comma 3 3 5 3 6 5" xfId="20967" xr:uid="{CE5518CF-A8EE-49A3-A908-3C6C32832E3B}"/>
    <cellStyle name="Comma 3 3 5 3 7" xfId="2555" xr:uid="{00000000-0005-0000-0000-00004E340000}"/>
    <cellStyle name="Comma 3 3 5 3 7 2" xfId="7358" xr:uid="{00000000-0005-0000-0000-00004F340000}"/>
    <cellStyle name="Comma 3 3 5 3 7 2 2" xfId="16965" xr:uid="{00000000-0005-0000-0000-000050340000}"/>
    <cellStyle name="Comma 3 3 5 3 7 2 2 2" xfId="36179" xr:uid="{F970EDAC-8258-47C0-9C91-05A00F8F02AA}"/>
    <cellStyle name="Comma 3 3 5 3 7 2 3" xfId="26572" xr:uid="{EED39572-E687-4A21-B24B-17CA8900C1A9}"/>
    <cellStyle name="Comma 3 3 5 3 7 3" xfId="12162" xr:uid="{00000000-0005-0000-0000-000051340000}"/>
    <cellStyle name="Comma 3 3 5 3 7 3 2" xfId="31376" xr:uid="{FB8F4485-2771-4832-99F8-F1401EB1B29F}"/>
    <cellStyle name="Comma 3 3 5 3 7 4" xfId="21769" xr:uid="{A2610661-AC86-444E-973B-7990D47020C5}"/>
    <cellStyle name="Comma 3 3 5 3 8" xfId="4957" xr:uid="{00000000-0005-0000-0000-000052340000}"/>
    <cellStyle name="Comma 3 3 5 3 8 2" xfId="14564" xr:uid="{00000000-0005-0000-0000-000053340000}"/>
    <cellStyle name="Comma 3 3 5 3 8 2 2" xfId="33778" xr:uid="{AF1079EC-7E7A-4D28-A6C4-B5AA19A30F07}"/>
    <cellStyle name="Comma 3 3 5 3 8 3" xfId="24171" xr:uid="{E8871C0E-6039-45AB-BBB5-225D0DB8C8F7}"/>
    <cellStyle name="Comma 3 3 5 3 9" xfId="9760" xr:uid="{00000000-0005-0000-0000-000054340000}"/>
    <cellStyle name="Comma 3 3 5 3 9 2" xfId="28974" xr:uid="{E17F23A6-487F-4D3C-BC31-42FA11426E59}"/>
    <cellStyle name="Comma 3 3 5 4" xfId="250" xr:uid="{00000000-0005-0000-0000-000055340000}"/>
    <cellStyle name="Comma 3 3 5 4 2" xfId="1051" xr:uid="{00000000-0005-0000-0000-000056340000}"/>
    <cellStyle name="Comma 3 3 5 4 2 2" xfId="3455" xr:uid="{00000000-0005-0000-0000-000057340000}"/>
    <cellStyle name="Comma 3 3 5 4 2 2 2" xfId="8258" xr:uid="{00000000-0005-0000-0000-000058340000}"/>
    <cellStyle name="Comma 3 3 5 4 2 2 2 2" xfId="17865" xr:uid="{00000000-0005-0000-0000-000059340000}"/>
    <cellStyle name="Comma 3 3 5 4 2 2 2 2 2" xfId="37079" xr:uid="{567D6077-6F20-410B-BFA2-C457A90B3AA3}"/>
    <cellStyle name="Comma 3 3 5 4 2 2 2 3" xfId="27472" xr:uid="{292CC508-01AF-4903-9654-BA77BAE13879}"/>
    <cellStyle name="Comma 3 3 5 4 2 2 3" xfId="13062" xr:uid="{00000000-0005-0000-0000-00005A340000}"/>
    <cellStyle name="Comma 3 3 5 4 2 2 3 2" xfId="32276" xr:uid="{07B857F6-47FA-43D6-9EE9-CD111BF07941}"/>
    <cellStyle name="Comma 3 3 5 4 2 2 4" xfId="22669" xr:uid="{A1B499B4-F4A8-4C57-95B5-67EDF7D54F53}"/>
    <cellStyle name="Comma 3 3 5 4 2 3" xfId="5857" xr:uid="{00000000-0005-0000-0000-00005B340000}"/>
    <cellStyle name="Comma 3 3 5 4 2 3 2" xfId="15464" xr:uid="{00000000-0005-0000-0000-00005C340000}"/>
    <cellStyle name="Comma 3 3 5 4 2 3 2 2" xfId="34678" xr:uid="{EE022C37-C184-4934-B49F-76887B2CC374}"/>
    <cellStyle name="Comma 3 3 5 4 2 3 3" xfId="25071" xr:uid="{553C1E4F-6EC2-4B53-BD76-E6AC9BD8969C}"/>
    <cellStyle name="Comma 3 3 5 4 2 4" xfId="10660" xr:uid="{00000000-0005-0000-0000-00005D340000}"/>
    <cellStyle name="Comma 3 3 5 4 2 4 2" xfId="29874" xr:uid="{D1DF7CCC-EB75-4D1C-AE7A-75CE58EAE0C1}"/>
    <cellStyle name="Comma 3 3 5 4 2 5" xfId="20267" xr:uid="{A187E07F-C6F3-4C8A-BCB0-03351000B6EB}"/>
    <cellStyle name="Comma 3 3 5 4 3" xfId="1851" xr:uid="{00000000-0005-0000-0000-00005E340000}"/>
    <cellStyle name="Comma 3 3 5 4 3 2" xfId="4255" xr:uid="{00000000-0005-0000-0000-00005F340000}"/>
    <cellStyle name="Comma 3 3 5 4 3 2 2" xfId="9058" xr:uid="{00000000-0005-0000-0000-000060340000}"/>
    <cellStyle name="Comma 3 3 5 4 3 2 2 2" xfId="18665" xr:uid="{00000000-0005-0000-0000-000061340000}"/>
    <cellStyle name="Comma 3 3 5 4 3 2 2 2 2" xfId="37879" xr:uid="{5CCCBA82-6267-4F28-8712-90266DC5AA3B}"/>
    <cellStyle name="Comma 3 3 5 4 3 2 2 3" xfId="28272" xr:uid="{434349B6-6725-4165-BC72-9B25D0647C05}"/>
    <cellStyle name="Comma 3 3 5 4 3 2 3" xfId="13862" xr:uid="{00000000-0005-0000-0000-000062340000}"/>
    <cellStyle name="Comma 3 3 5 4 3 2 3 2" xfId="33076" xr:uid="{E91CEEEA-9639-42F4-A9F2-A113700B12B3}"/>
    <cellStyle name="Comma 3 3 5 4 3 2 4" xfId="23469" xr:uid="{4DA31A85-D63A-4502-91DD-3F80F389E4A9}"/>
    <cellStyle name="Comma 3 3 5 4 3 3" xfId="6657" xr:uid="{00000000-0005-0000-0000-000063340000}"/>
    <cellStyle name="Comma 3 3 5 4 3 3 2" xfId="16264" xr:uid="{00000000-0005-0000-0000-000064340000}"/>
    <cellStyle name="Comma 3 3 5 4 3 3 2 2" xfId="35478" xr:uid="{BB533982-1D60-461F-80BD-64E12BBF6465}"/>
    <cellStyle name="Comma 3 3 5 4 3 3 3" xfId="25871" xr:uid="{AEBB0228-6B6F-4CEB-9299-A77C2906BF48}"/>
    <cellStyle name="Comma 3 3 5 4 3 4" xfId="11460" xr:uid="{00000000-0005-0000-0000-000065340000}"/>
    <cellStyle name="Comma 3 3 5 4 3 4 2" xfId="30674" xr:uid="{97D67196-24CD-4C69-A8AC-1F89DFFA5181}"/>
    <cellStyle name="Comma 3 3 5 4 3 5" xfId="21067" xr:uid="{7540BECF-9806-4068-905F-9D71EC28F530}"/>
    <cellStyle name="Comma 3 3 5 4 4" xfId="2655" xr:uid="{00000000-0005-0000-0000-000066340000}"/>
    <cellStyle name="Comma 3 3 5 4 4 2" xfId="7458" xr:uid="{00000000-0005-0000-0000-000067340000}"/>
    <cellStyle name="Comma 3 3 5 4 4 2 2" xfId="17065" xr:uid="{00000000-0005-0000-0000-000068340000}"/>
    <cellStyle name="Comma 3 3 5 4 4 2 2 2" xfId="36279" xr:uid="{C23A99E8-4EFD-4365-8482-155DA499AE9A}"/>
    <cellStyle name="Comma 3 3 5 4 4 2 3" xfId="26672" xr:uid="{3F9CEB1A-ABE4-4307-86E7-39B975F3F3C2}"/>
    <cellStyle name="Comma 3 3 5 4 4 3" xfId="12262" xr:uid="{00000000-0005-0000-0000-000069340000}"/>
    <cellStyle name="Comma 3 3 5 4 4 3 2" xfId="31476" xr:uid="{8933F42B-D1CB-48D4-9208-F55F2FF5E22C}"/>
    <cellStyle name="Comma 3 3 5 4 4 4" xfId="21869" xr:uid="{D16FA90E-281D-45AC-84E5-97E83C7A3B6E}"/>
    <cellStyle name="Comma 3 3 5 4 5" xfId="5057" xr:uid="{00000000-0005-0000-0000-00006A340000}"/>
    <cellStyle name="Comma 3 3 5 4 5 2" xfId="14664" xr:uid="{00000000-0005-0000-0000-00006B340000}"/>
    <cellStyle name="Comma 3 3 5 4 5 2 2" xfId="33878" xr:uid="{264BFA33-3474-4739-993E-0F078CF8CC66}"/>
    <cellStyle name="Comma 3 3 5 4 5 3" xfId="24271" xr:uid="{65C67E70-76BB-4ED5-AAFB-BF0E4A13A9CB}"/>
    <cellStyle name="Comma 3 3 5 4 6" xfId="9860" xr:uid="{00000000-0005-0000-0000-00006C340000}"/>
    <cellStyle name="Comma 3 3 5 4 6 2" xfId="29074" xr:uid="{9186E3F1-7A3F-43AA-A0B8-E0694DA9E394}"/>
    <cellStyle name="Comma 3 3 5 4 7" xfId="19467" xr:uid="{58EC23BE-7389-4D1C-B774-A419A2981652}"/>
    <cellStyle name="Comma 3 3 5 5" xfId="450" xr:uid="{00000000-0005-0000-0000-00006D340000}"/>
    <cellStyle name="Comma 3 3 5 5 2" xfId="1251" xr:uid="{00000000-0005-0000-0000-00006E340000}"/>
    <cellStyle name="Comma 3 3 5 5 2 2" xfId="3655" xr:uid="{00000000-0005-0000-0000-00006F340000}"/>
    <cellStyle name="Comma 3 3 5 5 2 2 2" xfId="8458" xr:uid="{00000000-0005-0000-0000-000070340000}"/>
    <cellStyle name="Comma 3 3 5 5 2 2 2 2" xfId="18065" xr:uid="{00000000-0005-0000-0000-000071340000}"/>
    <cellStyle name="Comma 3 3 5 5 2 2 2 2 2" xfId="37279" xr:uid="{16FCB0EE-A54C-4F77-8EBF-1466E37F7D8A}"/>
    <cellStyle name="Comma 3 3 5 5 2 2 2 3" xfId="27672" xr:uid="{C4E1FAE6-B899-4017-AD6E-1E88F4D666AF}"/>
    <cellStyle name="Comma 3 3 5 5 2 2 3" xfId="13262" xr:uid="{00000000-0005-0000-0000-000072340000}"/>
    <cellStyle name="Comma 3 3 5 5 2 2 3 2" xfId="32476" xr:uid="{2941A932-A138-4EBF-B6C4-D8CD254AE301}"/>
    <cellStyle name="Comma 3 3 5 5 2 2 4" xfId="22869" xr:uid="{A66C7B93-C76D-4E01-ACFE-839BBDAAF0A1}"/>
    <cellStyle name="Comma 3 3 5 5 2 3" xfId="6057" xr:uid="{00000000-0005-0000-0000-000073340000}"/>
    <cellStyle name="Comma 3 3 5 5 2 3 2" xfId="15664" xr:uid="{00000000-0005-0000-0000-000074340000}"/>
    <cellStyle name="Comma 3 3 5 5 2 3 2 2" xfId="34878" xr:uid="{3A3B1DC0-8C91-4625-9EEA-AA3F36B024F0}"/>
    <cellStyle name="Comma 3 3 5 5 2 3 3" xfId="25271" xr:uid="{6A76E09C-C7DA-4FF4-A4A9-384319278C19}"/>
    <cellStyle name="Comma 3 3 5 5 2 4" xfId="10860" xr:uid="{00000000-0005-0000-0000-000075340000}"/>
    <cellStyle name="Comma 3 3 5 5 2 4 2" xfId="30074" xr:uid="{D7890FF0-20AE-4847-9801-4E647575C1D9}"/>
    <cellStyle name="Comma 3 3 5 5 2 5" xfId="20467" xr:uid="{7EE1F914-49EC-4006-B15B-5ADCB2E8FE1D}"/>
    <cellStyle name="Comma 3 3 5 5 3" xfId="2051" xr:uid="{00000000-0005-0000-0000-000076340000}"/>
    <cellStyle name="Comma 3 3 5 5 3 2" xfId="4455" xr:uid="{00000000-0005-0000-0000-000077340000}"/>
    <cellStyle name="Comma 3 3 5 5 3 2 2" xfId="9258" xr:uid="{00000000-0005-0000-0000-000078340000}"/>
    <cellStyle name="Comma 3 3 5 5 3 2 2 2" xfId="18865" xr:uid="{00000000-0005-0000-0000-000079340000}"/>
    <cellStyle name="Comma 3 3 5 5 3 2 2 2 2" xfId="38079" xr:uid="{D96E266E-57DB-4EF9-9AA8-1D9C7E3E23B7}"/>
    <cellStyle name="Comma 3 3 5 5 3 2 2 3" xfId="28472" xr:uid="{60828741-F1FD-49ED-BCA4-A5A894DDD520}"/>
    <cellStyle name="Comma 3 3 5 5 3 2 3" xfId="14062" xr:uid="{00000000-0005-0000-0000-00007A340000}"/>
    <cellStyle name="Comma 3 3 5 5 3 2 3 2" xfId="33276" xr:uid="{938DE9EB-79C9-4A96-9E82-DB82FD54461E}"/>
    <cellStyle name="Comma 3 3 5 5 3 2 4" xfId="23669" xr:uid="{9C9EF67C-687F-4A1A-8B3A-EA60E76AD486}"/>
    <cellStyle name="Comma 3 3 5 5 3 3" xfId="6857" xr:uid="{00000000-0005-0000-0000-00007B340000}"/>
    <cellStyle name="Comma 3 3 5 5 3 3 2" xfId="16464" xr:uid="{00000000-0005-0000-0000-00007C340000}"/>
    <cellStyle name="Comma 3 3 5 5 3 3 2 2" xfId="35678" xr:uid="{50D049D9-63D7-4737-951A-95345DC14D4C}"/>
    <cellStyle name="Comma 3 3 5 5 3 3 3" xfId="26071" xr:uid="{CAEFA43B-3B6D-48A9-B4DF-0F9ED0A0F173}"/>
    <cellStyle name="Comma 3 3 5 5 3 4" xfId="11660" xr:uid="{00000000-0005-0000-0000-00007D340000}"/>
    <cellStyle name="Comma 3 3 5 5 3 4 2" xfId="30874" xr:uid="{7B9DC3F9-0BBB-45CF-B896-69F0D4ADF7DB}"/>
    <cellStyle name="Comma 3 3 5 5 3 5" xfId="21267" xr:uid="{7E1F58BC-89E3-4C28-A5CA-CDFB78D3F9E2}"/>
    <cellStyle name="Comma 3 3 5 5 4" xfId="2855" xr:uid="{00000000-0005-0000-0000-00007E340000}"/>
    <cellStyle name="Comma 3 3 5 5 4 2" xfId="7658" xr:uid="{00000000-0005-0000-0000-00007F340000}"/>
    <cellStyle name="Comma 3 3 5 5 4 2 2" xfId="17265" xr:uid="{00000000-0005-0000-0000-000080340000}"/>
    <cellStyle name="Comma 3 3 5 5 4 2 2 2" xfId="36479" xr:uid="{8E4AE7A2-2E19-4362-90B8-D5C277829286}"/>
    <cellStyle name="Comma 3 3 5 5 4 2 3" xfId="26872" xr:uid="{2D437AC6-8CFF-4CA3-A63E-3E0388669A73}"/>
    <cellStyle name="Comma 3 3 5 5 4 3" xfId="12462" xr:uid="{00000000-0005-0000-0000-000081340000}"/>
    <cellStyle name="Comma 3 3 5 5 4 3 2" xfId="31676" xr:uid="{DF7786E0-7E92-47BD-BF30-6216D2F078AC}"/>
    <cellStyle name="Comma 3 3 5 5 4 4" xfId="22069" xr:uid="{31D32CDF-858B-47AC-B31C-F258EC665FF1}"/>
    <cellStyle name="Comma 3 3 5 5 5" xfId="5257" xr:uid="{00000000-0005-0000-0000-000082340000}"/>
    <cellStyle name="Comma 3 3 5 5 5 2" xfId="14864" xr:uid="{00000000-0005-0000-0000-000083340000}"/>
    <cellStyle name="Comma 3 3 5 5 5 2 2" xfId="34078" xr:uid="{DBCBBB98-61EC-4BF4-9CDE-D94EF6EEBD3B}"/>
    <cellStyle name="Comma 3 3 5 5 5 3" xfId="24471" xr:uid="{A3F63E85-A43C-402A-9BDE-2A1E6502FF5D}"/>
    <cellStyle name="Comma 3 3 5 5 6" xfId="10060" xr:uid="{00000000-0005-0000-0000-000084340000}"/>
    <cellStyle name="Comma 3 3 5 5 6 2" xfId="29274" xr:uid="{3A35C0A8-3F16-4004-91C2-A8D40ACB6D12}"/>
    <cellStyle name="Comma 3 3 5 5 7" xfId="19667" xr:uid="{67E76BB8-E1E2-41CC-A5A2-466560AD10BB}"/>
    <cellStyle name="Comma 3 3 5 6" xfId="650" xr:uid="{00000000-0005-0000-0000-000085340000}"/>
    <cellStyle name="Comma 3 3 5 6 2" xfId="1451" xr:uid="{00000000-0005-0000-0000-000086340000}"/>
    <cellStyle name="Comma 3 3 5 6 2 2" xfId="3855" xr:uid="{00000000-0005-0000-0000-000087340000}"/>
    <cellStyle name="Comma 3 3 5 6 2 2 2" xfId="8658" xr:uid="{00000000-0005-0000-0000-000088340000}"/>
    <cellStyle name="Comma 3 3 5 6 2 2 2 2" xfId="18265" xr:uid="{00000000-0005-0000-0000-000089340000}"/>
    <cellStyle name="Comma 3 3 5 6 2 2 2 2 2" xfId="37479" xr:uid="{96B136B8-3179-4246-AC9D-20F670E79D43}"/>
    <cellStyle name="Comma 3 3 5 6 2 2 2 3" xfId="27872" xr:uid="{E8D6F0AA-26F7-484A-B41A-E6BB565A1525}"/>
    <cellStyle name="Comma 3 3 5 6 2 2 3" xfId="13462" xr:uid="{00000000-0005-0000-0000-00008A340000}"/>
    <cellStyle name="Comma 3 3 5 6 2 2 3 2" xfId="32676" xr:uid="{5AA25422-D4D5-4F61-BD99-1A91C69A7C18}"/>
    <cellStyle name="Comma 3 3 5 6 2 2 4" xfId="23069" xr:uid="{6754D542-5DDD-41DB-BA97-D13169F96F5C}"/>
    <cellStyle name="Comma 3 3 5 6 2 3" xfId="6257" xr:uid="{00000000-0005-0000-0000-00008B340000}"/>
    <cellStyle name="Comma 3 3 5 6 2 3 2" xfId="15864" xr:uid="{00000000-0005-0000-0000-00008C340000}"/>
    <cellStyle name="Comma 3 3 5 6 2 3 2 2" xfId="35078" xr:uid="{44F405D6-E06A-49A2-9D11-45266AF9FFAF}"/>
    <cellStyle name="Comma 3 3 5 6 2 3 3" xfId="25471" xr:uid="{B9647C59-1C2D-44D3-96FC-36E069498A1F}"/>
    <cellStyle name="Comma 3 3 5 6 2 4" xfId="11060" xr:uid="{00000000-0005-0000-0000-00008D340000}"/>
    <cellStyle name="Comma 3 3 5 6 2 4 2" xfId="30274" xr:uid="{6B10CF46-AB0D-4867-8F37-362FB74E431A}"/>
    <cellStyle name="Comma 3 3 5 6 2 5" xfId="20667" xr:uid="{8B12494B-C6D0-4E1C-BC80-BD9D372F38F9}"/>
    <cellStyle name="Comma 3 3 5 6 3" xfId="2251" xr:uid="{00000000-0005-0000-0000-00008E340000}"/>
    <cellStyle name="Comma 3 3 5 6 3 2" xfId="4655" xr:uid="{00000000-0005-0000-0000-00008F340000}"/>
    <cellStyle name="Comma 3 3 5 6 3 2 2" xfId="9458" xr:uid="{00000000-0005-0000-0000-000090340000}"/>
    <cellStyle name="Comma 3 3 5 6 3 2 2 2" xfId="19065" xr:uid="{00000000-0005-0000-0000-000091340000}"/>
    <cellStyle name="Comma 3 3 5 6 3 2 2 2 2" xfId="38279" xr:uid="{593B55C8-B125-4059-A1FC-DD42994E23CF}"/>
    <cellStyle name="Comma 3 3 5 6 3 2 2 3" xfId="28672" xr:uid="{A6694B78-3C1B-42D3-BCCB-26CBB3B7ACD5}"/>
    <cellStyle name="Comma 3 3 5 6 3 2 3" xfId="14262" xr:uid="{00000000-0005-0000-0000-000092340000}"/>
    <cellStyle name="Comma 3 3 5 6 3 2 3 2" xfId="33476" xr:uid="{0C998CEC-FC2E-414A-8BB0-5CC3CB3CEB83}"/>
    <cellStyle name="Comma 3 3 5 6 3 2 4" xfId="23869" xr:uid="{BF86C844-D5D6-4373-A50F-451D2A852E65}"/>
    <cellStyle name="Comma 3 3 5 6 3 3" xfId="7057" xr:uid="{00000000-0005-0000-0000-000093340000}"/>
    <cellStyle name="Comma 3 3 5 6 3 3 2" xfId="16664" xr:uid="{00000000-0005-0000-0000-000094340000}"/>
    <cellStyle name="Comma 3 3 5 6 3 3 2 2" xfId="35878" xr:uid="{6DBAD459-00C7-48AA-BC19-0F62869E41C8}"/>
    <cellStyle name="Comma 3 3 5 6 3 3 3" xfId="26271" xr:uid="{24E771AC-8C0F-451D-A60C-876A3FA22AB7}"/>
    <cellStyle name="Comma 3 3 5 6 3 4" xfId="11860" xr:uid="{00000000-0005-0000-0000-000095340000}"/>
    <cellStyle name="Comma 3 3 5 6 3 4 2" xfId="31074" xr:uid="{456A692A-2BD7-403E-93C9-31F48DAE4702}"/>
    <cellStyle name="Comma 3 3 5 6 3 5" xfId="21467" xr:uid="{C201F0A1-D2E1-4C48-B88C-33BCD7910844}"/>
    <cellStyle name="Comma 3 3 5 6 4" xfId="3055" xr:uid="{00000000-0005-0000-0000-000096340000}"/>
    <cellStyle name="Comma 3 3 5 6 4 2" xfId="7858" xr:uid="{00000000-0005-0000-0000-000097340000}"/>
    <cellStyle name="Comma 3 3 5 6 4 2 2" xfId="17465" xr:uid="{00000000-0005-0000-0000-000098340000}"/>
    <cellStyle name="Comma 3 3 5 6 4 2 2 2" xfId="36679" xr:uid="{44031F7B-9C61-47A6-B8A9-C6A2DF5E7529}"/>
    <cellStyle name="Comma 3 3 5 6 4 2 3" xfId="27072" xr:uid="{2A2EFEC9-30C3-4965-A978-EF33E89406BD}"/>
    <cellStyle name="Comma 3 3 5 6 4 3" xfId="12662" xr:uid="{00000000-0005-0000-0000-000099340000}"/>
    <cellStyle name="Comma 3 3 5 6 4 3 2" xfId="31876" xr:uid="{849875D8-9212-4BA2-B129-AC3B57678563}"/>
    <cellStyle name="Comma 3 3 5 6 4 4" xfId="22269" xr:uid="{310F0A57-3A03-47A6-99EF-55425B2BBB75}"/>
    <cellStyle name="Comma 3 3 5 6 5" xfId="5457" xr:uid="{00000000-0005-0000-0000-00009A340000}"/>
    <cellStyle name="Comma 3 3 5 6 5 2" xfId="15064" xr:uid="{00000000-0005-0000-0000-00009B340000}"/>
    <cellStyle name="Comma 3 3 5 6 5 2 2" xfId="34278" xr:uid="{A4E330FD-D8A7-4277-8D86-9390384E7639}"/>
    <cellStyle name="Comma 3 3 5 6 5 3" xfId="24671" xr:uid="{0BC609DF-E22E-479C-ACCC-BB83EA0E7EF4}"/>
    <cellStyle name="Comma 3 3 5 6 6" xfId="10260" xr:uid="{00000000-0005-0000-0000-00009C340000}"/>
    <cellStyle name="Comma 3 3 5 6 6 2" xfId="29474" xr:uid="{57D6140B-FFEC-4896-BC9D-0C562659C89C}"/>
    <cellStyle name="Comma 3 3 5 6 7" xfId="19867" xr:uid="{2BBB6A0F-51BC-4F31-A9AA-81BEDACE0CC4}"/>
    <cellStyle name="Comma 3 3 5 7" xfId="851" xr:uid="{00000000-0005-0000-0000-00009D340000}"/>
    <cellStyle name="Comma 3 3 5 7 2" xfId="3255" xr:uid="{00000000-0005-0000-0000-00009E340000}"/>
    <cellStyle name="Comma 3 3 5 7 2 2" xfId="8058" xr:uid="{00000000-0005-0000-0000-00009F340000}"/>
    <cellStyle name="Comma 3 3 5 7 2 2 2" xfId="17665" xr:uid="{00000000-0005-0000-0000-0000A0340000}"/>
    <cellStyle name="Comma 3 3 5 7 2 2 2 2" xfId="36879" xr:uid="{052F8697-3D9F-41FB-88F4-CCED30DF9322}"/>
    <cellStyle name="Comma 3 3 5 7 2 2 3" xfId="27272" xr:uid="{74E74962-0522-4FAA-B492-59153DB131A2}"/>
    <cellStyle name="Comma 3 3 5 7 2 3" xfId="12862" xr:uid="{00000000-0005-0000-0000-0000A1340000}"/>
    <cellStyle name="Comma 3 3 5 7 2 3 2" xfId="32076" xr:uid="{B6A5149C-A0B9-4A0B-9B08-03485E17CC3D}"/>
    <cellStyle name="Comma 3 3 5 7 2 4" xfId="22469" xr:uid="{4ADC173F-F75E-4FB1-9589-0F3FFC934758}"/>
    <cellStyle name="Comma 3 3 5 7 3" xfId="5657" xr:uid="{00000000-0005-0000-0000-0000A2340000}"/>
    <cellStyle name="Comma 3 3 5 7 3 2" xfId="15264" xr:uid="{00000000-0005-0000-0000-0000A3340000}"/>
    <cellStyle name="Comma 3 3 5 7 3 2 2" xfId="34478" xr:uid="{1FE010A9-2C5D-4A46-B6BC-091363C19670}"/>
    <cellStyle name="Comma 3 3 5 7 3 3" xfId="24871" xr:uid="{0308BC7E-2A50-4C4C-A897-B2B2CA847DBE}"/>
    <cellStyle name="Comma 3 3 5 7 4" xfId="10460" xr:uid="{00000000-0005-0000-0000-0000A4340000}"/>
    <cellStyle name="Comma 3 3 5 7 4 2" xfId="29674" xr:uid="{634AEAB8-346B-4568-AA6D-24468D332786}"/>
    <cellStyle name="Comma 3 3 5 7 5" xfId="20067" xr:uid="{940FBB17-A026-40AC-B38B-8E32CB2ABEC6}"/>
    <cellStyle name="Comma 3 3 5 8" xfId="1651" xr:uid="{00000000-0005-0000-0000-0000A5340000}"/>
    <cellStyle name="Comma 3 3 5 8 2" xfId="4055" xr:uid="{00000000-0005-0000-0000-0000A6340000}"/>
    <cellStyle name="Comma 3 3 5 8 2 2" xfId="8858" xr:uid="{00000000-0005-0000-0000-0000A7340000}"/>
    <cellStyle name="Comma 3 3 5 8 2 2 2" xfId="18465" xr:uid="{00000000-0005-0000-0000-0000A8340000}"/>
    <cellStyle name="Comma 3 3 5 8 2 2 2 2" xfId="37679" xr:uid="{C79F1F9C-5847-48FD-89EB-3840D84C6990}"/>
    <cellStyle name="Comma 3 3 5 8 2 2 3" xfId="28072" xr:uid="{381A24FA-1995-4996-AA8C-2CB0A9196D04}"/>
    <cellStyle name="Comma 3 3 5 8 2 3" xfId="13662" xr:uid="{00000000-0005-0000-0000-0000A9340000}"/>
    <cellStyle name="Comma 3 3 5 8 2 3 2" xfId="32876" xr:uid="{23A776DA-39A0-4282-9899-FAC4BE67B514}"/>
    <cellStyle name="Comma 3 3 5 8 2 4" xfId="23269" xr:uid="{55DD8C8F-19ED-4ED3-B301-97DF3EE61B7D}"/>
    <cellStyle name="Comma 3 3 5 8 3" xfId="6457" xr:uid="{00000000-0005-0000-0000-0000AA340000}"/>
    <cellStyle name="Comma 3 3 5 8 3 2" xfId="16064" xr:uid="{00000000-0005-0000-0000-0000AB340000}"/>
    <cellStyle name="Comma 3 3 5 8 3 2 2" xfId="35278" xr:uid="{F3B0A6BF-F440-4274-8822-19423B5364A5}"/>
    <cellStyle name="Comma 3 3 5 8 3 3" xfId="25671" xr:uid="{29BCA2B0-2F75-42D7-AA53-2983C17D15D7}"/>
    <cellStyle name="Comma 3 3 5 8 4" xfId="11260" xr:uid="{00000000-0005-0000-0000-0000AC340000}"/>
    <cellStyle name="Comma 3 3 5 8 4 2" xfId="30474" xr:uid="{918CF4D4-7C38-4462-BF6A-2C576A395966}"/>
    <cellStyle name="Comma 3 3 5 8 5" xfId="20867" xr:uid="{484B8B45-004E-4645-8CEC-BB5A98D086D3}"/>
    <cellStyle name="Comma 3 3 5 9" xfId="2455" xr:uid="{00000000-0005-0000-0000-0000AD340000}"/>
    <cellStyle name="Comma 3 3 5 9 2" xfId="7258" xr:uid="{00000000-0005-0000-0000-0000AE340000}"/>
    <cellStyle name="Comma 3 3 5 9 2 2" xfId="16865" xr:uid="{00000000-0005-0000-0000-0000AF340000}"/>
    <cellStyle name="Comma 3 3 5 9 2 2 2" xfId="36079" xr:uid="{03727D2C-2B12-4184-B68B-635377DF5D49}"/>
    <cellStyle name="Comma 3 3 5 9 2 3" xfId="26472" xr:uid="{F0EAD376-9FF5-4487-9656-5598B46E9C38}"/>
    <cellStyle name="Comma 3 3 5 9 3" xfId="12062" xr:uid="{00000000-0005-0000-0000-0000B0340000}"/>
    <cellStyle name="Comma 3 3 5 9 3 2" xfId="31276" xr:uid="{2E7EF213-214C-41ED-AAFD-74A15B4B62A1}"/>
    <cellStyle name="Comma 3 3 5 9 4" xfId="21669" xr:uid="{AFE69EE4-1222-4883-9A48-1F216E844C20}"/>
    <cellStyle name="Comma 3 3 6" xfId="60" xr:uid="{00000000-0005-0000-0000-0000B1340000}"/>
    <cellStyle name="Comma 3 3 6 10" xfId="9670" xr:uid="{00000000-0005-0000-0000-0000B2340000}"/>
    <cellStyle name="Comma 3 3 6 10 2" xfId="28884" xr:uid="{269E4426-9AA3-4362-AA87-E7AAFBB80934}"/>
    <cellStyle name="Comma 3 3 6 11" xfId="19277" xr:uid="{388B45AE-F367-42CD-B056-480A6B973F75}"/>
    <cellStyle name="Comma 3 3 6 2" xfId="160" xr:uid="{00000000-0005-0000-0000-0000B3340000}"/>
    <cellStyle name="Comma 3 3 6 2 10" xfId="19377" xr:uid="{8E19A0C1-0B47-4BF3-AD91-A45ECC263120}"/>
    <cellStyle name="Comma 3 3 6 2 2" xfId="360" xr:uid="{00000000-0005-0000-0000-0000B4340000}"/>
    <cellStyle name="Comma 3 3 6 2 2 2" xfId="1161" xr:uid="{00000000-0005-0000-0000-0000B5340000}"/>
    <cellStyle name="Comma 3 3 6 2 2 2 2" xfId="3565" xr:uid="{00000000-0005-0000-0000-0000B6340000}"/>
    <cellStyle name="Comma 3 3 6 2 2 2 2 2" xfId="8368" xr:uid="{00000000-0005-0000-0000-0000B7340000}"/>
    <cellStyle name="Comma 3 3 6 2 2 2 2 2 2" xfId="17975" xr:uid="{00000000-0005-0000-0000-0000B8340000}"/>
    <cellStyle name="Comma 3 3 6 2 2 2 2 2 2 2" xfId="37189" xr:uid="{253D6460-FEF4-4517-AF1A-183E2A831681}"/>
    <cellStyle name="Comma 3 3 6 2 2 2 2 2 3" xfId="27582" xr:uid="{CA80AC44-3746-4828-8F18-9F2ED15CCB34}"/>
    <cellStyle name="Comma 3 3 6 2 2 2 2 3" xfId="13172" xr:uid="{00000000-0005-0000-0000-0000B9340000}"/>
    <cellStyle name="Comma 3 3 6 2 2 2 2 3 2" xfId="32386" xr:uid="{C9EF879F-B6F0-44BF-B8BD-2D0346D70F56}"/>
    <cellStyle name="Comma 3 3 6 2 2 2 2 4" xfId="22779" xr:uid="{BAFE630B-DFE0-4A75-8D4D-76BD86810DD3}"/>
    <cellStyle name="Comma 3 3 6 2 2 2 3" xfId="5967" xr:uid="{00000000-0005-0000-0000-0000BA340000}"/>
    <cellStyle name="Comma 3 3 6 2 2 2 3 2" xfId="15574" xr:uid="{00000000-0005-0000-0000-0000BB340000}"/>
    <cellStyle name="Comma 3 3 6 2 2 2 3 2 2" xfId="34788" xr:uid="{CDBA229D-D129-4DA5-AF31-043FBBA25063}"/>
    <cellStyle name="Comma 3 3 6 2 2 2 3 3" xfId="25181" xr:uid="{8C449631-22FB-42B4-BF6D-8B6FF4564D30}"/>
    <cellStyle name="Comma 3 3 6 2 2 2 4" xfId="10770" xr:uid="{00000000-0005-0000-0000-0000BC340000}"/>
    <cellStyle name="Comma 3 3 6 2 2 2 4 2" xfId="29984" xr:uid="{E5056D63-E049-4B29-93EE-55865D97A7B4}"/>
    <cellStyle name="Comma 3 3 6 2 2 2 5" xfId="20377" xr:uid="{085CAB5C-9D48-4A8E-950E-9D4BBFA92FFE}"/>
    <cellStyle name="Comma 3 3 6 2 2 3" xfId="1961" xr:uid="{00000000-0005-0000-0000-0000BD340000}"/>
    <cellStyle name="Comma 3 3 6 2 2 3 2" xfId="4365" xr:uid="{00000000-0005-0000-0000-0000BE340000}"/>
    <cellStyle name="Comma 3 3 6 2 2 3 2 2" xfId="9168" xr:uid="{00000000-0005-0000-0000-0000BF340000}"/>
    <cellStyle name="Comma 3 3 6 2 2 3 2 2 2" xfId="18775" xr:uid="{00000000-0005-0000-0000-0000C0340000}"/>
    <cellStyle name="Comma 3 3 6 2 2 3 2 2 2 2" xfId="37989" xr:uid="{15E73781-CA40-4F73-A96B-1469D83798F0}"/>
    <cellStyle name="Comma 3 3 6 2 2 3 2 2 3" xfId="28382" xr:uid="{9FAD28B2-EA73-4112-B8C3-4D7F49E9267A}"/>
    <cellStyle name="Comma 3 3 6 2 2 3 2 3" xfId="13972" xr:uid="{00000000-0005-0000-0000-0000C1340000}"/>
    <cellStyle name="Comma 3 3 6 2 2 3 2 3 2" xfId="33186" xr:uid="{0707A53D-CFCB-4BA6-AF78-005FA3E8C119}"/>
    <cellStyle name="Comma 3 3 6 2 2 3 2 4" xfId="23579" xr:uid="{30686045-FE84-4BFD-863C-96EB173DDFAB}"/>
    <cellStyle name="Comma 3 3 6 2 2 3 3" xfId="6767" xr:uid="{00000000-0005-0000-0000-0000C2340000}"/>
    <cellStyle name="Comma 3 3 6 2 2 3 3 2" xfId="16374" xr:uid="{00000000-0005-0000-0000-0000C3340000}"/>
    <cellStyle name="Comma 3 3 6 2 2 3 3 2 2" xfId="35588" xr:uid="{20FD3967-9F42-4080-A721-6D3A9D5DEB42}"/>
    <cellStyle name="Comma 3 3 6 2 2 3 3 3" xfId="25981" xr:uid="{7D6727E8-258F-4CA6-ADF4-3E4DC7EB02DC}"/>
    <cellStyle name="Comma 3 3 6 2 2 3 4" xfId="11570" xr:uid="{00000000-0005-0000-0000-0000C4340000}"/>
    <cellStyle name="Comma 3 3 6 2 2 3 4 2" xfId="30784" xr:uid="{12E79045-DB6F-48D3-BA40-4DAAAA2EDC7B}"/>
    <cellStyle name="Comma 3 3 6 2 2 3 5" xfId="21177" xr:uid="{630D0254-BACE-4796-9FE1-AF224CFFA056}"/>
    <cellStyle name="Comma 3 3 6 2 2 4" xfId="2765" xr:uid="{00000000-0005-0000-0000-0000C5340000}"/>
    <cellStyle name="Comma 3 3 6 2 2 4 2" xfId="7568" xr:uid="{00000000-0005-0000-0000-0000C6340000}"/>
    <cellStyle name="Comma 3 3 6 2 2 4 2 2" xfId="17175" xr:uid="{00000000-0005-0000-0000-0000C7340000}"/>
    <cellStyle name="Comma 3 3 6 2 2 4 2 2 2" xfId="36389" xr:uid="{9E96CF21-25DB-4E9E-9545-9A231F39D644}"/>
    <cellStyle name="Comma 3 3 6 2 2 4 2 3" xfId="26782" xr:uid="{30E18747-CB96-481A-987E-E08890F35CF0}"/>
    <cellStyle name="Comma 3 3 6 2 2 4 3" xfId="12372" xr:uid="{00000000-0005-0000-0000-0000C8340000}"/>
    <cellStyle name="Comma 3 3 6 2 2 4 3 2" xfId="31586" xr:uid="{61F4E758-4FCB-48E9-98F2-BA533D556F35}"/>
    <cellStyle name="Comma 3 3 6 2 2 4 4" xfId="21979" xr:uid="{7C197B49-AF36-40B5-BD57-410810EDC42D}"/>
    <cellStyle name="Comma 3 3 6 2 2 5" xfId="5167" xr:uid="{00000000-0005-0000-0000-0000C9340000}"/>
    <cellStyle name="Comma 3 3 6 2 2 5 2" xfId="14774" xr:uid="{00000000-0005-0000-0000-0000CA340000}"/>
    <cellStyle name="Comma 3 3 6 2 2 5 2 2" xfId="33988" xr:uid="{55D4D950-9D29-4302-BE50-0E84E5D23139}"/>
    <cellStyle name="Comma 3 3 6 2 2 5 3" xfId="24381" xr:uid="{5D38198C-64B2-4138-ADB0-C19E426CAC8B}"/>
    <cellStyle name="Comma 3 3 6 2 2 6" xfId="9970" xr:uid="{00000000-0005-0000-0000-0000CB340000}"/>
    <cellStyle name="Comma 3 3 6 2 2 6 2" xfId="29184" xr:uid="{C8D0A7C9-FE61-4812-8737-5451814A8666}"/>
    <cellStyle name="Comma 3 3 6 2 2 7" xfId="19577" xr:uid="{580B3D79-CEA0-4F32-8942-DF1C074EFC2A}"/>
    <cellStyle name="Comma 3 3 6 2 3" xfId="560" xr:uid="{00000000-0005-0000-0000-0000CC340000}"/>
    <cellStyle name="Comma 3 3 6 2 3 2" xfId="1361" xr:uid="{00000000-0005-0000-0000-0000CD340000}"/>
    <cellStyle name="Comma 3 3 6 2 3 2 2" xfId="3765" xr:uid="{00000000-0005-0000-0000-0000CE340000}"/>
    <cellStyle name="Comma 3 3 6 2 3 2 2 2" xfId="8568" xr:uid="{00000000-0005-0000-0000-0000CF340000}"/>
    <cellStyle name="Comma 3 3 6 2 3 2 2 2 2" xfId="18175" xr:uid="{00000000-0005-0000-0000-0000D0340000}"/>
    <cellStyle name="Comma 3 3 6 2 3 2 2 2 2 2" xfId="37389" xr:uid="{5E797BDC-9B9A-4D51-988D-93F60C170DC6}"/>
    <cellStyle name="Comma 3 3 6 2 3 2 2 2 3" xfId="27782" xr:uid="{03E2F30C-F1B2-4AA2-987A-C617E59EDBBD}"/>
    <cellStyle name="Comma 3 3 6 2 3 2 2 3" xfId="13372" xr:uid="{00000000-0005-0000-0000-0000D1340000}"/>
    <cellStyle name="Comma 3 3 6 2 3 2 2 3 2" xfId="32586" xr:uid="{C67BE24B-AF17-4AE7-ACA2-9766B0313429}"/>
    <cellStyle name="Comma 3 3 6 2 3 2 2 4" xfId="22979" xr:uid="{CBB0B79A-9D0B-4D67-A284-79BA2B7D68F0}"/>
    <cellStyle name="Comma 3 3 6 2 3 2 3" xfId="6167" xr:uid="{00000000-0005-0000-0000-0000D2340000}"/>
    <cellStyle name="Comma 3 3 6 2 3 2 3 2" xfId="15774" xr:uid="{00000000-0005-0000-0000-0000D3340000}"/>
    <cellStyle name="Comma 3 3 6 2 3 2 3 2 2" xfId="34988" xr:uid="{E2069DF3-1E1C-4A44-8AF2-BB44B83D043E}"/>
    <cellStyle name="Comma 3 3 6 2 3 2 3 3" xfId="25381" xr:uid="{9038EBFB-B8CD-44BB-8DEF-7B064E04CFB3}"/>
    <cellStyle name="Comma 3 3 6 2 3 2 4" xfId="10970" xr:uid="{00000000-0005-0000-0000-0000D4340000}"/>
    <cellStyle name="Comma 3 3 6 2 3 2 4 2" xfId="30184" xr:uid="{D6159A42-1D6B-4153-B9DE-B817FC841C47}"/>
    <cellStyle name="Comma 3 3 6 2 3 2 5" xfId="20577" xr:uid="{DE8A61C8-EFA2-4484-B857-3D2174670DD7}"/>
    <cellStyle name="Comma 3 3 6 2 3 3" xfId="2161" xr:uid="{00000000-0005-0000-0000-0000D5340000}"/>
    <cellStyle name="Comma 3 3 6 2 3 3 2" xfId="4565" xr:uid="{00000000-0005-0000-0000-0000D6340000}"/>
    <cellStyle name="Comma 3 3 6 2 3 3 2 2" xfId="9368" xr:uid="{00000000-0005-0000-0000-0000D7340000}"/>
    <cellStyle name="Comma 3 3 6 2 3 3 2 2 2" xfId="18975" xr:uid="{00000000-0005-0000-0000-0000D8340000}"/>
    <cellStyle name="Comma 3 3 6 2 3 3 2 2 2 2" xfId="38189" xr:uid="{0A7A61CE-7F10-49EC-85D9-4FBC312325A9}"/>
    <cellStyle name="Comma 3 3 6 2 3 3 2 2 3" xfId="28582" xr:uid="{1103BB30-C5A4-402A-821C-7C7B5585209E}"/>
    <cellStyle name="Comma 3 3 6 2 3 3 2 3" xfId="14172" xr:uid="{00000000-0005-0000-0000-0000D9340000}"/>
    <cellStyle name="Comma 3 3 6 2 3 3 2 3 2" xfId="33386" xr:uid="{2D1790F2-65E9-47DE-9AB9-A6B1E38B48E0}"/>
    <cellStyle name="Comma 3 3 6 2 3 3 2 4" xfId="23779" xr:uid="{9B61D650-5B32-4741-B9B6-AC2FC0E3863F}"/>
    <cellStyle name="Comma 3 3 6 2 3 3 3" xfId="6967" xr:uid="{00000000-0005-0000-0000-0000DA340000}"/>
    <cellStyle name="Comma 3 3 6 2 3 3 3 2" xfId="16574" xr:uid="{00000000-0005-0000-0000-0000DB340000}"/>
    <cellStyle name="Comma 3 3 6 2 3 3 3 2 2" xfId="35788" xr:uid="{BF4CB01E-18F7-40A6-9ED4-D90907522965}"/>
    <cellStyle name="Comma 3 3 6 2 3 3 3 3" xfId="26181" xr:uid="{4BE251A6-195C-4C27-AC86-93E159CF7FDB}"/>
    <cellStyle name="Comma 3 3 6 2 3 3 4" xfId="11770" xr:uid="{00000000-0005-0000-0000-0000DC340000}"/>
    <cellStyle name="Comma 3 3 6 2 3 3 4 2" xfId="30984" xr:uid="{40DD503E-1F34-49CA-9E94-1DF12DEFB961}"/>
    <cellStyle name="Comma 3 3 6 2 3 3 5" xfId="21377" xr:uid="{F6654594-8086-4B53-9755-A9A3C685692C}"/>
    <cellStyle name="Comma 3 3 6 2 3 4" xfId="2965" xr:uid="{00000000-0005-0000-0000-0000DD340000}"/>
    <cellStyle name="Comma 3 3 6 2 3 4 2" xfId="7768" xr:uid="{00000000-0005-0000-0000-0000DE340000}"/>
    <cellStyle name="Comma 3 3 6 2 3 4 2 2" xfId="17375" xr:uid="{00000000-0005-0000-0000-0000DF340000}"/>
    <cellStyle name="Comma 3 3 6 2 3 4 2 2 2" xfId="36589" xr:uid="{0DC4EA7E-98D2-4DE3-8F54-F49A6D067A16}"/>
    <cellStyle name="Comma 3 3 6 2 3 4 2 3" xfId="26982" xr:uid="{12061D47-79F0-459E-97D1-DF5B80606422}"/>
    <cellStyle name="Comma 3 3 6 2 3 4 3" xfId="12572" xr:uid="{00000000-0005-0000-0000-0000E0340000}"/>
    <cellStyle name="Comma 3 3 6 2 3 4 3 2" xfId="31786" xr:uid="{F4768E19-BEDB-4A41-82D3-F8A486B9AC42}"/>
    <cellStyle name="Comma 3 3 6 2 3 4 4" xfId="22179" xr:uid="{0A7C4476-F90B-46C8-ABD6-683AACDABCB5}"/>
    <cellStyle name="Comma 3 3 6 2 3 5" xfId="5367" xr:uid="{00000000-0005-0000-0000-0000E1340000}"/>
    <cellStyle name="Comma 3 3 6 2 3 5 2" xfId="14974" xr:uid="{00000000-0005-0000-0000-0000E2340000}"/>
    <cellStyle name="Comma 3 3 6 2 3 5 2 2" xfId="34188" xr:uid="{DB8FEFAB-5B5B-4105-8311-2D3F64172550}"/>
    <cellStyle name="Comma 3 3 6 2 3 5 3" xfId="24581" xr:uid="{E4D849FE-BB1E-4D93-AF8C-8DB3FCB5CE95}"/>
    <cellStyle name="Comma 3 3 6 2 3 6" xfId="10170" xr:uid="{00000000-0005-0000-0000-0000E3340000}"/>
    <cellStyle name="Comma 3 3 6 2 3 6 2" xfId="29384" xr:uid="{1A138BC5-26FF-41B6-87EE-3154A19D5859}"/>
    <cellStyle name="Comma 3 3 6 2 3 7" xfId="19777" xr:uid="{09348785-81AC-489F-88DD-9D87D47C00A4}"/>
    <cellStyle name="Comma 3 3 6 2 4" xfId="760" xr:uid="{00000000-0005-0000-0000-0000E4340000}"/>
    <cellStyle name="Comma 3 3 6 2 4 2" xfId="1561" xr:uid="{00000000-0005-0000-0000-0000E5340000}"/>
    <cellStyle name="Comma 3 3 6 2 4 2 2" xfId="3965" xr:uid="{00000000-0005-0000-0000-0000E6340000}"/>
    <cellStyle name="Comma 3 3 6 2 4 2 2 2" xfId="8768" xr:uid="{00000000-0005-0000-0000-0000E7340000}"/>
    <cellStyle name="Comma 3 3 6 2 4 2 2 2 2" xfId="18375" xr:uid="{00000000-0005-0000-0000-0000E8340000}"/>
    <cellStyle name="Comma 3 3 6 2 4 2 2 2 2 2" xfId="37589" xr:uid="{D3A3979B-E32F-4F3A-84EF-CCD1579C73B9}"/>
    <cellStyle name="Comma 3 3 6 2 4 2 2 2 3" xfId="27982" xr:uid="{A7C5BFE3-7281-47E7-A14D-E583BFEDE712}"/>
    <cellStyle name="Comma 3 3 6 2 4 2 2 3" xfId="13572" xr:uid="{00000000-0005-0000-0000-0000E9340000}"/>
    <cellStyle name="Comma 3 3 6 2 4 2 2 3 2" xfId="32786" xr:uid="{C7B6019C-8731-44CB-8EE8-FC7500404F9B}"/>
    <cellStyle name="Comma 3 3 6 2 4 2 2 4" xfId="23179" xr:uid="{2C67DDEA-B8F8-4609-98FE-67F0634D0913}"/>
    <cellStyle name="Comma 3 3 6 2 4 2 3" xfId="6367" xr:uid="{00000000-0005-0000-0000-0000EA340000}"/>
    <cellStyle name="Comma 3 3 6 2 4 2 3 2" xfId="15974" xr:uid="{00000000-0005-0000-0000-0000EB340000}"/>
    <cellStyle name="Comma 3 3 6 2 4 2 3 2 2" xfId="35188" xr:uid="{B5DFA1B7-A7D7-4004-BF3F-E6BEBC972BFA}"/>
    <cellStyle name="Comma 3 3 6 2 4 2 3 3" xfId="25581" xr:uid="{1E0530A5-C494-4C09-9A89-54BAD67D26E1}"/>
    <cellStyle name="Comma 3 3 6 2 4 2 4" xfId="11170" xr:uid="{00000000-0005-0000-0000-0000EC340000}"/>
    <cellStyle name="Comma 3 3 6 2 4 2 4 2" xfId="30384" xr:uid="{D5926306-CC6A-423D-86E9-F6CA995DDA54}"/>
    <cellStyle name="Comma 3 3 6 2 4 2 5" xfId="20777" xr:uid="{4FF243F2-0F5B-4C7C-ADCB-BE09ABA2DA98}"/>
    <cellStyle name="Comma 3 3 6 2 4 3" xfId="2361" xr:uid="{00000000-0005-0000-0000-0000ED340000}"/>
    <cellStyle name="Comma 3 3 6 2 4 3 2" xfId="4765" xr:uid="{00000000-0005-0000-0000-0000EE340000}"/>
    <cellStyle name="Comma 3 3 6 2 4 3 2 2" xfId="9568" xr:uid="{00000000-0005-0000-0000-0000EF340000}"/>
    <cellStyle name="Comma 3 3 6 2 4 3 2 2 2" xfId="19175" xr:uid="{00000000-0005-0000-0000-0000F0340000}"/>
    <cellStyle name="Comma 3 3 6 2 4 3 2 2 2 2" xfId="38389" xr:uid="{9B678815-4963-433E-B008-46502160AB32}"/>
    <cellStyle name="Comma 3 3 6 2 4 3 2 2 3" xfId="28782" xr:uid="{88FDEB79-9BD6-4023-8BB7-5F335F4E0594}"/>
    <cellStyle name="Comma 3 3 6 2 4 3 2 3" xfId="14372" xr:uid="{00000000-0005-0000-0000-0000F1340000}"/>
    <cellStyle name="Comma 3 3 6 2 4 3 2 3 2" xfId="33586" xr:uid="{09DBABFF-76B2-472F-ADDE-9AADBDC94373}"/>
    <cellStyle name="Comma 3 3 6 2 4 3 2 4" xfId="23979" xr:uid="{73A38171-452C-4BBA-ACEC-E60124FECA2A}"/>
    <cellStyle name="Comma 3 3 6 2 4 3 3" xfId="7167" xr:uid="{00000000-0005-0000-0000-0000F2340000}"/>
    <cellStyle name="Comma 3 3 6 2 4 3 3 2" xfId="16774" xr:uid="{00000000-0005-0000-0000-0000F3340000}"/>
    <cellStyle name="Comma 3 3 6 2 4 3 3 2 2" xfId="35988" xr:uid="{237B8DA3-9F96-4803-9F5A-E5E051E980AB}"/>
    <cellStyle name="Comma 3 3 6 2 4 3 3 3" xfId="26381" xr:uid="{E7AF36D3-0368-465C-A703-B112482FDBB7}"/>
    <cellStyle name="Comma 3 3 6 2 4 3 4" xfId="11970" xr:uid="{00000000-0005-0000-0000-0000F4340000}"/>
    <cellStyle name="Comma 3 3 6 2 4 3 4 2" xfId="31184" xr:uid="{6BD898D8-8373-4D99-9735-D0F941447E35}"/>
    <cellStyle name="Comma 3 3 6 2 4 3 5" xfId="21577" xr:uid="{7753FC1F-525E-4B44-8025-78082F3A150C}"/>
    <cellStyle name="Comma 3 3 6 2 4 4" xfId="3165" xr:uid="{00000000-0005-0000-0000-0000F5340000}"/>
    <cellStyle name="Comma 3 3 6 2 4 4 2" xfId="7968" xr:uid="{00000000-0005-0000-0000-0000F6340000}"/>
    <cellStyle name="Comma 3 3 6 2 4 4 2 2" xfId="17575" xr:uid="{00000000-0005-0000-0000-0000F7340000}"/>
    <cellStyle name="Comma 3 3 6 2 4 4 2 2 2" xfId="36789" xr:uid="{6E5EC1F6-7A73-4BFC-8BDF-46C7DEE3FF00}"/>
    <cellStyle name="Comma 3 3 6 2 4 4 2 3" xfId="27182" xr:uid="{FC78441E-43CC-488A-9F0C-382A31D0245D}"/>
    <cellStyle name="Comma 3 3 6 2 4 4 3" xfId="12772" xr:uid="{00000000-0005-0000-0000-0000F8340000}"/>
    <cellStyle name="Comma 3 3 6 2 4 4 3 2" xfId="31986" xr:uid="{2E822B96-C4FD-4A5F-B1A9-59D3587B21F1}"/>
    <cellStyle name="Comma 3 3 6 2 4 4 4" xfId="22379" xr:uid="{B2F99DA9-9BCB-497E-A1E1-C0D6706E42A0}"/>
    <cellStyle name="Comma 3 3 6 2 4 5" xfId="5567" xr:uid="{00000000-0005-0000-0000-0000F9340000}"/>
    <cellStyle name="Comma 3 3 6 2 4 5 2" xfId="15174" xr:uid="{00000000-0005-0000-0000-0000FA340000}"/>
    <cellStyle name="Comma 3 3 6 2 4 5 2 2" xfId="34388" xr:uid="{E115E23E-5734-4F91-BD38-AD3BAD79B3CC}"/>
    <cellStyle name="Comma 3 3 6 2 4 5 3" xfId="24781" xr:uid="{720EB06F-F4D0-4572-8326-32255148DEAF}"/>
    <cellStyle name="Comma 3 3 6 2 4 6" xfId="10370" xr:uid="{00000000-0005-0000-0000-0000FB340000}"/>
    <cellStyle name="Comma 3 3 6 2 4 6 2" xfId="29584" xr:uid="{C89AA909-9640-4DCB-B937-1A07F36E9694}"/>
    <cellStyle name="Comma 3 3 6 2 4 7" xfId="19977" xr:uid="{1E478E87-7835-40DB-81D1-D59931E6258A}"/>
    <cellStyle name="Comma 3 3 6 2 5" xfId="961" xr:uid="{00000000-0005-0000-0000-0000FC340000}"/>
    <cellStyle name="Comma 3 3 6 2 5 2" xfId="3365" xr:uid="{00000000-0005-0000-0000-0000FD340000}"/>
    <cellStyle name="Comma 3 3 6 2 5 2 2" xfId="8168" xr:uid="{00000000-0005-0000-0000-0000FE340000}"/>
    <cellStyle name="Comma 3 3 6 2 5 2 2 2" xfId="17775" xr:uid="{00000000-0005-0000-0000-0000FF340000}"/>
    <cellStyle name="Comma 3 3 6 2 5 2 2 2 2" xfId="36989" xr:uid="{4F87F2D3-624A-4504-89A7-5A80BB1A26E2}"/>
    <cellStyle name="Comma 3 3 6 2 5 2 2 3" xfId="27382" xr:uid="{BCDE0B9C-1481-4154-BC73-6C4876AD18B8}"/>
    <cellStyle name="Comma 3 3 6 2 5 2 3" xfId="12972" xr:uid="{00000000-0005-0000-0000-000000350000}"/>
    <cellStyle name="Comma 3 3 6 2 5 2 3 2" xfId="32186" xr:uid="{3F891165-DF07-419B-A344-C30575CB7E79}"/>
    <cellStyle name="Comma 3 3 6 2 5 2 4" xfId="22579" xr:uid="{D2F6E5E1-3C10-42E3-A1D5-09C0606557B5}"/>
    <cellStyle name="Comma 3 3 6 2 5 3" xfId="5767" xr:uid="{00000000-0005-0000-0000-000001350000}"/>
    <cellStyle name="Comma 3 3 6 2 5 3 2" xfId="15374" xr:uid="{00000000-0005-0000-0000-000002350000}"/>
    <cellStyle name="Comma 3 3 6 2 5 3 2 2" xfId="34588" xr:uid="{F3EC99CA-6364-489F-8C82-6ADF764077A0}"/>
    <cellStyle name="Comma 3 3 6 2 5 3 3" xfId="24981" xr:uid="{1482D851-1490-4044-9E58-08CE8E223487}"/>
    <cellStyle name="Comma 3 3 6 2 5 4" xfId="10570" xr:uid="{00000000-0005-0000-0000-000003350000}"/>
    <cellStyle name="Comma 3 3 6 2 5 4 2" xfId="29784" xr:uid="{16694E4C-67B5-414A-AC8F-EACA9DFFBDAE}"/>
    <cellStyle name="Comma 3 3 6 2 5 5" xfId="20177" xr:uid="{A01AC999-3678-4B1B-B14E-E142200DE52F}"/>
    <cellStyle name="Comma 3 3 6 2 6" xfId="1761" xr:uid="{00000000-0005-0000-0000-000004350000}"/>
    <cellStyle name="Comma 3 3 6 2 6 2" xfId="4165" xr:uid="{00000000-0005-0000-0000-000005350000}"/>
    <cellStyle name="Comma 3 3 6 2 6 2 2" xfId="8968" xr:uid="{00000000-0005-0000-0000-000006350000}"/>
    <cellStyle name="Comma 3 3 6 2 6 2 2 2" xfId="18575" xr:uid="{00000000-0005-0000-0000-000007350000}"/>
    <cellStyle name="Comma 3 3 6 2 6 2 2 2 2" xfId="37789" xr:uid="{3A3C8773-7E95-4039-924B-6EA7062C4BF3}"/>
    <cellStyle name="Comma 3 3 6 2 6 2 2 3" xfId="28182" xr:uid="{04938CAE-1721-4872-840A-A6EABE7DA058}"/>
    <cellStyle name="Comma 3 3 6 2 6 2 3" xfId="13772" xr:uid="{00000000-0005-0000-0000-000008350000}"/>
    <cellStyle name="Comma 3 3 6 2 6 2 3 2" xfId="32986" xr:uid="{92964128-7842-41CE-A549-4FD5B66D3D56}"/>
    <cellStyle name="Comma 3 3 6 2 6 2 4" xfId="23379" xr:uid="{7A25EA4A-FF6A-4BBD-AC83-A35A5168C56F}"/>
    <cellStyle name="Comma 3 3 6 2 6 3" xfId="6567" xr:uid="{00000000-0005-0000-0000-000009350000}"/>
    <cellStyle name="Comma 3 3 6 2 6 3 2" xfId="16174" xr:uid="{00000000-0005-0000-0000-00000A350000}"/>
    <cellStyle name="Comma 3 3 6 2 6 3 2 2" xfId="35388" xr:uid="{7B952CDE-D9C2-4358-954C-4A96883652FD}"/>
    <cellStyle name="Comma 3 3 6 2 6 3 3" xfId="25781" xr:uid="{E9F0E403-342B-42FE-9583-7033E820C48D}"/>
    <cellStyle name="Comma 3 3 6 2 6 4" xfId="11370" xr:uid="{00000000-0005-0000-0000-00000B350000}"/>
    <cellStyle name="Comma 3 3 6 2 6 4 2" xfId="30584" xr:uid="{2C87A82F-D5F7-4EA6-9B2A-357AE2F5E16E}"/>
    <cellStyle name="Comma 3 3 6 2 6 5" xfId="20977" xr:uid="{F0B49E68-A999-48C3-B690-C5C85BD6875C}"/>
    <cellStyle name="Comma 3 3 6 2 7" xfId="2565" xr:uid="{00000000-0005-0000-0000-00000C350000}"/>
    <cellStyle name="Comma 3 3 6 2 7 2" xfId="7368" xr:uid="{00000000-0005-0000-0000-00000D350000}"/>
    <cellStyle name="Comma 3 3 6 2 7 2 2" xfId="16975" xr:uid="{00000000-0005-0000-0000-00000E350000}"/>
    <cellStyle name="Comma 3 3 6 2 7 2 2 2" xfId="36189" xr:uid="{9D71138D-3211-44DC-B521-62A6A3A431A9}"/>
    <cellStyle name="Comma 3 3 6 2 7 2 3" xfId="26582" xr:uid="{94D78BD2-48C8-4C7A-8F1F-951C996E3209}"/>
    <cellStyle name="Comma 3 3 6 2 7 3" xfId="12172" xr:uid="{00000000-0005-0000-0000-00000F350000}"/>
    <cellStyle name="Comma 3 3 6 2 7 3 2" xfId="31386" xr:uid="{231B578E-ED11-4091-A96A-CFA51D17281F}"/>
    <cellStyle name="Comma 3 3 6 2 7 4" xfId="21779" xr:uid="{06B66AC4-83F4-4B56-85B1-EFA88FC7A2B7}"/>
    <cellStyle name="Comma 3 3 6 2 8" xfId="4967" xr:uid="{00000000-0005-0000-0000-000010350000}"/>
    <cellStyle name="Comma 3 3 6 2 8 2" xfId="14574" xr:uid="{00000000-0005-0000-0000-000011350000}"/>
    <cellStyle name="Comma 3 3 6 2 8 2 2" xfId="33788" xr:uid="{E790C4C5-F1E1-4DCE-99BB-12E53E9FD87D}"/>
    <cellStyle name="Comma 3 3 6 2 8 3" xfId="24181" xr:uid="{33E09863-1917-4C62-A34B-EF31DA0AD46A}"/>
    <cellStyle name="Comma 3 3 6 2 9" xfId="9770" xr:uid="{00000000-0005-0000-0000-000012350000}"/>
    <cellStyle name="Comma 3 3 6 2 9 2" xfId="28984" xr:uid="{AA461787-7295-45B9-95A6-6FC4425615F1}"/>
    <cellStyle name="Comma 3 3 6 3" xfId="260" xr:uid="{00000000-0005-0000-0000-000013350000}"/>
    <cellStyle name="Comma 3 3 6 3 2" xfId="1061" xr:uid="{00000000-0005-0000-0000-000014350000}"/>
    <cellStyle name="Comma 3 3 6 3 2 2" xfId="3465" xr:uid="{00000000-0005-0000-0000-000015350000}"/>
    <cellStyle name="Comma 3 3 6 3 2 2 2" xfId="8268" xr:uid="{00000000-0005-0000-0000-000016350000}"/>
    <cellStyle name="Comma 3 3 6 3 2 2 2 2" xfId="17875" xr:uid="{00000000-0005-0000-0000-000017350000}"/>
    <cellStyle name="Comma 3 3 6 3 2 2 2 2 2" xfId="37089" xr:uid="{A4EFAF78-F091-4AAC-88E3-B9390300DFF8}"/>
    <cellStyle name="Comma 3 3 6 3 2 2 2 3" xfId="27482" xr:uid="{F27DEAFC-F1DB-4AFF-99B5-FC660B8016F4}"/>
    <cellStyle name="Comma 3 3 6 3 2 2 3" xfId="13072" xr:uid="{00000000-0005-0000-0000-000018350000}"/>
    <cellStyle name="Comma 3 3 6 3 2 2 3 2" xfId="32286" xr:uid="{E2E53BDE-A09C-4BDE-A247-2D638B4146F0}"/>
    <cellStyle name="Comma 3 3 6 3 2 2 4" xfId="22679" xr:uid="{F7012C2B-B2FF-4AE6-A0CB-8CCF24133C46}"/>
    <cellStyle name="Comma 3 3 6 3 2 3" xfId="5867" xr:uid="{00000000-0005-0000-0000-000019350000}"/>
    <cellStyle name="Comma 3 3 6 3 2 3 2" xfId="15474" xr:uid="{00000000-0005-0000-0000-00001A350000}"/>
    <cellStyle name="Comma 3 3 6 3 2 3 2 2" xfId="34688" xr:uid="{7539F73B-8188-4D21-9249-79EF26C10A1E}"/>
    <cellStyle name="Comma 3 3 6 3 2 3 3" xfId="25081" xr:uid="{50827AEA-BA33-4749-A7F0-6ADF85114F13}"/>
    <cellStyle name="Comma 3 3 6 3 2 4" xfId="10670" xr:uid="{00000000-0005-0000-0000-00001B350000}"/>
    <cellStyle name="Comma 3 3 6 3 2 4 2" xfId="29884" xr:uid="{35E97C14-98FA-42F5-8882-50FA2C02943D}"/>
    <cellStyle name="Comma 3 3 6 3 2 5" xfId="20277" xr:uid="{BBCD739F-7FC4-475B-98DA-B9205C219EA8}"/>
    <cellStyle name="Comma 3 3 6 3 3" xfId="1861" xr:uid="{00000000-0005-0000-0000-00001C350000}"/>
    <cellStyle name="Comma 3 3 6 3 3 2" xfId="4265" xr:uid="{00000000-0005-0000-0000-00001D350000}"/>
    <cellStyle name="Comma 3 3 6 3 3 2 2" xfId="9068" xr:uid="{00000000-0005-0000-0000-00001E350000}"/>
    <cellStyle name="Comma 3 3 6 3 3 2 2 2" xfId="18675" xr:uid="{00000000-0005-0000-0000-00001F350000}"/>
    <cellStyle name="Comma 3 3 6 3 3 2 2 2 2" xfId="37889" xr:uid="{B4B4B613-084C-4312-9FA0-3B6611CE23AA}"/>
    <cellStyle name="Comma 3 3 6 3 3 2 2 3" xfId="28282" xr:uid="{C0B78387-FE75-4DF3-BB14-3386059A68AD}"/>
    <cellStyle name="Comma 3 3 6 3 3 2 3" xfId="13872" xr:uid="{00000000-0005-0000-0000-000020350000}"/>
    <cellStyle name="Comma 3 3 6 3 3 2 3 2" xfId="33086" xr:uid="{54FD185F-D00B-44E5-910C-3138793E9224}"/>
    <cellStyle name="Comma 3 3 6 3 3 2 4" xfId="23479" xr:uid="{9E17FD14-ACE7-4FA8-8A79-153DD5D47CC6}"/>
    <cellStyle name="Comma 3 3 6 3 3 3" xfId="6667" xr:uid="{00000000-0005-0000-0000-000021350000}"/>
    <cellStyle name="Comma 3 3 6 3 3 3 2" xfId="16274" xr:uid="{00000000-0005-0000-0000-000022350000}"/>
    <cellStyle name="Comma 3 3 6 3 3 3 2 2" xfId="35488" xr:uid="{64FAE2F8-7F10-4A95-BFE8-1D35EDE7E2FD}"/>
    <cellStyle name="Comma 3 3 6 3 3 3 3" xfId="25881" xr:uid="{558F72B1-D652-4DC7-885E-E3495E1639DD}"/>
    <cellStyle name="Comma 3 3 6 3 3 4" xfId="11470" xr:uid="{00000000-0005-0000-0000-000023350000}"/>
    <cellStyle name="Comma 3 3 6 3 3 4 2" xfId="30684" xr:uid="{3F5A8D89-AD7A-4B10-9592-10C9D380356B}"/>
    <cellStyle name="Comma 3 3 6 3 3 5" xfId="21077" xr:uid="{7DCBCA80-7C7C-4215-A5FB-F879E6A7A61C}"/>
    <cellStyle name="Comma 3 3 6 3 4" xfId="2665" xr:uid="{00000000-0005-0000-0000-000024350000}"/>
    <cellStyle name="Comma 3 3 6 3 4 2" xfId="7468" xr:uid="{00000000-0005-0000-0000-000025350000}"/>
    <cellStyle name="Comma 3 3 6 3 4 2 2" xfId="17075" xr:uid="{00000000-0005-0000-0000-000026350000}"/>
    <cellStyle name="Comma 3 3 6 3 4 2 2 2" xfId="36289" xr:uid="{87111DD1-2DE5-482C-B216-0704E2AABFD9}"/>
    <cellStyle name="Comma 3 3 6 3 4 2 3" xfId="26682" xr:uid="{7A530D98-79C7-498E-BA74-E35E4220145C}"/>
    <cellStyle name="Comma 3 3 6 3 4 3" xfId="12272" xr:uid="{00000000-0005-0000-0000-000027350000}"/>
    <cellStyle name="Comma 3 3 6 3 4 3 2" xfId="31486" xr:uid="{DC4ED15C-A2E3-4DE3-A011-D440039697A3}"/>
    <cellStyle name="Comma 3 3 6 3 4 4" xfId="21879" xr:uid="{5451CF10-C67F-4127-AFED-DC20BD763ED5}"/>
    <cellStyle name="Comma 3 3 6 3 5" xfId="5067" xr:uid="{00000000-0005-0000-0000-000028350000}"/>
    <cellStyle name="Comma 3 3 6 3 5 2" xfId="14674" xr:uid="{00000000-0005-0000-0000-000029350000}"/>
    <cellStyle name="Comma 3 3 6 3 5 2 2" xfId="33888" xr:uid="{7EDCE797-002B-4800-BC59-040B20BA9643}"/>
    <cellStyle name="Comma 3 3 6 3 5 3" xfId="24281" xr:uid="{F25899C4-146D-4D9D-A612-3C64408402AD}"/>
    <cellStyle name="Comma 3 3 6 3 6" xfId="9870" xr:uid="{00000000-0005-0000-0000-00002A350000}"/>
    <cellStyle name="Comma 3 3 6 3 6 2" xfId="29084" xr:uid="{FE95203E-92ED-494B-9E16-9359769F9017}"/>
    <cellStyle name="Comma 3 3 6 3 7" xfId="19477" xr:uid="{A390E27C-CD3D-407B-9EEA-D59E46874CAD}"/>
    <cellStyle name="Comma 3 3 6 4" xfId="460" xr:uid="{00000000-0005-0000-0000-00002B350000}"/>
    <cellStyle name="Comma 3 3 6 4 2" xfId="1261" xr:uid="{00000000-0005-0000-0000-00002C350000}"/>
    <cellStyle name="Comma 3 3 6 4 2 2" xfId="3665" xr:uid="{00000000-0005-0000-0000-00002D350000}"/>
    <cellStyle name="Comma 3 3 6 4 2 2 2" xfId="8468" xr:uid="{00000000-0005-0000-0000-00002E350000}"/>
    <cellStyle name="Comma 3 3 6 4 2 2 2 2" xfId="18075" xr:uid="{00000000-0005-0000-0000-00002F350000}"/>
    <cellStyle name="Comma 3 3 6 4 2 2 2 2 2" xfId="37289" xr:uid="{8DF2B282-4072-4F5B-8B27-B95B0431CF7F}"/>
    <cellStyle name="Comma 3 3 6 4 2 2 2 3" xfId="27682" xr:uid="{B0741B9E-9D19-4E17-AD45-6BAB13F90279}"/>
    <cellStyle name="Comma 3 3 6 4 2 2 3" xfId="13272" xr:uid="{00000000-0005-0000-0000-000030350000}"/>
    <cellStyle name="Comma 3 3 6 4 2 2 3 2" xfId="32486" xr:uid="{56081013-0B72-43A6-AA9B-B17D4C45E03F}"/>
    <cellStyle name="Comma 3 3 6 4 2 2 4" xfId="22879" xr:uid="{BA88CC60-F6F6-4A3D-BE44-ADCB13BA79DC}"/>
    <cellStyle name="Comma 3 3 6 4 2 3" xfId="6067" xr:uid="{00000000-0005-0000-0000-000031350000}"/>
    <cellStyle name="Comma 3 3 6 4 2 3 2" xfId="15674" xr:uid="{00000000-0005-0000-0000-000032350000}"/>
    <cellStyle name="Comma 3 3 6 4 2 3 2 2" xfId="34888" xr:uid="{78C1CF7E-1C74-44BA-8FF7-C113CB0E1FA8}"/>
    <cellStyle name="Comma 3 3 6 4 2 3 3" xfId="25281" xr:uid="{F835C8D2-9F36-44CC-A319-FD4005271426}"/>
    <cellStyle name="Comma 3 3 6 4 2 4" xfId="10870" xr:uid="{00000000-0005-0000-0000-000033350000}"/>
    <cellStyle name="Comma 3 3 6 4 2 4 2" xfId="30084" xr:uid="{08E8A130-FC32-4AA8-9985-1CF115BC62B3}"/>
    <cellStyle name="Comma 3 3 6 4 2 5" xfId="20477" xr:uid="{2485A7FE-6FA1-45B4-8097-5618DB53946D}"/>
    <cellStyle name="Comma 3 3 6 4 3" xfId="2061" xr:uid="{00000000-0005-0000-0000-000034350000}"/>
    <cellStyle name="Comma 3 3 6 4 3 2" xfId="4465" xr:uid="{00000000-0005-0000-0000-000035350000}"/>
    <cellStyle name="Comma 3 3 6 4 3 2 2" xfId="9268" xr:uid="{00000000-0005-0000-0000-000036350000}"/>
    <cellStyle name="Comma 3 3 6 4 3 2 2 2" xfId="18875" xr:uid="{00000000-0005-0000-0000-000037350000}"/>
    <cellStyle name="Comma 3 3 6 4 3 2 2 2 2" xfId="38089" xr:uid="{32522FF1-4CD5-497F-A76C-8E901D5591BA}"/>
    <cellStyle name="Comma 3 3 6 4 3 2 2 3" xfId="28482" xr:uid="{19530C80-3758-4E1C-9E06-101B51674E29}"/>
    <cellStyle name="Comma 3 3 6 4 3 2 3" xfId="14072" xr:uid="{00000000-0005-0000-0000-000038350000}"/>
    <cellStyle name="Comma 3 3 6 4 3 2 3 2" xfId="33286" xr:uid="{96041E7B-C666-48C6-A5AF-52C55EAD5012}"/>
    <cellStyle name="Comma 3 3 6 4 3 2 4" xfId="23679" xr:uid="{2F1AF9EC-4131-44A4-B47D-FE4B7E3CDC00}"/>
    <cellStyle name="Comma 3 3 6 4 3 3" xfId="6867" xr:uid="{00000000-0005-0000-0000-000039350000}"/>
    <cellStyle name="Comma 3 3 6 4 3 3 2" xfId="16474" xr:uid="{00000000-0005-0000-0000-00003A350000}"/>
    <cellStyle name="Comma 3 3 6 4 3 3 2 2" xfId="35688" xr:uid="{8AED94EA-A98F-4EF0-BC51-01A81C4BE075}"/>
    <cellStyle name="Comma 3 3 6 4 3 3 3" xfId="26081" xr:uid="{D76945D3-B3C8-48C5-84FA-5DA870BDEBE4}"/>
    <cellStyle name="Comma 3 3 6 4 3 4" xfId="11670" xr:uid="{00000000-0005-0000-0000-00003B350000}"/>
    <cellStyle name="Comma 3 3 6 4 3 4 2" xfId="30884" xr:uid="{BAA5FE54-AC6E-43B9-BE14-2657C7954FD5}"/>
    <cellStyle name="Comma 3 3 6 4 3 5" xfId="21277" xr:uid="{E44CE86E-1458-4586-BBB7-D19EF6EAB3CB}"/>
    <cellStyle name="Comma 3 3 6 4 4" xfId="2865" xr:uid="{00000000-0005-0000-0000-00003C350000}"/>
    <cellStyle name="Comma 3 3 6 4 4 2" xfId="7668" xr:uid="{00000000-0005-0000-0000-00003D350000}"/>
    <cellStyle name="Comma 3 3 6 4 4 2 2" xfId="17275" xr:uid="{00000000-0005-0000-0000-00003E350000}"/>
    <cellStyle name="Comma 3 3 6 4 4 2 2 2" xfId="36489" xr:uid="{B52864AD-68BD-4EEC-B1A0-29BC3A269380}"/>
    <cellStyle name="Comma 3 3 6 4 4 2 3" xfId="26882" xr:uid="{F54C5EE1-6BF9-4D9D-96BD-892465F69097}"/>
    <cellStyle name="Comma 3 3 6 4 4 3" xfId="12472" xr:uid="{00000000-0005-0000-0000-00003F350000}"/>
    <cellStyle name="Comma 3 3 6 4 4 3 2" xfId="31686" xr:uid="{52F89887-9C93-4E42-8468-2CCA1333EF93}"/>
    <cellStyle name="Comma 3 3 6 4 4 4" xfId="22079" xr:uid="{4001892E-45FE-4E9A-B984-C5F7815AFB7D}"/>
    <cellStyle name="Comma 3 3 6 4 5" xfId="5267" xr:uid="{00000000-0005-0000-0000-000040350000}"/>
    <cellStyle name="Comma 3 3 6 4 5 2" xfId="14874" xr:uid="{00000000-0005-0000-0000-000041350000}"/>
    <cellStyle name="Comma 3 3 6 4 5 2 2" xfId="34088" xr:uid="{47158E78-3A4D-4028-BF35-0132AE73E518}"/>
    <cellStyle name="Comma 3 3 6 4 5 3" xfId="24481" xr:uid="{013B8028-8B39-4DB3-8496-50D1085BB3EC}"/>
    <cellStyle name="Comma 3 3 6 4 6" xfId="10070" xr:uid="{00000000-0005-0000-0000-000042350000}"/>
    <cellStyle name="Comma 3 3 6 4 6 2" xfId="29284" xr:uid="{60CAB928-7E4A-4FEE-BCB1-B6C3ADD53A21}"/>
    <cellStyle name="Comma 3 3 6 4 7" xfId="19677" xr:uid="{2B78919B-94FF-4629-BB16-D088CFE28D1B}"/>
    <cellStyle name="Comma 3 3 6 5" xfId="660" xr:uid="{00000000-0005-0000-0000-000043350000}"/>
    <cellStyle name="Comma 3 3 6 5 2" xfId="1461" xr:uid="{00000000-0005-0000-0000-000044350000}"/>
    <cellStyle name="Comma 3 3 6 5 2 2" xfId="3865" xr:uid="{00000000-0005-0000-0000-000045350000}"/>
    <cellStyle name="Comma 3 3 6 5 2 2 2" xfId="8668" xr:uid="{00000000-0005-0000-0000-000046350000}"/>
    <cellStyle name="Comma 3 3 6 5 2 2 2 2" xfId="18275" xr:uid="{00000000-0005-0000-0000-000047350000}"/>
    <cellStyle name="Comma 3 3 6 5 2 2 2 2 2" xfId="37489" xr:uid="{26252A6B-F630-4346-B22C-7C13F7DC7739}"/>
    <cellStyle name="Comma 3 3 6 5 2 2 2 3" xfId="27882" xr:uid="{1B4CCA9C-4682-43BC-B460-B54F6803EE33}"/>
    <cellStyle name="Comma 3 3 6 5 2 2 3" xfId="13472" xr:uid="{00000000-0005-0000-0000-000048350000}"/>
    <cellStyle name="Comma 3 3 6 5 2 2 3 2" xfId="32686" xr:uid="{081994D0-E428-41FA-A781-7374A6C58E0D}"/>
    <cellStyle name="Comma 3 3 6 5 2 2 4" xfId="23079" xr:uid="{CC155D31-7A21-43DE-A2B3-7C34435CA279}"/>
    <cellStyle name="Comma 3 3 6 5 2 3" xfId="6267" xr:uid="{00000000-0005-0000-0000-000049350000}"/>
    <cellStyle name="Comma 3 3 6 5 2 3 2" xfId="15874" xr:uid="{00000000-0005-0000-0000-00004A350000}"/>
    <cellStyle name="Comma 3 3 6 5 2 3 2 2" xfId="35088" xr:uid="{2EA8651F-58E4-4B8F-9EA0-EDD7048745A7}"/>
    <cellStyle name="Comma 3 3 6 5 2 3 3" xfId="25481" xr:uid="{3A26DECF-280D-41B1-8C7E-64AED8029557}"/>
    <cellStyle name="Comma 3 3 6 5 2 4" xfId="11070" xr:uid="{00000000-0005-0000-0000-00004B350000}"/>
    <cellStyle name="Comma 3 3 6 5 2 4 2" xfId="30284" xr:uid="{9DE644D1-DCBE-4B80-B0E6-DC91A8C7A1F4}"/>
    <cellStyle name="Comma 3 3 6 5 2 5" xfId="20677" xr:uid="{5296F12E-70D9-4D25-BC54-52F73E393F02}"/>
    <cellStyle name="Comma 3 3 6 5 3" xfId="2261" xr:uid="{00000000-0005-0000-0000-00004C350000}"/>
    <cellStyle name="Comma 3 3 6 5 3 2" xfId="4665" xr:uid="{00000000-0005-0000-0000-00004D350000}"/>
    <cellStyle name="Comma 3 3 6 5 3 2 2" xfId="9468" xr:uid="{00000000-0005-0000-0000-00004E350000}"/>
    <cellStyle name="Comma 3 3 6 5 3 2 2 2" xfId="19075" xr:uid="{00000000-0005-0000-0000-00004F350000}"/>
    <cellStyle name="Comma 3 3 6 5 3 2 2 2 2" xfId="38289" xr:uid="{DD7DC267-218A-4DF9-874C-80259FB40317}"/>
    <cellStyle name="Comma 3 3 6 5 3 2 2 3" xfId="28682" xr:uid="{D8A9A1B1-BB22-4FF4-8D8F-A12686E9FD86}"/>
    <cellStyle name="Comma 3 3 6 5 3 2 3" xfId="14272" xr:uid="{00000000-0005-0000-0000-000050350000}"/>
    <cellStyle name="Comma 3 3 6 5 3 2 3 2" xfId="33486" xr:uid="{19D7855B-BF99-4FBF-8B55-6BC52E4775ED}"/>
    <cellStyle name="Comma 3 3 6 5 3 2 4" xfId="23879" xr:uid="{6DA6078F-4F7F-4E77-8C15-B11D812BD528}"/>
    <cellStyle name="Comma 3 3 6 5 3 3" xfId="7067" xr:uid="{00000000-0005-0000-0000-000051350000}"/>
    <cellStyle name="Comma 3 3 6 5 3 3 2" xfId="16674" xr:uid="{00000000-0005-0000-0000-000052350000}"/>
    <cellStyle name="Comma 3 3 6 5 3 3 2 2" xfId="35888" xr:uid="{9BF37BE8-4418-40F9-B6E0-77C9AA818667}"/>
    <cellStyle name="Comma 3 3 6 5 3 3 3" xfId="26281" xr:uid="{F3456CD8-9FE0-4444-AA9E-BDCD431F78A5}"/>
    <cellStyle name="Comma 3 3 6 5 3 4" xfId="11870" xr:uid="{00000000-0005-0000-0000-000053350000}"/>
    <cellStyle name="Comma 3 3 6 5 3 4 2" xfId="31084" xr:uid="{CC145242-1200-42CE-9E75-71C82EE67C6C}"/>
    <cellStyle name="Comma 3 3 6 5 3 5" xfId="21477" xr:uid="{187CC0DE-615B-4626-8DBF-04911A98F1B8}"/>
    <cellStyle name="Comma 3 3 6 5 4" xfId="3065" xr:uid="{00000000-0005-0000-0000-000054350000}"/>
    <cellStyle name="Comma 3 3 6 5 4 2" xfId="7868" xr:uid="{00000000-0005-0000-0000-000055350000}"/>
    <cellStyle name="Comma 3 3 6 5 4 2 2" xfId="17475" xr:uid="{00000000-0005-0000-0000-000056350000}"/>
    <cellStyle name="Comma 3 3 6 5 4 2 2 2" xfId="36689" xr:uid="{7CA19E5F-D76D-45B0-8B50-21F00DA657C4}"/>
    <cellStyle name="Comma 3 3 6 5 4 2 3" xfId="27082" xr:uid="{9B9E99DC-9566-482E-8F4A-84408513DABA}"/>
    <cellStyle name="Comma 3 3 6 5 4 3" xfId="12672" xr:uid="{00000000-0005-0000-0000-000057350000}"/>
    <cellStyle name="Comma 3 3 6 5 4 3 2" xfId="31886" xr:uid="{B2C3D827-EFE9-4ECC-9A6D-E273FA743612}"/>
    <cellStyle name="Comma 3 3 6 5 4 4" xfId="22279" xr:uid="{B7E6D834-BB2B-4359-B08E-715F0719680B}"/>
    <cellStyle name="Comma 3 3 6 5 5" xfId="5467" xr:uid="{00000000-0005-0000-0000-000058350000}"/>
    <cellStyle name="Comma 3 3 6 5 5 2" xfId="15074" xr:uid="{00000000-0005-0000-0000-000059350000}"/>
    <cellStyle name="Comma 3 3 6 5 5 2 2" xfId="34288" xr:uid="{E3016A53-C4B1-4CFE-8C13-29D0CBB0591E}"/>
    <cellStyle name="Comma 3 3 6 5 5 3" xfId="24681" xr:uid="{C8F244D8-45EF-49E4-9A54-80931260607F}"/>
    <cellStyle name="Comma 3 3 6 5 6" xfId="10270" xr:uid="{00000000-0005-0000-0000-00005A350000}"/>
    <cellStyle name="Comma 3 3 6 5 6 2" xfId="29484" xr:uid="{17DE63AE-FF12-4794-8DED-3D0B05839440}"/>
    <cellStyle name="Comma 3 3 6 5 7" xfId="19877" xr:uid="{F55D7E15-46B1-41DF-80AB-68FC11A71998}"/>
    <cellStyle name="Comma 3 3 6 6" xfId="861" xr:uid="{00000000-0005-0000-0000-00005B350000}"/>
    <cellStyle name="Comma 3 3 6 6 2" xfId="3265" xr:uid="{00000000-0005-0000-0000-00005C350000}"/>
    <cellStyle name="Comma 3 3 6 6 2 2" xfId="8068" xr:uid="{00000000-0005-0000-0000-00005D350000}"/>
    <cellStyle name="Comma 3 3 6 6 2 2 2" xfId="17675" xr:uid="{00000000-0005-0000-0000-00005E350000}"/>
    <cellStyle name="Comma 3 3 6 6 2 2 2 2" xfId="36889" xr:uid="{0E2090C0-4630-4C1B-B7D5-9C392665F0D9}"/>
    <cellStyle name="Comma 3 3 6 6 2 2 3" xfId="27282" xr:uid="{ACA917BF-DB78-499F-A6C2-2FC42394D61A}"/>
    <cellStyle name="Comma 3 3 6 6 2 3" xfId="12872" xr:uid="{00000000-0005-0000-0000-00005F350000}"/>
    <cellStyle name="Comma 3 3 6 6 2 3 2" xfId="32086" xr:uid="{5B3B0771-FD9D-4A41-9A5C-6CF57F845C5B}"/>
    <cellStyle name="Comma 3 3 6 6 2 4" xfId="22479" xr:uid="{6812ACA4-21E4-46A2-95BB-F3D29D3AE33F}"/>
    <cellStyle name="Comma 3 3 6 6 3" xfId="5667" xr:uid="{00000000-0005-0000-0000-000060350000}"/>
    <cellStyle name="Comma 3 3 6 6 3 2" xfId="15274" xr:uid="{00000000-0005-0000-0000-000061350000}"/>
    <cellStyle name="Comma 3 3 6 6 3 2 2" xfId="34488" xr:uid="{857B4185-55AE-453C-8F54-EAFCB5B6A929}"/>
    <cellStyle name="Comma 3 3 6 6 3 3" xfId="24881" xr:uid="{2830A1B7-E8C2-41AD-AF26-F63A6E570892}"/>
    <cellStyle name="Comma 3 3 6 6 4" xfId="10470" xr:uid="{00000000-0005-0000-0000-000062350000}"/>
    <cellStyle name="Comma 3 3 6 6 4 2" xfId="29684" xr:uid="{49826296-33A7-4A86-A700-160C1885B5A7}"/>
    <cellStyle name="Comma 3 3 6 6 5" xfId="20077" xr:uid="{81572D71-02AF-40EB-B0B0-F9A952F1C556}"/>
    <cellStyle name="Comma 3 3 6 7" xfId="1661" xr:uid="{00000000-0005-0000-0000-000063350000}"/>
    <cellStyle name="Comma 3 3 6 7 2" xfId="4065" xr:uid="{00000000-0005-0000-0000-000064350000}"/>
    <cellStyle name="Comma 3 3 6 7 2 2" xfId="8868" xr:uid="{00000000-0005-0000-0000-000065350000}"/>
    <cellStyle name="Comma 3 3 6 7 2 2 2" xfId="18475" xr:uid="{00000000-0005-0000-0000-000066350000}"/>
    <cellStyle name="Comma 3 3 6 7 2 2 2 2" xfId="37689" xr:uid="{095E3116-77F5-4756-9A62-8A29A3A3D403}"/>
    <cellStyle name="Comma 3 3 6 7 2 2 3" xfId="28082" xr:uid="{104B809A-57B3-4CD5-AF1F-527ADD7C64B9}"/>
    <cellStyle name="Comma 3 3 6 7 2 3" xfId="13672" xr:uid="{00000000-0005-0000-0000-000067350000}"/>
    <cellStyle name="Comma 3 3 6 7 2 3 2" xfId="32886" xr:uid="{1E47FD6A-9CAB-4A10-8135-F7E7B5DD7E0D}"/>
    <cellStyle name="Comma 3 3 6 7 2 4" xfId="23279" xr:uid="{845DE6BC-31A3-433C-BF56-89FDF6D7CC59}"/>
    <cellStyle name="Comma 3 3 6 7 3" xfId="6467" xr:uid="{00000000-0005-0000-0000-000068350000}"/>
    <cellStyle name="Comma 3 3 6 7 3 2" xfId="16074" xr:uid="{00000000-0005-0000-0000-000069350000}"/>
    <cellStyle name="Comma 3 3 6 7 3 2 2" xfId="35288" xr:uid="{81E1C290-8AC5-4DBE-8C9A-00F37B7C410D}"/>
    <cellStyle name="Comma 3 3 6 7 3 3" xfId="25681" xr:uid="{654692E4-3103-4F3A-B4DE-5F3764F1C04C}"/>
    <cellStyle name="Comma 3 3 6 7 4" xfId="11270" xr:uid="{00000000-0005-0000-0000-00006A350000}"/>
    <cellStyle name="Comma 3 3 6 7 4 2" xfId="30484" xr:uid="{9FA62301-ACBC-4922-8787-09075FD79AF9}"/>
    <cellStyle name="Comma 3 3 6 7 5" xfId="20877" xr:uid="{DC33AC93-2295-4158-862B-BE1EF43CD1BE}"/>
    <cellStyle name="Comma 3 3 6 8" xfId="2465" xr:uid="{00000000-0005-0000-0000-00006B350000}"/>
    <cellStyle name="Comma 3 3 6 8 2" xfId="7268" xr:uid="{00000000-0005-0000-0000-00006C350000}"/>
    <cellStyle name="Comma 3 3 6 8 2 2" xfId="16875" xr:uid="{00000000-0005-0000-0000-00006D350000}"/>
    <cellStyle name="Comma 3 3 6 8 2 2 2" xfId="36089" xr:uid="{7F92366E-E42A-433A-B56E-3D6C0DB75CFD}"/>
    <cellStyle name="Comma 3 3 6 8 2 3" xfId="26482" xr:uid="{457C80C7-E976-4CF6-B4D0-5A8F57279F31}"/>
    <cellStyle name="Comma 3 3 6 8 3" xfId="12072" xr:uid="{00000000-0005-0000-0000-00006E350000}"/>
    <cellStyle name="Comma 3 3 6 8 3 2" xfId="31286" xr:uid="{3DB51C59-F5E6-4ECF-8CA7-89F285C762B0}"/>
    <cellStyle name="Comma 3 3 6 8 4" xfId="21679" xr:uid="{1B0AA2AD-8F3A-4B12-96BD-9D4D3517E2DC}"/>
    <cellStyle name="Comma 3 3 6 9" xfId="4867" xr:uid="{00000000-0005-0000-0000-00006F350000}"/>
    <cellStyle name="Comma 3 3 6 9 2" xfId="14474" xr:uid="{00000000-0005-0000-0000-000070350000}"/>
    <cellStyle name="Comma 3 3 6 9 2 2" xfId="33688" xr:uid="{4DAA6540-3481-46CF-A7D3-0AE450D48AF0}"/>
    <cellStyle name="Comma 3 3 6 9 3" xfId="24081" xr:uid="{BB66A34A-5910-42D2-BE27-80C4FEEA36D9}"/>
    <cellStyle name="Comma 3 3 7" xfId="110" xr:uid="{00000000-0005-0000-0000-000071350000}"/>
    <cellStyle name="Comma 3 3 7 10" xfId="19327" xr:uid="{20928C58-648F-4C06-8788-621BEBF52E7C}"/>
    <cellStyle name="Comma 3 3 7 2" xfId="310" xr:uid="{00000000-0005-0000-0000-000072350000}"/>
    <cellStyle name="Comma 3 3 7 2 2" xfId="1111" xr:uid="{00000000-0005-0000-0000-000073350000}"/>
    <cellStyle name="Comma 3 3 7 2 2 2" xfId="3515" xr:uid="{00000000-0005-0000-0000-000074350000}"/>
    <cellStyle name="Comma 3 3 7 2 2 2 2" xfId="8318" xr:uid="{00000000-0005-0000-0000-000075350000}"/>
    <cellStyle name="Comma 3 3 7 2 2 2 2 2" xfId="17925" xr:uid="{00000000-0005-0000-0000-000076350000}"/>
    <cellStyle name="Comma 3 3 7 2 2 2 2 2 2" xfId="37139" xr:uid="{00BB8EA8-083B-4800-B988-38B1ADDEADAA}"/>
    <cellStyle name="Comma 3 3 7 2 2 2 2 3" xfId="27532" xr:uid="{F9E25A25-2F45-4723-871E-FA3D2A63557D}"/>
    <cellStyle name="Comma 3 3 7 2 2 2 3" xfId="13122" xr:uid="{00000000-0005-0000-0000-000077350000}"/>
    <cellStyle name="Comma 3 3 7 2 2 2 3 2" xfId="32336" xr:uid="{C4AC0FF4-A880-465F-90F7-1427D7FDFB4D}"/>
    <cellStyle name="Comma 3 3 7 2 2 2 4" xfId="22729" xr:uid="{28545C73-FA1A-482A-A93D-347B91DA8917}"/>
    <cellStyle name="Comma 3 3 7 2 2 3" xfId="5917" xr:uid="{00000000-0005-0000-0000-000078350000}"/>
    <cellStyle name="Comma 3 3 7 2 2 3 2" xfId="15524" xr:uid="{00000000-0005-0000-0000-000079350000}"/>
    <cellStyle name="Comma 3 3 7 2 2 3 2 2" xfId="34738" xr:uid="{ABD6AE76-4415-42FD-BB74-CEAEA02D0822}"/>
    <cellStyle name="Comma 3 3 7 2 2 3 3" xfId="25131" xr:uid="{06782360-8B88-4212-9A1A-C01A1A81CA9F}"/>
    <cellStyle name="Comma 3 3 7 2 2 4" xfId="10720" xr:uid="{00000000-0005-0000-0000-00007A350000}"/>
    <cellStyle name="Comma 3 3 7 2 2 4 2" xfId="29934" xr:uid="{0323A6B4-C7A8-4400-A1B6-93622467C3F3}"/>
    <cellStyle name="Comma 3 3 7 2 2 5" xfId="20327" xr:uid="{AAC6A594-DBEF-4990-94D3-6987D0D7BB25}"/>
    <cellStyle name="Comma 3 3 7 2 3" xfId="1911" xr:uid="{00000000-0005-0000-0000-00007B350000}"/>
    <cellStyle name="Comma 3 3 7 2 3 2" xfId="4315" xr:uid="{00000000-0005-0000-0000-00007C350000}"/>
    <cellStyle name="Comma 3 3 7 2 3 2 2" xfId="9118" xr:uid="{00000000-0005-0000-0000-00007D350000}"/>
    <cellStyle name="Comma 3 3 7 2 3 2 2 2" xfId="18725" xr:uid="{00000000-0005-0000-0000-00007E350000}"/>
    <cellStyle name="Comma 3 3 7 2 3 2 2 2 2" xfId="37939" xr:uid="{CB7F540E-6A49-47E0-9F27-D21ADC0A4CD1}"/>
    <cellStyle name="Comma 3 3 7 2 3 2 2 3" xfId="28332" xr:uid="{1D37A02B-578F-4C1D-9BE4-DC6AEFCF2ADE}"/>
    <cellStyle name="Comma 3 3 7 2 3 2 3" xfId="13922" xr:uid="{00000000-0005-0000-0000-00007F350000}"/>
    <cellStyle name="Comma 3 3 7 2 3 2 3 2" xfId="33136" xr:uid="{319BA617-103C-4D54-A15C-8B582B622214}"/>
    <cellStyle name="Comma 3 3 7 2 3 2 4" xfId="23529" xr:uid="{A886E141-63F2-4258-A871-C8AC883CEC4E}"/>
    <cellStyle name="Comma 3 3 7 2 3 3" xfId="6717" xr:uid="{00000000-0005-0000-0000-000080350000}"/>
    <cellStyle name="Comma 3 3 7 2 3 3 2" xfId="16324" xr:uid="{00000000-0005-0000-0000-000081350000}"/>
    <cellStyle name="Comma 3 3 7 2 3 3 2 2" xfId="35538" xr:uid="{25CB8B66-1A7B-4B5D-A7C0-54CF9C2D9AC0}"/>
    <cellStyle name="Comma 3 3 7 2 3 3 3" xfId="25931" xr:uid="{FA4BE7FC-A86B-417C-9065-FB190E8546AF}"/>
    <cellStyle name="Comma 3 3 7 2 3 4" xfId="11520" xr:uid="{00000000-0005-0000-0000-000082350000}"/>
    <cellStyle name="Comma 3 3 7 2 3 4 2" xfId="30734" xr:uid="{1BBB676D-2D86-4724-95D8-FD0B9215DFF5}"/>
    <cellStyle name="Comma 3 3 7 2 3 5" xfId="21127" xr:uid="{CBDB63B8-D009-4FE7-ACA8-AB7B8B0DC000}"/>
    <cellStyle name="Comma 3 3 7 2 4" xfId="2715" xr:uid="{00000000-0005-0000-0000-000083350000}"/>
    <cellStyle name="Comma 3 3 7 2 4 2" xfId="7518" xr:uid="{00000000-0005-0000-0000-000084350000}"/>
    <cellStyle name="Comma 3 3 7 2 4 2 2" xfId="17125" xr:uid="{00000000-0005-0000-0000-000085350000}"/>
    <cellStyle name="Comma 3 3 7 2 4 2 2 2" xfId="36339" xr:uid="{184D5516-3FD5-42D0-9C4F-2C6E02D28804}"/>
    <cellStyle name="Comma 3 3 7 2 4 2 3" xfId="26732" xr:uid="{75726330-823B-4DBB-98F5-33714C788CBA}"/>
    <cellStyle name="Comma 3 3 7 2 4 3" xfId="12322" xr:uid="{00000000-0005-0000-0000-000086350000}"/>
    <cellStyle name="Comma 3 3 7 2 4 3 2" xfId="31536" xr:uid="{B63AD149-86E2-4925-B03E-33EA923D43D6}"/>
    <cellStyle name="Comma 3 3 7 2 4 4" xfId="21929" xr:uid="{62BE3B4A-DE81-46AA-BC09-A579F55275C0}"/>
    <cellStyle name="Comma 3 3 7 2 5" xfId="5117" xr:uid="{00000000-0005-0000-0000-000087350000}"/>
    <cellStyle name="Comma 3 3 7 2 5 2" xfId="14724" xr:uid="{00000000-0005-0000-0000-000088350000}"/>
    <cellStyle name="Comma 3 3 7 2 5 2 2" xfId="33938" xr:uid="{64A415B2-4416-4C21-9AA7-C76D2CD3DAF4}"/>
    <cellStyle name="Comma 3 3 7 2 5 3" xfId="24331" xr:uid="{09C7AFE3-2776-4EAB-B557-32957D669F46}"/>
    <cellStyle name="Comma 3 3 7 2 6" xfId="9920" xr:uid="{00000000-0005-0000-0000-000089350000}"/>
    <cellStyle name="Comma 3 3 7 2 6 2" xfId="29134" xr:uid="{EC8C2FDC-F482-4F3D-9B72-2B044B6BC3A3}"/>
    <cellStyle name="Comma 3 3 7 2 7" xfId="19527" xr:uid="{F4816B58-D235-4C36-9FC0-E575F11A518E}"/>
    <cellStyle name="Comma 3 3 7 3" xfId="510" xr:uid="{00000000-0005-0000-0000-00008A350000}"/>
    <cellStyle name="Comma 3 3 7 3 2" xfId="1311" xr:uid="{00000000-0005-0000-0000-00008B350000}"/>
    <cellStyle name="Comma 3 3 7 3 2 2" xfId="3715" xr:uid="{00000000-0005-0000-0000-00008C350000}"/>
    <cellStyle name="Comma 3 3 7 3 2 2 2" xfId="8518" xr:uid="{00000000-0005-0000-0000-00008D350000}"/>
    <cellStyle name="Comma 3 3 7 3 2 2 2 2" xfId="18125" xr:uid="{00000000-0005-0000-0000-00008E350000}"/>
    <cellStyle name="Comma 3 3 7 3 2 2 2 2 2" xfId="37339" xr:uid="{85ABB672-E417-4FE6-AD97-2D5024D21687}"/>
    <cellStyle name="Comma 3 3 7 3 2 2 2 3" xfId="27732" xr:uid="{CDC03F90-4B68-4268-9F23-F26A31E483E6}"/>
    <cellStyle name="Comma 3 3 7 3 2 2 3" xfId="13322" xr:uid="{00000000-0005-0000-0000-00008F350000}"/>
    <cellStyle name="Comma 3 3 7 3 2 2 3 2" xfId="32536" xr:uid="{256C91C7-4FC5-47BF-B37E-F7B858363F55}"/>
    <cellStyle name="Comma 3 3 7 3 2 2 4" xfId="22929" xr:uid="{AB5FEF97-6ACB-4898-8DB2-44E530369785}"/>
    <cellStyle name="Comma 3 3 7 3 2 3" xfId="6117" xr:uid="{00000000-0005-0000-0000-000090350000}"/>
    <cellStyle name="Comma 3 3 7 3 2 3 2" xfId="15724" xr:uid="{00000000-0005-0000-0000-000091350000}"/>
    <cellStyle name="Comma 3 3 7 3 2 3 2 2" xfId="34938" xr:uid="{F2C14623-0733-4FF2-B302-0860B4C39C0C}"/>
    <cellStyle name="Comma 3 3 7 3 2 3 3" xfId="25331" xr:uid="{6AD05C7F-87B5-4493-AC11-E1E21B3FC6CC}"/>
    <cellStyle name="Comma 3 3 7 3 2 4" xfId="10920" xr:uid="{00000000-0005-0000-0000-000092350000}"/>
    <cellStyle name="Comma 3 3 7 3 2 4 2" xfId="30134" xr:uid="{8CBBF074-4597-4500-994F-EB5128B4A198}"/>
    <cellStyle name="Comma 3 3 7 3 2 5" xfId="20527" xr:uid="{D468389F-62CA-4B58-9FB9-A23EAB0D01D2}"/>
    <cellStyle name="Comma 3 3 7 3 3" xfId="2111" xr:uid="{00000000-0005-0000-0000-000093350000}"/>
    <cellStyle name="Comma 3 3 7 3 3 2" xfId="4515" xr:uid="{00000000-0005-0000-0000-000094350000}"/>
    <cellStyle name="Comma 3 3 7 3 3 2 2" xfId="9318" xr:uid="{00000000-0005-0000-0000-000095350000}"/>
    <cellStyle name="Comma 3 3 7 3 3 2 2 2" xfId="18925" xr:uid="{00000000-0005-0000-0000-000096350000}"/>
    <cellStyle name="Comma 3 3 7 3 3 2 2 2 2" xfId="38139" xr:uid="{F3384902-A0A5-4539-AE6E-EBF37D0DE903}"/>
    <cellStyle name="Comma 3 3 7 3 3 2 2 3" xfId="28532" xr:uid="{FBEC5868-855F-4803-9FC1-70EA25F06E60}"/>
    <cellStyle name="Comma 3 3 7 3 3 2 3" xfId="14122" xr:uid="{00000000-0005-0000-0000-000097350000}"/>
    <cellStyle name="Comma 3 3 7 3 3 2 3 2" xfId="33336" xr:uid="{B8921AF5-95C7-4941-A1E3-B0BEF836865D}"/>
    <cellStyle name="Comma 3 3 7 3 3 2 4" xfId="23729" xr:uid="{F8C2B7D0-AD4C-4EEC-87FE-B9BFE4A25809}"/>
    <cellStyle name="Comma 3 3 7 3 3 3" xfId="6917" xr:uid="{00000000-0005-0000-0000-000098350000}"/>
    <cellStyle name="Comma 3 3 7 3 3 3 2" xfId="16524" xr:uid="{00000000-0005-0000-0000-000099350000}"/>
    <cellStyle name="Comma 3 3 7 3 3 3 2 2" xfId="35738" xr:uid="{F6CD3F77-B8C3-4DA9-8F0E-ECA70309E2EA}"/>
    <cellStyle name="Comma 3 3 7 3 3 3 3" xfId="26131" xr:uid="{4E660947-3FF3-4DF0-990E-BE7F18C3FD40}"/>
    <cellStyle name="Comma 3 3 7 3 3 4" xfId="11720" xr:uid="{00000000-0005-0000-0000-00009A350000}"/>
    <cellStyle name="Comma 3 3 7 3 3 4 2" xfId="30934" xr:uid="{5674CD2F-B5F0-4513-877F-A130ADE15048}"/>
    <cellStyle name="Comma 3 3 7 3 3 5" xfId="21327" xr:uid="{A0B21631-5C5C-49C8-A74E-EC6739912FF3}"/>
    <cellStyle name="Comma 3 3 7 3 4" xfId="2915" xr:uid="{00000000-0005-0000-0000-00009B350000}"/>
    <cellStyle name="Comma 3 3 7 3 4 2" xfId="7718" xr:uid="{00000000-0005-0000-0000-00009C350000}"/>
    <cellStyle name="Comma 3 3 7 3 4 2 2" xfId="17325" xr:uid="{00000000-0005-0000-0000-00009D350000}"/>
    <cellStyle name="Comma 3 3 7 3 4 2 2 2" xfId="36539" xr:uid="{A09D16DF-C56A-429B-A3CF-C6E54537D41C}"/>
    <cellStyle name="Comma 3 3 7 3 4 2 3" xfId="26932" xr:uid="{C85A9EAB-9F49-4A9F-AF7C-38954BA4EA29}"/>
    <cellStyle name="Comma 3 3 7 3 4 3" xfId="12522" xr:uid="{00000000-0005-0000-0000-00009E350000}"/>
    <cellStyle name="Comma 3 3 7 3 4 3 2" xfId="31736" xr:uid="{BFA101EF-02A1-4602-9D2A-DD9855EF836C}"/>
    <cellStyle name="Comma 3 3 7 3 4 4" xfId="22129" xr:uid="{7C2132E1-8C5B-4E2A-8611-0050D4895C2B}"/>
    <cellStyle name="Comma 3 3 7 3 5" xfId="5317" xr:uid="{00000000-0005-0000-0000-00009F350000}"/>
    <cellStyle name="Comma 3 3 7 3 5 2" xfId="14924" xr:uid="{00000000-0005-0000-0000-0000A0350000}"/>
    <cellStyle name="Comma 3 3 7 3 5 2 2" xfId="34138" xr:uid="{07E21B41-8E4D-4CCD-A8C6-23C6F1FB753B}"/>
    <cellStyle name="Comma 3 3 7 3 5 3" xfId="24531" xr:uid="{AD74C832-AC2C-45D5-978E-C96708705775}"/>
    <cellStyle name="Comma 3 3 7 3 6" xfId="10120" xr:uid="{00000000-0005-0000-0000-0000A1350000}"/>
    <cellStyle name="Comma 3 3 7 3 6 2" xfId="29334" xr:uid="{0289E378-2119-4A65-A708-4832270B411A}"/>
    <cellStyle name="Comma 3 3 7 3 7" xfId="19727" xr:uid="{CB810657-A9A4-4866-854B-88F9EDF09DC8}"/>
    <cellStyle name="Comma 3 3 7 4" xfId="710" xr:uid="{00000000-0005-0000-0000-0000A2350000}"/>
    <cellStyle name="Comma 3 3 7 4 2" xfId="1511" xr:uid="{00000000-0005-0000-0000-0000A3350000}"/>
    <cellStyle name="Comma 3 3 7 4 2 2" xfId="3915" xr:uid="{00000000-0005-0000-0000-0000A4350000}"/>
    <cellStyle name="Comma 3 3 7 4 2 2 2" xfId="8718" xr:uid="{00000000-0005-0000-0000-0000A5350000}"/>
    <cellStyle name="Comma 3 3 7 4 2 2 2 2" xfId="18325" xr:uid="{00000000-0005-0000-0000-0000A6350000}"/>
    <cellStyle name="Comma 3 3 7 4 2 2 2 2 2" xfId="37539" xr:uid="{04A3AFAA-FE64-4FAA-98EF-F96C4A9769DE}"/>
    <cellStyle name="Comma 3 3 7 4 2 2 2 3" xfId="27932" xr:uid="{EA275DE2-96F5-4BD7-BC3F-77610BFFF3BB}"/>
    <cellStyle name="Comma 3 3 7 4 2 2 3" xfId="13522" xr:uid="{00000000-0005-0000-0000-0000A7350000}"/>
    <cellStyle name="Comma 3 3 7 4 2 2 3 2" xfId="32736" xr:uid="{66F2357F-D432-459E-8C9E-99122A518AD7}"/>
    <cellStyle name="Comma 3 3 7 4 2 2 4" xfId="23129" xr:uid="{024B2097-3893-4F28-A1E5-480CCD9C4164}"/>
    <cellStyle name="Comma 3 3 7 4 2 3" xfId="6317" xr:uid="{00000000-0005-0000-0000-0000A8350000}"/>
    <cellStyle name="Comma 3 3 7 4 2 3 2" xfId="15924" xr:uid="{00000000-0005-0000-0000-0000A9350000}"/>
    <cellStyle name="Comma 3 3 7 4 2 3 2 2" xfId="35138" xr:uid="{0C3A902D-4D29-42FA-84DE-353154B3C654}"/>
    <cellStyle name="Comma 3 3 7 4 2 3 3" xfId="25531" xr:uid="{B87EF1DF-B57B-4880-A947-8286A50BDAA1}"/>
    <cellStyle name="Comma 3 3 7 4 2 4" xfId="11120" xr:uid="{00000000-0005-0000-0000-0000AA350000}"/>
    <cellStyle name="Comma 3 3 7 4 2 4 2" xfId="30334" xr:uid="{86C5E119-8838-4E02-A61E-666AA0530CE7}"/>
    <cellStyle name="Comma 3 3 7 4 2 5" xfId="20727" xr:uid="{DA34A173-37CF-44C2-8405-21A25E9068D6}"/>
    <cellStyle name="Comma 3 3 7 4 3" xfId="2311" xr:uid="{00000000-0005-0000-0000-0000AB350000}"/>
    <cellStyle name="Comma 3 3 7 4 3 2" xfId="4715" xr:uid="{00000000-0005-0000-0000-0000AC350000}"/>
    <cellStyle name="Comma 3 3 7 4 3 2 2" xfId="9518" xr:uid="{00000000-0005-0000-0000-0000AD350000}"/>
    <cellStyle name="Comma 3 3 7 4 3 2 2 2" xfId="19125" xr:uid="{00000000-0005-0000-0000-0000AE350000}"/>
    <cellStyle name="Comma 3 3 7 4 3 2 2 2 2" xfId="38339" xr:uid="{005971C7-7BDD-41F2-B6BE-E1FC86A26726}"/>
    <cellStyle name="Comma 3 3 7 4 3 2 2 3" xfId="28732" xr:uid="{F0036B20-60B4-4E72-AFD6-14657CC625FF}"/>
    <cellStyle name="Comma 3 3 7 4 3 2 3" xfId="14322" xr:uid="{00000000-0005-0000-0000-0000AF350000}"/>
    <cellStyle name="Comma 3 3 7 4 3 2 3 2" xfId="33536" xr:uid="{8AF59C34-B04F-46EC-90EC-3CADCEB562A5}"/>
    <cellStyle name="Comma 3 3 7 4 3 2 4" xfId="23929" xr:uid="{15ADB8D1-18EC-4BE0-98BE-4EB2C6959B64}"/>
    <cellStyle name="Comma 3 3 7 4 3 3" xfId="7117" xr:uid="{00000000-0005-0000-0000-0000B0350000}"/>
    <cellStyle name="Comma 3 3 7 4 3 3 2" xfId="16724" xr:uid="{00000000-0005-0000-0000-0000B1350000}"/>
    <cellStyle name="Comma 3 3 7 4 3 3 2 2" xfId="35938" xr:uid="{E88C3076-9AC0-48FC-82C1-F37A0A47ADE6}"/>
    <cellStyle name="Comma 3 3 7 4 3 3 3" xfId="26331" xr:uid="{AEA9EE19-D8D4-4DD8-96FE-0E681E526D14}"/>
    <cellStyle name="Comma 3 3 7 4 3 4" xfId="11920" xr:uid="{00000000-0005-0000-0000-0000B2350000}"/>
    <cellStyle name="Comma 3 3 7 4 3 4 2" xfId="31134" xr:uid="{72DDC3F5-0AF5-455D-8C35-BECE773EEF99}"/>
    <cellStyle name="Comma 3 3 7 4 3 5" xfId="21527" xr:uid="{5AF77BDF-C5CF-4B5E-9012-6723E1FB9BAF}"/>
    <cellStyle name="Comma 3 3 7 4 4" xfId="3115" xr:uid="{00000000-0005-0000-0000-0000B3350000}"/>
    <cellStyle name="Comma 3 3 7 4 4 2" xfId="7918" xr:uid="{00000000-0005-0000-0000-0000B4350000}"/>
    <cellStyle name="Comma 3 3 7 4 4 2 2" xfId="17525" xr:uid="{00000000-0005-0000-0000-0000B5350000}"/>
    <cellStyle name="Comma 3 3 7 4 4 2 2 2" xfId="36739" xr:uid="{AFCFB14F-6E4B-47C2-8855-C9795EFD43BC}"/>
    <cellStyle name="Comma 3 3 7 4 4 2 3" xfId="27132" xr:uid="{DE4210B7-16F5-4D9C-8612-7EFDC3E8F48B}"/>
    <cellStyle name="Comma 3 3 7 4 4 3" xfId="12722" xr:uid="{00000000-0005-0000-0000-0000B6350000}"/>
    <cellStyle name="Comma 3 3 7 4 4 3 2" xfId="31936" xr:uid="{906AB196-1138-4EDD-9CA5-16C8B638A670}"/>
    <cellStyle name="Comma 3 3 7 4 4 4" xfId="22329" xr:uid="{ED105FA7-8195-425C-AC89-DF33FBBE7AC8}"/>
    <cellStyle name="Comma 3 3 7 4 5" xfId="5517" xr:uid="{00000000-0005-0000-0000-0000B7350000}"/>
    <cellStyle name="Comma 3 3 7 4 5 2" xfId="15124" xr:uid="{00000000-0005-0000-0000-0000B8350000}"/>
    <cellStyle name="Comma 3 3 7 4 5 2 2" xfId="34338" xr:uid="{AB977543-F899-41EC-A581-E1A25C797A91}"/>
    <cellStyle name="Comma 3 3 7 4 5 3" xfId="24731" xr:uid="{3549405C-CE29-4FAE-97D1-EFFDE29B224A}"/>
    <cellStyle name="Comma 3 3 7 4 6" xfId="10320" xr:uid="{00000000-0005-0000-0000-0000B9350000}"/>
    <cellStyle name="Comma 3 3 7 4 6 2" xfId="29534" xr:uid="{789C8E45-D755-4AF4-AE60-B36A8D335723}"/>
    <cellStyle name="Comma 3 3 7 4 7" xfId="19927" xr:uid="{3048A0B6-D081-4B14-84B8-A892CEE1DD54}"/>
    <cellStyle name="Comma 3 3 7 5" xfId="911" xr:uid="{00000000-0005-0000-0000-0000BA350000}"/>
    <cellStyle name="Comma 3 3 7 5 2" xfId="3315" xr:uid="{00000000-0005-0000-0000-0000BB350000}"/>
    <cellStyle name="Comma 3 3 7 5 2 2" xfId="8118" xr:uid="{00000000-0005-0000-0000-0000BC350000}"/>
    <cellStyle name="Comma 3 3 7 5 2 2 2" xfId="17725" xr:uid="{00000000-0005-0000-0000-0000BD350000}"/>
    <cellStyle name="Comma 3 3 7 5 2 2 2 2" xfId="36939" xr:uid="{E416E8E5-57AF-4A48-8606-2D6A3CC8F6B5}"/>
    <cellStyle name="Comma 3 3 7 5 2 2 3" xfId="27332" xr:uid="{102B535F-2B16-4306-BCBE-FA2E4D6928A6}"/>
    <cellStyle name="Comma 3 3 7 5 2 3" xfId="12922" xr:uid="{00000000-0005-0000-0000-0000BE350000}"/>
    <cellStyle name="Comma 3 3 7 5 2 3 2" xfId="32136" xr:uid="{C5A0C8C5-A748-4981-967B-645D9F158DBF}"/>
    <cellStyle name="Comma 3 3 7 5 2 4" xfId="22529" xr:uid="{596EB4B6-8035-4335-AB83-07BD4F40CFB5}"/>
    <cellStyle name="Comma 3 3 7 5 3" xfId="5717" xr:uid="{00000000-0005-0000-0000-0000BF350000}"/>
    <cellStyle name="Comma 3 3 7 5 3 2" xfId="15324" xr:uid="{00000000-0005-0000-0000-0000C0350000}"/>
    <cellStyle name="Comma 3 3 7 5 3 2 2" xfId="34538" xr:uid="{E0595329-4D3F-448D-B410-B26EBFFC93E5}"/>
    <cellStyle name="Comma 3 3 7 5 3 3" xfId="24931" xr:uid="{45540F4F-9662-4FBB-8D15-2C1DBF1D0ED9}"/>
    <cellStyle name="Comma 3 3 7 5 4" xfId="10520" xr:uid="{00000000-0005-0000-0000-0000C1350000}"/>
    <cellStyle name="Comma 3 3 7 5 4 2" xfId="29734" xr:uid="{99B4B91F-2D42-4274-8CC9-779897F09431}"/>
    <cellStyle name="Comma 3 3 7 5 5" xfId="20127" xr:uid="{2E6C3EAD-743D-4157-8690-30B4F86C4682}"/>
    <cellStyle name="Comma 3 3 7 6" xfId="1711" xr:uid="{00000000-0005-0000-0000-0000C2350000}"/>
    <cellStyle name="Comma 3 3 7 6 2" xfId="4115" xr:uid="{00000000-0005-0000-0000-0000C3350000}"/>
    <cellStyle name="Comma 3 3 7 6 2 2" xfId="8918" xr:uid="{00000000-0005-0000-0000-0000C4350000}"/>
    <cellStyle name="Comma 3 3 7 6 2 2 2" xfId="18525" xr:uid="{00000000-0005-0000-0000-0000C5350000}"/>
    <cellStyle name="Comma 3 3 7 6 2 2 2 2" xfId="37739" xr:uid="{ED47994B-F17E-43C7-989F-23DF490C54F3}"/>
    <cellStyle name="Comma 3 3 7 6 2 2 3" xfId="28132" xr:uid="{BF4738D3-4084-4B18-9852-18BAEB1457C9}"/>
    <cellStyle name="Comma 3 3 7 6 2 3" xfId="13722" xr:uid="{00000000-0005-0000-0000-0000C6350000}"/>
    <cellStyle name="Comma 3 3 7 6 2 3 2" xfId="32936" xr:uid="{69EE2736-C3CE-4EB1-B8DA-9DB464E3756E}"/>
    <cellStyle name="Comma 3 3 7 6 2 4" xfId="23329" xr:uid="{D2CD8C35-3043-4117-B960-D67D9B3BC7CE}"/>
    <cellStyle name="Comma 3 3 7 6 3" xfId="6517" xr:uid="{00000000-0005-0000-0000-0000C7350000}"/>
    <cellStyle name="Comma 3 3 7 6 3 2" xfId="16124" xr:uid="{00000000-0005-0000-0000-0000C8350000}"/>
    <cellStyle name="Comma 3 3 7 6 3 2 2" xfId="35338" xr:uid="{4D271577-CC04-42B4-AAAF-F0F0672822BB}"/>
    <cellStyle name="Comma 3 3 7 6 3 3" xfId="25731" xr:uid="{16C94629-DD99-44C6-8403-EDDBC0DA8CB8}"/>
    <cellStyle name="Comma 3 3 7 6 4" xfId="11320" xr:uid="{00000000-0005-0000-0000-0000C9350000}"/>
    <cellStyle name="Comma 3 3 7 6 4 2" xfId="30534" xr:uid="{D8D41D6A-0C95-4965-825A-FE1EF892518C}"/>
    <cellStyle name="Comma 3 3 7 6 5" xfId="20927" xr:uid="{9A0A3784-E046-4DAA-840D-2B83D622B43A}"/>
    <cellStyle name="Comma 3 3 7 7" xfId="2515" xr:uid="{00000000-0005-0000-0000-0000CA350000}"/>
    <cellStyle name="Comma 3 3 7 7 2" xfId="7318" xr:uid="{00000000-0005-0000-0000-0000CB350000}"/>
    <cellStyle name="Comma 3 3 7 7 2 2" xfId="16925" xr:uid="{00000000-0005-0000-0000-0000CC350000}"/>
    <cellStyle name="Comma 3 3 7 7 2 2 2" xfId="36139" xr:uid="{AB2F9BEA-5970-46A0-9078-95A5E1A84624}"/>
    <cellStyle name="Comma 3 3 7 7 2 3" xfId="26532" xr:uid="{072EE9B2-BC0F-4049-949E-A42F0D22BECE}"/>
    <cellStyle name="Comma 3 3 7 7 3" xfId="12122" xr:uid="{00000000-0005-0000-0000-0000CD350000}"/>
    <cellStyle name="Comma 3 3 7 7 3 2" xfId="31336" xr:uid="{B3854DE2-1A80-4A76-A01E-EE96AA814280}"/>
    <cellStyle name="Comma 3 3 7 7 4" xfId="21729" xr:uid="{01C3CFD4-0410-4731-A39F-AD4A284A3CD1}"/>
    <cellStyle name="Comma 3 3 7 8" xfId="4917" xr:uid="{00000000-0005-0000-0000-0000CE350000}"/>
    <cellStyle name="Comma 3 3 7 8 2" xfId="14524" xr:uid="{00000000-0005-0000-0000-0000CF350000}"/>
    <cellStyle name="Comma 3 3 7 8 2 2" xfId="33738" xr:uid="{6D81CC75-4A57-49C4-A556-963B3925EF44}"/>
    <cellStyle name="Comma 3 3 7 8 3" xfId="24131" xr:uid="{4E153E95-B0F2-4412-8E4A-446BF0A777F3}"/>
    <cellStyle name="Comma 3 3 7 9" xfId="9720" xr:uid="{00000000-0005-0000-0000-0000D0350000}"/>
    <cellStyle name="Comma 3 3 7 9 2" xfId="28934" xr:uid="{960FC605-1825-4B6D-AFD0-19E812E2434E}"/>
    <cellStyle name="Comma 3 3 8" xfId="210" xr:uid="{00000000-0005-0000-0000-0000D1350000}"/>
    <cellStyle name="Comma 3 3 8 2" xfId="1011" xr:uid="{00000000-0005-0000-0000-0000D2350000}"/>
    <cellStyle name="Comma 3 3 8 2 2" xfId="3415" xr:uid="{00000000-0005-0000-0000-0000D3350000}"/>
    <cellStyle name="Comma 3 3 8 2 2 2" xfId="8218" xr:uid="{00000000-0005-0000-0000-0000D4350000}"/>
    <cellStyle name="Comma 3 3 8 2 2 2 2" xfId="17825" xr:uid="{00000000-0005-0000-0000-0000D5350000}"/>
    <cellStyle name="Comma 3 3 8 2 2 2 2 2" xfId="37039" xr:uid="{D33EAF7C-9ADD-4070-9DD8-20A13FA7EC8A}"/>
    <cellStyle name="Comma 3 3 8 2 2 2 3" xfId="27432" xr:uid="{64C3080C-D79B-401A-B2A7-D318D323C4E2}"/>
    <cellStyle name="Comma 3 3 8 2 2 3" xfId="13022" xr:uid="{00000000-0005-0000-0000-0000D6350000}"/>
    <cellStyle name="Comma 3 3 8 2 2 3 2" xfId="32236" xr:uid="{1BD73140-69E5-4082-B9FF-78B2AD247DC3}"/>
    <cellStyle name="Comma 3 3 8 2 2 4" xfId="22629" xr:uid="{C98BB5AE-BD17-4C6E-AC40-F9BA373B6AA3}"/>
    <cellStyle name="Comma 3 3 8 2 3" xfId="5817" xr:uid="{00000000-0005-0000-0000-0000D7350000}"/>
    <cellStyle name="Comma 3 3 8 2 3 2" xfId="15424" xr:uid="{00000000-0005-0000-0000-0000D8350000}"/>
    <cellStyle name="Comma 3 3 8 2 3 2 2" xfId="34638" xr:uid="{5794019E-FB02-43E4-854A-2856B9960A68}"/>
    <cellStyle name="Comma 3 3 8 2 3 3" xfId="25031" xr:uid="{3D4979DC-1264-4899-8DB5-9BE3C59AF137}"/>
    <cellStyle name="Comma 3 3 8 2 4" xfId="10620" xr:uid="{00000000-0005-0000-0000-0000D9350000}"/>
    <cellStyle name="Comma 3 3 8 2 4 2" xfId="29834" xr:uid="{FC999B46-934E-4D9A-A776-441709864C25}"/>
    <cellStyle name="Comma 3 3 8 2 5" xfId="20227" xr:uid="{2FE0E144-BD61-4433-AF5D-BEE66CFA59AD}"/>
    <cellStyle name="Comma 3 3 8 3" xfId="1811" xr:uid="{00000000-0005-0000-0000-0000DA350000}"/>
    <cellStyle name="Comma 3 3 8 3 2" xfId="4215" xr:uid="{00000000-0005-0000-0000-0000DB350000}"/>
    <cellStyle name="Comma 3 3 8 3 2 2" xfId="9018" xr:uid="{00000000-0005-0000-0000-0000DC350000}"/>
    <cellStyle name="Comma 3 3 8 3 2 2 2" xfId="18625" xr:uid="{00000000-0005-0000-0000-0000DD350000}"/>
    <cellStyle name="Comma 3 3 8 3 2 2 2 2" xfId="37839" xr:uid="{27B88FBA-0C15-4BDA-931B-2FEDEA82CA5D}"/>
    <cellStyle name="Comma 3 3 8 3 2 2 3" xfId="28232" xr:uid="{B854207F-B477-4891-8708-DB98E05F0567}"/>
    <cellStyle name="Comma 3 3 8 3 2 3" xfId="13822" xr:uid="{00000000-0005-0000-0000-0000DE350000}"/>
    <cellStyle name="Comma 3 3 8 3 2 3 2" xfId="33036" xr:uid="{5B00B918-8E3A-4425-B80B-80A5CD772BD6}"/>
    <cellStyle name="Comma 3 3 8 3 2 4" xfId="23429" xr:uid="{6E341DEE-5B21-4429-B536-5381D26CC5BE}"/>
    <cellStyle name="Comma 3 3 8 3 3" xfId="6617" xr:uid="{00000000-0005-0000-0000-0000DF350000}"/>
    <cellStyle name="Comma 3 3 8 3 3 2" xfId="16224" xr:uid="{00000000-0005-0000-0000-0000E0350000}"/>
    <cellStyle name="Comma 3 3 8 3 3 2 2" xfId="35438" xr:uid="{20741F78-7995-48D3-B8F7-802225EBA50C}"/>
    <cellStyle name="Comma 3 3 8 3 3 3" xfId="25831" xr:uid="{A2D1B9BB-911A-4327-9D50-7CCADFD6A7D3}"/>
    <cellStyle name="Comma 3 3 8 3 4" xfId="11420" xr:uid="{00000000-0005-0000-0000-0000E1350000}"/>
    <cellStyle name="Comma 3 3 8 3 4 2" xfId="30634" xr:uid="{D8F2AC03-C7CF-4F6B-8FD0-898D7D3DDAD0}"/>
    <cellStyle name="Comma 3 3 8 3 5" xfId="21027" xr:uid="{13BDFB1D-472F-4DE2-9A17-BFEBC6D327EF}"/>
    <cellStyle name="Comma 3 3 8 4" xfId="2615" xr:uid="{00000000-0005-0000-0000-0000E2350000}"/>
    <cellStyle name="Comma 3 3 8 4 2" xfId="7418" xr:uid="{00000000-0005-0000-0000-0000E3350000}"/>
    <cellStyle name="Comma 3 3 8 4 2 2" xfId="17025" xr:uid="{00000000-0005-0000-0000-0000E4350000}"/>
    <cellStyle name="Comma 3 3 8 4 2 2 2" xfId="36239" xr:uid="{41F22A80-B932-46F8-BE31-3690234C1C9A}"/>
    <cellStyle name="Comma 3 3 8 4 2 3" xfId="26632" xr:uid="{CC6DFFF2-BEC3-4995-8E56-724E9F154482}"/>
    <cellStyle name="Comma 3 3 8 4 3" xfId="12222" xr:uid="{00000000-0005-0000-0000-0000E5350000}"/>
    <cellStyle name="Comma 3 3 8 4 3 2" xfId="31436" xr:uid="{5FEBA759-1B67-4073-83BD-260D1FEDD670}"/>
    <cellStyle name="Comma 3 3 8 4 4" xfId="21829" xr:uid="{B57AC51E-B8E2-4063-A4F7-5AD6C70A5548}"/>
    <cellStyle name="Comma 3 3 8 5" xfId="5017" xr:uid="{00000000-0005-0000-0000-0000E6350000}"/>
    <cellStyle name="Comma 3 3 8 5 2" xfId="14624" xr:uid="{00000000-0005-0000-0000-0000E7350000}"/>
    <cellStyle name="Comma 3 3 8 5 2 2" xfId="33838" xr:uid="{592B1368-05D8-4D07-A9FA-5FBFAD4B149F}"/>
    <cellStyle name="Comma 3 3 8 5 3" xfId="24231" xr:uid="{D8DD77EF-7F11-4833-B6B2-A1C8D631CE19}"/>
    <cellStyle name="Comma 3 3 8 6" xfId="9820" xr:uid="{00000000-0005-0000-0000-0000E8350000}"/>
    <cellStyle name="Comma 3 3 8 6 2" xfId="29034" xr:uid="{0A72F77C-0CC1-4C9A-BEF4-3A6FC470FFDB}"/>
    <cellStyle name="Comma 3 3 8 7" xfId="19427" xr:uid="{D9936531-AB94-42E4-892F-B59282985933}"/>
    <cellStyle name="Comma 3 3 9" xfId="410" xr:uid="{00000000-0005-0000-0000-0000E9350000}"/>
    <cellStyle name="Comma 3 3 9 2" xfId="1211" xr:uid="{00000000-0005-0000-0000-0000EA350000}"/>
    <cellStyle name="Comma 3 3 9 2 2" xfId="3615" xr:uid="{00000000-0005-0000-0000-0000EB350000}"/>
    <cellStyle name="Comma 3 3 9 2 2 2" xfId="8418" xr:uid="{00000000-0005-0000-0000-0000EC350000}"/>
    <cellStyle name="Comma 3 3 9 2 2 2 2" xfId="18025" xr:uid="{00000000-0005-0000-0000-0000ED350000}"/>
    <cellStyle name="Comma 3 3 9 2 2 2 2 2" xfId="37239" xr:uid="{5B4A3030-A7EA-4D93-BAD6-5222B5DDDF37}"/>
    <cellStyle name="Comma 3 3 9 2 2 2 3" xfId="27632" xr:uid="{AF51E631-945B-4FFF-BF2A-2DA6D88F0A0A}"/>
    <cellStyle name="Comma 3 3 9 2 2 3" xfId="13222" xr:uid="{00000000-0005-0000-0000-0000EE350000}"/>
    <cellStyle name="Comma 3 3 9 2 2 3 2" xfId="32436" xr:uid="{91CAB1BA-5C77-4D0C-BB22-EDC6C1D78774}"/>
    <cellStyle name="Comma 3 3 9 2 2 4" xfId="22829" xr:uid="{81D4FC6E-3C2E-4198-8C91-1F663370CA58}"/>
    <cellStyle name="Comma 3 3 9 2 3" xfId="6017" xr:uid="{00000000-0005-0000-0000-0000EF350000}"/>
    <cellStyle name="Comma 3 3 9 2 3 2" xfId="15624" xr:uid="{00000000-0005-0000-0000-0000F0350000}"/>
    <cellStyle name="Comma 3 3 9 2 3 2 2" xfId="34838" xr:uid="{7D23C76E-748F-407A-9E82-F3D91D75463A}"/>
    <cellStyle name="Comma 3 3 9 2 3 3" xfId="25231" xr:uid="{A60B9895-3153-40A9-B976-12BE247A6B8C}"/>
    <cellStyle name="Comma 3 3 9 2 4" xfId="10820" xr:uid="{00000000-0005-0000-0000-0000F1350000}"/>
    <cellStyle name="Comma 3 3 9 2 4 2" xfId="30034" xr:uid="{D6E74D3F-99CF-49EE-8FDF-FAEE04115F39}"/>
    <cellStyle name="Comma 3 3 9 2 5" xfId="20427" xr:uid="{F490AA58-C49B-481E-8BCE-42B6FF2AD6E9}"/>
    <cellStyle name="Comma 3 3 9 3" xfId="2011" xr:uid="{00000000-0005-0000-0000-0000F2350000}"/>
    <cellStyle name="Comma 3 3 9 3 2" xfId="4415" xr:uid="{00000000-0005-0000-0000-0000F3350000}"/>
    <cellStyle name="Comma 3 3 9 3 2 2" xfId="9218" xr:uid="{00000000-0005-0000-0000-0000F4350000}"/>
    <cellStyle name="Comma 3 3 9 3 2 2 2" xfId="18825" xr:uid="{00000000-0005-0000-0000-0000F5350000}"/>
    <cellStyle name="Comma 3 3 9 3 2 2 2 2" xfId="38039" xr:uid="{F1974921-39DC-4BB7-B0C5-625DC27D9902}"/>
    <cellStyle name="Comma 3 3 9 3 2 2 3" xfId="28432" xr:uid="{21C56D6F-40F3-4C4D-8A84-D575B16B028D}"/>
    <cellStyle name="Comma 3 3 9 3 2 3" xfId="14022" xr:uid="{00000000-0005-0000-0000-0000F6350000}"/>
    <cellStyle name="Comma 3 3 9 3 2 3 2" xfId="33236" xr:uid="{F659CE93-3AA5-4389-AFB6-CD4FE19A64CC}"/>
    <cellStyle name="Comma 3 3 9 3 2 4" xfId="23629" xr:uid="{38296B05-3B92-4E9F-A6B8-1DE069FD2D90}"/>
    <cellStyle name="Comma 3 3 9 3 3" xfId="6817" xr:uid="{00000000-0005-0000-0000-0000F7350000}"/>
    <cellStyle name="Comma 3 3 9 3 3 2" xfId="16424" xr:uid="{00000000-0005-0000-0000-0000F8350000}"/>
    <cellStyle name="Comma 3 3 9 3 3 2 2" xfId="35638" xr:uid="{9C928147-F449-43CC-8B2D-F391B7088E43}"/>
    <cellStyle name="Comma 3 3 9 3 3 3" xfId="26031" xr:uid="{65F6E95A-5D55-4EB3-8979-BFCF059EBC31}"/>
    <cellStyle name="Comma 3 3 9 3 4" xfId="11620" xr:uid="{00000000-0005-0000-0000-0000F9350000}"/>
    <cellStyle name="Comma 3 3 9 3 4 2" xfId="30834" xr:uid="{6C1F9E82-3469-4932-83AA-F7F4C9DE7E8A}"/>
    <cellStyle name="Comma 3 3 9 3 5" xfId="21227" xr:uid="{6343D89A-0296-4F83-A2F2-8D87D87BD0EF}"/>
    <cellStyle name="Comma 3 3 9 4" xfId="2815" xr:uid="{00000000-0005-0000-0000-0000FA350000}"/>
    <cellStyle name="Comma 3 3 9 4 2" xfId="7618" xr:uid="{00000000-0005-0000-0000-0000FB350000}"/>
    <cellStyle name="Comma 3 3 9 4 2 2" xfId="17225" xr:uid="{00000000-0005-0000-0000-0000FC350000}"/>
    <cellStyle name="Comma 3 3 9 4 2 2 2" xfId="36439" xr:uid="{D95BFB24-FC29-448B-82A0-6920F52DD662}"/>
    <cellStyle name="Comma 3 3 9 4 2 3" xfId="26832" xr:uid="{EFAD38D5-1550-438A-A913-6C9C0048A53B}"/>
    <cellStyle name="Comma 3 3 9 4 3" xfId="12422" xr:uid="{00000000-0005-0000-0000-0000FD350000}"/>
    <cellStyle name="Comma 3 3 9 4 3 2" xfId="31636" xr:uid="{D0AA3BCB-9DFD-44D0-A91B-C67BAFB66ED1}"/>
    <cellStyle name="Comma 3 3 9 4 4" xfId="22029" xr:uid="{355E30DF-2AA5-457E-B0A7-A8B18BE73353}"/>
    <cellStyle name="Comma 3 3 9 5" xfId="5217" xr:uid="{00000000-0005-0000-0000-0000FE350000}"/>
    <cellStyle name="Comma 3 3 9 5 2" xfId="14824" xr:uid="{00000000-0005-0000-0000-0000FF350000}"/>
    <cellStyle name="Comma 3 3 9 5 2 2" xfId="34038" xr:uid="{3B1C5C53-A2A8-4FF3-80C1-433DA61D37E1}"/>
    <cellStyle name="Comma 3 3 9 5 3" xfId="24431" xr:uid="{531886FD-76EE-4E03-B03B-4619C3C5F5AF}"/>
    <cellStyle name="Comma 3 3 9 6" xfId="10020" xr:uid="{00000000-0005-0000-0000-000000360000}"/>
    <cellStyle name="Comma 3 3 9 6 2" xfId="29234" xr:uid="{16EEFDFB-1A87-4B3C-9A46-2F8580CA3872}"/>
    <cellStyle name="Comma 3 3 9 7" xfId="19627" xr:uid="{3CFA1F77-36BD-4190-8C61-ADA3D1692259}"/>
    <cellStyle name="Comma 3 4" xfId="12" xr:uid="{00000000-0005-0000-0000-000001360000}"/>
    <cellStyle name="Comma 3 4 10" xfId="612" xr:uid="{00000000-0005-0000-0000-000002360000}"/>
    <cellStyle name="Comma 3 4 10 2" xfId="1413" xr:uid="{00000000-0005-0000-0000-000003360000}"/>
    <cellStyle name="Comma 3 4 10 2 2" xfId="3817" xr:uid="{00000000-0005-0000-0000-000004360000}"/>
    <cellStyle name="Comma 3 4 10 2 2 2" xfId="8620" xr:uid="{00000000-0005-0000-0000-000005360000}"/>
    <cellStyle name="Comma 3 4 10 2 2 2 2" xfId="18227" xr:uid="{00000000-0005-0000-0000-000006360000}"/>
    <cellStyle name="Comma 3 4 10 2 2 2 2 2" xfId="37441" xr:uid="{CA01281E-B247-4BB7-9C6D-1C3BF210F0CB}"/>
    <cellStyle name="Comma 3 4 10 2 2 2 3" xfId="27834" xr:uid="{A9744EAB-1DF8-4C09-990F-32C8DFA152D7}"/>
    <cellStyle name="Comma 3 4 10 2 2 3" xfId="13424" xr:uid="{00000000-0005-0000-0000-000007360000}"/>
    <cellStyle name="Comma 3 4 10 2 2 3 2" xfId="32638" xr:uid="{B6CB2A13-C38D-49CC-A840-23004981261C}"/>
    <cellStyle name="Comma 3 4 10 2 2 4" xfId="23031" xr:uid="{0AFA81DF-71AE-4014-B99A-D66CC5578EA3}"/>
    <cellStyle name="Comma 3 4 10 2 3" xfId="6219" xr:uid="{00000000-0005-0000-0000-000008360000}"/>
    <cellStyle name="Comma 3 4 10 2 3 2" xfId="15826" xr:uid="{00000000-0005-0000-0000-000009360000}"/>
    <cellStyle name="Comma 3 4 10 2 3 2 2" xfId="35040" xr:uid="{FB37A24C-4C56-4FEE-A11E-953FB38E2112}"/>
    <cellStyle name="Comma 3 4 10 2 3 3" xfId="25433" xr:uid="{03F93925-6C15-4E37-B632-F424E93E641A}"/>
    <cellStyle name="Comma 3 4 10 2 4" xfId="11022" xr:uid="{00000000-0005-0000-0000-00000A360000}"/>
    <cellStyle name="Comma 3 4 10 2 4 2" xfId="30236" xr:uid="{73DD9020-8FAE-4160-A143-E1C4CCF44D1B}"/>
    <cellStyle name="Comma 3 4 10 2 5" xfId="20629" xr:uid="{7C0CCAFA-4CDB-4118-A24D-E29CD839A2FC}"/>
    <cellStyle name="Comma 3 4 10 3" xfId="2213" xr:uid="{00000000-0005-0000-0000-00000B360000}"/>
    <cellStyle name="Comma 3 4 10 3 2" xfId="4617" xr:uid="{00000000-0005-0000-0000-00000C360000}"/>
    <cellStyle name="Comma 3 4 10 3 2 2" xfId="9420" xr:uid="{00000000-0005-0000-0000-00000D360000}"/>
    <cellStyle name="Comma 3 4 10 3 2 2 2" xfId="19027" xr:uid="{00000000-0005-0000-0000-00000E360000}"/>
    <cellStyle name="Comma 3 4 10 3 2 2 2 2" xfId="38241" xr:uid="{A79E374B-2AEA-44D0-9957-0E2AE6E4599C}"/>
    <cellStyle name="Comma 3 4 10 3 2 2 3" xfId="28634" xr:uid="{412265DA-B3BF-46CD-8BA6-A7E2CEA29218}"/>
    <cellStyle name="Comma 3 4 10 3 2 3" xfId="14224" xr:uid="{00000000-0005-0000-0000-00000F360000}"/>
    <cellStyle name="Comma 3 4 10 3 2 3 2" xfId="33438" xr:uid="{EC92F094-8D21-453C-AE5C-54C4303B40AB}"/>
    <cellStyle name="Comma 3 4 10 3 2 4" xfId="23831" xr:uid="{8852962B-606F-42F9-9980-33F0743407F5}"/>
    <cellStyle name="Comma 3 4 10 3 3" xfId="7019" xr:uid="{00000000-0005-0000-0000-000010360000}"/>
    <cellStyle name="Comma 3 4 10 3 3 2" xfId="16626" xr:uid="{00000000-0005-0000-0000-000011360000}"/>
    <cellStyle name="Comma 3 4 10 3 3 2 2" xfId="35840" xr:uid="{BFFED32D-218F-4CFC-AB4B-F0150545953F}"/>
    <cellStyle name="Comma 3 4 10 3 3 3" xfId="26233" xr:uid="{C0B1BE9D-3C8D-437A-BDB3-DA2EE5BE2EC8}"/>
    <cellStyle name="Comma 3 4 10 3 4" xfId="11822" xr:uid="{00000000-0005-0000-0000-000012360000}"/>
    <cellStyle name="Comma 3 4 10 3 4 2" xfId="31036" xr:uid="{FC2ECEA5-010C-4EC7-BA5E-97CEBF7DF024}"/>
    <cellStyle name="Comma 3 4 10 3 5" xfId="21429" xr:uid="{51F0EDBE-6910-40F4-B508-912E9F0EA977}"/>
    <cellStyle name="Comma 3 4 10 4" xfId="3017" xr:uid="{00000000-0005-0000-0000-000013360000}"/>
    <cellStyle name="Comma 3 4 10 4 2" xfId="7820" xr:uid="{00000000-0005-0000-0000-000014360000}"/>
    <cellStyle name="Comma 3 4 10 4 2 2" xfId="17427" xr:uid="{00000000-0005-0000-0000-000015360000}"/>
    <cellStyle name="Comma 3 4 10 4 2 2 2" xfId="36641" xr:uid="{BC31ABAA-EF90-4EF3-8B83-1DB6E56586A9}"/>
    <cellStyle name="Comma 3 4 10 4 2 3" xfId="27034" xr:uid="{A25FF84A-E916-450D-8E98-ECEBFA229386}"/>
    <cellStyle name="Comma 3 4 10 4 3" xfId="12624" xr:uid="{00000000-0005-0000-0000-000016360000}"/>
    <cellStyle name="Comma 3 4 10 4 3 2" xfId="31838" xr:uid="{0BC1CDBA-907B-4D42-807F-F27B3C3901D0}"/>
    <cellStyle name="Comma 3 4 10 4 4" xfId="22231" xr:uid="{682B0CF2-C2C0-424E-A93B-6FD247637925}"/>
    <cellStyle name="Comma 3 4 10 5" xfId="5419" xr:uid="{00000000-0005-0000-0000-000017360000}"/>
    <cellStyle name="Comma 3 4 10 5 2" xfId="15026" xr:uid="{00000000-0005-0000-0000-000018360000}"/>
    <cellStyle name="Comma 3 4 10 5 2 2" xfId="34240" xr:uid="{FADD9EA8-ECA0-4EDE-AC65-830B143DD962}"/>
    <cellStyle name="Comma 3 4 10 5 3" xfId="24633" xr:uid="{CF2322E4-81FF-4435-927D-78AF91700B48}"/>
    <cellStyle name="Comma 3 4 10 6" xfId="10222" xr:uid="{00000000-0005-0000-0000-000019360000}"/>
    <cellStyle name="Comma 3 4 10 6 2" xfId="29436" xr:uid="{6495ED78-4310-4C5C-BC08-3E820932AEA9}"/>
    <cellStyle name="Comma 3 4 10 7" xfId="19829" xr:uid="{39F4F698-6040-4C8E-86D6-E7A7AB21C61D}"/>
    <cellStyle name="Comma 3 4 11" xfId="813" xr:uid="{00000000-0005-0000-0000-00001A360000}"/>
    <cellStyle name="Comma 3 4 11 2" xfId="3217" xr:uid="{00000000-0005-0000-0000-00001B360000}"/>
    <cellStyle name="Comma 3 4 11 2 2" xfId="8020" xr:uid="{00000000-0005-0000-0000-00001C360000}"/>
    <cellStyle name="Comma 3 4 11 2 2 2" xfId="17627" xr:uid="{00000000-0005-0000-0000-00001D360000}"/>
    <cellStyle name="Comma 3 4 11 2 2 2 2" xfId="36841" xr:uid="{584D2A66-0D6A-41F0-8B0F-99F41C20CD94}"/>
    <cellStyle name="Comma 3 4 11 2 2 3" xfId="27234" xr:uid="{EEEF2DD8-DC66-4694-BC31-1A0281E3421E}"/>
    <cellStyle name="Comma 3 4 11 2 3" xfId="12824" xr:uid="{00000000-0005-0000-0000-00001E360000}"/>
    <cellStyle name="Comma 3 4 11 2 3 2" xfId="32038" xr:uid="{EAA45935-7770-4840-90D9-4DCCDED7FE32}"/>
    <cellStyle name="Comma 3 4 11 2 4" xfId="22431" xr:uid="{6104EDA7-DD70-4389-96DE-B040BE97F19F}"/>
    <cellStyle name="Comma 3 4 11 3" xfId="5619" xr:uid="{00000000-0005-0000-0000-00001F360000}"/>
    <cellStyle name="Comma 3 4 11 3 2" xfId="15226" xr:uid="{00000000-0005-0000-0000-000020360000}"/>
    <cellStyle name="Comma 3 4 11 3 2 2" xfId="34440" xr:uid="{6DD21739-318B-4833-B8BD-FB045C92D4DD}"/>
    <cellStyle name="Comma 3 4 11 3 3" xfId="24833" xr:uid="{28F90F28-8255-4975-8987-003E565C788C}"/>
    <cellStyle name="Comma 3 4 11 4" xfId="10422" xr:uid="{00000000-0005-0000-0000-000021360000}"/>
    <cellStyle name="Comma 3 4 11 4 2" xfId="29636" xr:uid="{5EC12261-01B6-4925-B289-0646F50857DE}"/>
    <cellStyle name="Comma 3 4 11 5" xfId="20029" xr:uid="{CD976204-C392-4DB2-B07B-6711C0868957}"/>
    <cellStyle name="Comma 3 4 12" xfId="1613" xr:uid="{00000000-0005-0000-0000-000022360000}"/>
    <cellStyle name="Comma 3 4 12 2" xfId="4017" xr:uid="{00000000-0005-0000-0000-000023360000}"/>
    <cellStyle name="Comma 3 4 12 2 2" xfId="8820" xr:uid="{00000000-0005-0000-0000-000024360000}"/>
    <cellStyle name="Comma 3 4 12 2 2 2" xfId="18427" xr:uid="{00000000-0005-0000-0000-000025360000}"/>
    <cellStyle name="Comma 3 4 12 2 2 2 2" xfId="37641" xr:uid="{4434931D-6198-4E87-AF2E-F838E66539C2}"/>
    <cellStyle name="Comma 3 4 12 2 2 3" xfId="28034" xr:uid="{A47FE3EC-11CE-4D0B-8CD7-8CC6C1F722D3}"/>
    <cellStyle name="Comma 3 4 12 2 3" xfId="13624" xr:uid="{00000000-0005-0000-0000-000026360000}"/>
    <cellStyle name="Comma 3 4 12 2 3 2" xfId="32838" xr:uid="{C02A8B44-D432-432F-ADF3-A9E6D69B93E0}"/>
    <cellStyle name="Comma 3 4 12 2 4" xfId="23231" xr:uid="{6C62BCA6-83B9-4717-98A5-5DC8252020CD}"/>
    <cellStyle name="Comma 3 4 12 3" xfId="6419" xr:uid="{00000000-0005-0000-0000-000027360000}"/>
    <cellStyle name="Comma 3 4 12 3 2" xfId="16026" xr:uid="{00000000-0005-0000-0000-000028360000}"/>
    <cellStyle name="Comma 3 4 12 3 2 2" xfId="35240" xr:uid="{E61F8799-558C-4B13-8B3A-E1A5CD25EE22}"/>
    <cellStyle name="Comma 3 4 12 3 3" xfId="25633" xr:uid="{87A91B29-CE8F-4443-88F7-E0286368E47E}"/>
    <cellStyle name="Comma 3 4 12 4" xfId="11222" xr:uid="{00000000-0005-0000-0000-000029360000}"/>
    <cellStyle name="Comma 3 4 12 4 2" xfId="30436" xr:uid="{C59D3BEB-8684-41A8-A5C0-A3329720CAC4}"/>
    <cellStyle name="Comma 3 4 12 5" xfId="20829" xr:uid="{E0F62448-FF86-4E69-A716-F466741CF6FF}"/>
    <cellStyle name="Comma 3 4 13" xfId="2417" xr:uid="{00000000-0005-0000-0000-00002A360000}"/>
    <cellStyle name="Comma 3 4 13 2" xfId="7220" xr:uid="{00000000-0005-0000-0000-00002B360000}"/>
    <cellStyle name="Comma 3 4 13 2 2" xfId="16827" xr:uid="{00000000-0005-0000-0000-00002C360000}"/>
    <cellStyle name="Comma 3 4 13 2 2 2" xfId="36041" xr:uid="{0BDECB04-66CF-4F45-AA7D-6C2A38631CD7}"/>
    <cellStyle name="Comma 3 4 13 2 3" xfId="26434" xr:uid="{A5030BE2-B2E1-41AA-BBCB-C91DBFD1E998}"/>
    <cellStyle name="Comma 3 4 13 3" xfId="12024" xr:uid="{00000000-0005-0000-0000-00002D360000}"/>
    <cellStyle name="Comma 3 4 13 3 2" xfId="31238" xr:uid="{3271B108-E1CC-440B-A1E8-98277181DF05}"/>
    <cellStyle name="Comma 3 4 13 4" xfId="21631" xr:uid="{0D9E2056-5833-443C-957F-8DAD6F187198}"/>
    <cellStyle name="Comma 3 4 14" xfId="4819" xr:uid="{00000000-0005-0000-0000-00002E360000}"/>
    <cellStyle name="Comma 3 4 14 2" xfId="14426" xr:uid="{00000000-0005-0000-0000-00002F360000}"/>
    <cellStyle name="Comma 3 4 14 2 2" xfId="33640" xr:uid="{DE8C8EEA-DD9B-4511-878B-1FE176F5FD2F}"/>
    <cellStyle name="Comma 3 4 14 3" xfId="24033" xr:uid="{CD44CB72-6613-41C5-A937-A07C8B14C457}"/>
    <cellStyle name="Comma 3 4 15" xfId="9622" xr:uid="{00000000-0005-0000-0000-000030360000}"/>
    <cellStyle name="Comma 3 4 15 2" xfId="28836" xr:uid="{CC663002-6C59-4B8A-B902-5B91F3FE49AE}"/>
    <cellStyle name="Comma 3 4 16" xfId="19229" xr:uid="{FBDE048B-DF6C-4701-B94B-803A905D0A37}"/>
    <cellStyle name="Comma 3 4 2" xfId="22" xr:uid="{00000000-0005-0000-0000-000031360000}"/>
    <cellStyle name="Comma 3 4 2 10" xfId="4829" xr:uid="{00000000-0005-0000-0000-000032360000}"/>
    <cellStyle name="Comma 3 4 2 10 2" xfId="14436" xr:uid="{00000000-0005-0000-0000-000033360000}"/>
    <cellStyle name="Comma 3 4 2 10 2 2" xfId="33650" xr:uid="{2D9B4EA1-0E9E-4CDC-8582-1A5E08537DA5}"/>
    <cellStyle name="Comma 3 4 2 10 3" xfId="24043" xr:uid="{5E084C05-EBF1-4C6E-83E1-B41D5D0086CB}"/>
    <cellStyle name="Comma 3 4 2 11" xfId="9632" xr:uid="{00000000-0005-0000-0000-000034360000}"/>
    <cellStyle name="Comma 3 4 2 11 2" xfId="28846" xr:uid="{1A587AF9-A075-4975-A00E-A1B3FAA240FE}"/>
    <cellStyle name="Comma 3 4 2 12" xfId="19239" xr:uid="{C70E8D06-4587-49B2-9A60-84EFB7878B6A}"/>
    <cellStyle name="Comma 3 4 2 2" xfId="72" xr:uid="{00000000-0005-0000-0000-000035360000}"/>
    <cellStyle name="Comma 3 4 2 2 10" xfId="9682" xr:uid="{00000000-0005-0000-0000-000036360000}"/>
    <cellStyle name="Comma 3 4 2 2 10 2" xfId="28896" xr:uid="{5BEC5C8C-05BA-4A99-A954-EAD1675C4B3F}"/>
    <cellStyle name="Comma 3 4 2 2 11" xfId="19289" xr:uid="{9AFB6608-292E-472D-A61E-1F1A69A708C2}"/>
    <cellStyle name="Comma 3 4 2 2 2" xfId="172" xr:uid="{00000000-0005-0000-0000-000037360000}"/>
    <cellStyle name="Comma 3 4 2 2 2 10" xfId="19389" xr:uid="{F8144331-AD2C-4C5D-81BA-E5C50D697F3E}"/>
    <cellStyle name="Comma 3 4 2 2 2 2" xfId="372" xr:uid="{00000000-0005-0000-0000-000038360000}"/>
    <cellStyle name="Comma 3 4 2 2 2 2 2" xfId="1173" xr:uid="{00000000-0005-0000-0000-000039360000}"/>
    <cellStyle name="Comma 3 4 2 2 2 2 2 2" xfId="3577" xr:uid="{00000000-0005-0000-0000-00003A360000}"/>
    <cellStyle name="Comma 3 4 2 2 2 2 2 2 2" xfId="8380" xr:uid="{00000000-0005-0000-0000-00003B360000}"/>
    <cellStyle name="Comma 3 4 2 2 2 2 2 2 2 2" xfId="17987" xr:uid="{00000000-0005-0000-0000-00003C360000}"/>
    <cellStyle name="Comma 3 4 2 2 2 2 2 2 2 2 2" xfId="37201" xr:uid="{E2133B46-6850-4929-A3F6-97BBC3262932}"/>
    <cellStyle name="Comma 3 4 2 2 2 2 2 2 2 3" xfId="27594" xr:uid="{CA10CD67-90A8-49CE-9E4B-BC392110B8D3}"/>
    <cellStyle name="Comma 3 4 2 2 2 2 2 2 3" xfId="13184" xr:uid="{00000000-0005-0000-0000-00003D360000}"/>
    <cellStyle name="Comma 3 4 2 2 2 2 2 2 3 2" xfId="32398" xr:uid="{F6A9006C-D1DD-4440-A6C1-7B5BDE88B59E}"/>
    <cellStyle name="Comma 3 4 2 2 2 2 2 2 4" xfId="22791" xr:uid="{F9D7FDE6-7169-4EFE-B89B-853F6DB2EA87}"/>
    <cellStyle name="Comma 3 4 2 2 2 2 2 3" xfId="5979" xr:uid="{00000000-0005-0000-0000-00003E360000}"/>
    <cellStyle name="Comma 3 4 2 2 2 2 2 3 2" xfId="15586" xr:uid="{00000000-0005-0000-0000-00003F360000}"/>
    <cellStyle name="Comma 3 4 2 2 2 2 2 3 2 2" xfId="34800" xr:uid="{5026125F-1FCB-4E39-92C8-EF80935694EE}"/>
    <cellStyle name="Comma 3 4 2 2 2 2 2 3 3" xfId="25193" xr:uid="{0F60D404-01A3-49F7-BA66-8BC5C052983A}"/>
    <cellStyle name="Comma 3 4 2 2 2 2 2 4" xfId="10782" xr:uid="{00000000-0005-0000-0000-000040360000}"/>
    <cellStyle name="Comma 3 4 2 2 2 2 2 4 2" xfId="29996" xr:uid="{E3781DEA-5025-43C5-9A84-CA70D9F3791E}"/>
    <cellStyle name="Comma 3 4 2 2 2 2 2 5" xfId="20389" xr:uid="{DD45A314-ECD3-48FA-A19B-9B1C9D4ED5AC}"/>
    <cellStyle name="Comma 3 4 2 2 2 2 3" xfId="1973" xr:uid="{00000000-0005-0000-0000-000041360000}"/>
    <cellStyle name="Comma 3 4 2 2 2 2 3 2" xfId="4377" xr:uid="{00000000-0005-0000-0000-000042360000}"/>
    <cellStyle name="Comma 3 4 2 2 2 2 3 2 2" xfId="9180" xr:uid="{00000000-0005-0000-0000-000043360000}"/>
    <cellStyle name="Comma 3 4 2 2 2 2 3 2 2 2" xfId="18787" xr:uid="{00000000-0005-0000-0000-000044360000}"/>
    <cellStyle name="Comma 3 4 2 2 2 2 3 2 2 2 2" xfId="38001" xr:uid="{E404A883-124A-4878-90A8-BF2004C6F66E}"/>
    <cellStyle name="Comma 3 4 2 2 2 2 3 2 2 3" xfId="28394" xr:uid="{74682D2F-55D4-4F87-AF6C-ABFE162F3877}"/>
    <cellStyle name="Comma 3 4 2 2 2 2 3 2 3" xfId="13984" xr:uid="{00000000-0005-0000-0000-000045360000}"/>
    <cellStyle name="Comma 3 4 2 2 2 2 3 2 3 2" xfId="33198" xr:uid="{2C28307E-3577-4A35-9570-139139024416}"/>
    <cellStyle name="Comma 3 4 2 2 2 2 3 2 4" xfId="23591" xr:uid="{E565694A-8BA4-434C-AEC9-2D856FE407C6}"/>
    <cellStyle name="Comma 3 4 2 2 2 2 3 3" xfId="6779" xr:uid="{00000000-0005-0000-0000-000046360000}"/>
    <cellStyle name="Comma 3 4 2 2 2 2 3 3 2" xfId="16386" xr:uid="{00000000-0005-0000-0000-000047360000}"/>
    <cellStyle name="Comma 3 4 2 2 2 2 3 3 2 2" xfId="35600" xr:uid="{C6F1C22D-24D2-4557-8600-3E74BE9F951F}"/>
    <cellStyle name="Comma 3 4 2 2 2 2 3 3 3" xfId="25993" xr:uid="{80B16C4C-35F8-4979-AAB6-52B5D5659268}"/>
    <cellStyle name="Comma 3 4 2 2 2 2 3 4" xfId="11582" xr:uid="{00000000-0005-0000-0000-000048360000}"/>
    <cellStyle name="Comma 3 4 2 2 2 2 3 4 2" xfId="30796" xr:uid="{98B25342-93C3-400F-9B24-E70AD7AC32CC}"/>
    <cellStyle name="Comma 3 4 2 2 2 2 3 5" xfId="21189" xr:uid="{9EE25433-3967-4F58-B518-A71D2F63ECF6}"/>
    <cellStyle name="Comma 3 4 2 2 2 2 4" xfId="2777" xr:uid="{00000000-0005-0000-0000-000049360000}"/>
    <cellStyle name="Comma 3 4 2 2 2 2 4 2" xfId="7580" xr:uid="{00000000-0005-0000-0000-00004A360000}"/>
    <cellStyle name="Comma 3 4 2 2 2 2 4 2 2" xfId="17187" xr:uid="{00000000-0005-0000-0000-00004B360000}"/>
    <cellStyle name="Comma 3 4 2 2 2 2 4 2 2 2" xfId="36401" xr:uid="{834FF5D4-5D17-4CB4-8329-CA7DEB43FD66}"/>
    <cellStyle name="Comma 3 4 2 2 2 2 4 2 3" xfId="26794" xr:uid="{0F1542BE-27F6-476F-959E-9CA5AC9998C8}"/>
    <cellStyle name="Comma 3 4 2 2 2 2 4 3" xfId="12384" xr:uid="{00000000-0005-0000-0000-00004C360000}"/>
    <cellStyle name="Comma 3 4 2 2 2 2 4 3 2" xfId="31598" xr:uid="{6AE3D4B0-1DD2-4E74-ABBA-4E31D2C6BB95}"/>
    <cellStyle name="Comma 3 4 2 2 2 2 4 4" xfId="21991" xr:uid="{44D78BF0-8091-468B-8234-5E25FDF3D00B}"/>
    <cellStyle name="Comma 3 4 2 2 2 2 5" xfId="5179" xr:uid="{00000000-0005-0000-0000-00004D360000}"/>
    <cellStyle name="Comma 3 4 2 2 2 2 5 2" xfId="14786" xr:uid="{00000000-0005-0000-0000-00004E360000}"/>
    <cellStyle name="Comma 3 4 2 2 2 2 5 2 2" xfId="34000" xr:uid="{EDA8D19D-5653-42E3-99D2-D3CC46FBBCDD}"/>
    <cellStyle name="Comma 3 4 2 2 2 2 5 3" xfId="24393" xr:uid="{F2A19E4B-C5EC-4AAC-9177-50042D6A33C4}"/>
    <cellStyle name="Comma 3 4 2 2 2 2 6" xfId="9982" xr:uid="{00000000-0005-0000-0000-00004F360000}"/>
    <cellStyle name="Comma 3 4 2 2 2 2 6 2" xfId="29196" xr:uid="{25139692-8D8A-4F3E-9115-27CEC8F0F069}"/>
    <cellStyle name="Comma 3 4 2 2 2 2 7" xfId="19589" xr:uid="{EF3F1787-BDFE-44CE-A6AB-87C1BD7B7E4E}"/>
    <cellStyle name="Comma 3 4 2 2 2 3" xfId="572" xr:uid="{00000000-0005-0000-0000-000050360000}"/>
    <cellStyle name="Comma 3 4 2 2 2 3 2" xfId="1373" xr:uid="{00000000-0005-0000-0000-000051360000}"/>
    <cellStyle name="Comma 3 4 2 2 2 3 2 2" xfId="3777" xr:uid="{00000000-0005-0000-0000-000052360000}"/>
    <cellStyle name="Comma 3 4 2 2 2 3 2 2 2" xfId="8580" xr:uid="{00000000-0005-0000-0000-000053360000}"/>
    <cellStyle name="Comma 3 4 2 2 2 3 2 2 2 2" xfId="18187" xr:uid="{00000000-0005-0000-0000-000054360000}"/>
    <cellStyle name="Comma 3 4 2 2 2 3 2 2 2 2 2" xfId="37401" xr:uid="{92D3E8F8-6451-4DC3-8060-8DEF3C2F0DAC}"/>
    <cellStyle name="Comma 3 4 2 2 2 3 2 2 2 3" xfId="27794" xr:uid="{8A4DE029-7DC7-44C6-81FB-30D2CA6F124F}"/>
    <cellStyle name="Comma 3 4 2 2 2 3 2 2 3" xfId="13384" xr:uid="{00000000-0005-0000-0000-000055360000}"/>
    <cellStyle name="Comma 3 4 2 2 2 3 2 2 3 2" xfId="32598" xr:uid="{73CF81E6-F188-489A-ADE1-8D4EC8ED1EE9}"/>
    <cellStyle name="Comma 3 4 2 2 2 3 2 2 4" xfId="22991" xr:uid="{3CC00C0A-D4C2-45CF-B59D-64287603F16A}"/>
    <cellStyle name="Comma 3 4 2 2 2 3 2 3" xfId="6179" xr:uid="{00000000-0005-0000-0000-000056360000}"/>
    <cellStyle name="Comma 3 4 2 2 2 3 2 3 2" xfId="15786" xr:uid="{00000000-0005-0000-0000-000057360000}"/>
    <cellStyle name="Comma 3 4 2 2 2 3 2 3 2 2" xfId="35000" xr:uid="{29BDEE18-DD1C-49D0-BE11-AAA51C70CD96}"/>
    <cellStyle name="Comma 3 4 2 2 2 3 2 3 3" xfId="25393" xr:uid="{4FD72333-31EB-475B-BE4F-83A97183C77F}"/>
    <cellStyle name="Comma 3 4 2 2 2 3 2 4" xfId="10982" xr:uid="{00000000-0005-0000-0000-000058360000}"/>
    <cellStyle name="Comma 3 4 2 2 2 3 2 4 2" xfId="30196" xr:uid="{02A758B2-51A5-48B7-A9B1-571B23626CA4}"/>
    <cellStyle name="Comma 3 4 2 2 2 3 2 5" xfId="20589" xr:uid="{D2C83F86-3452-444E-AE12-C9A1D8A15718}"/>
    <cellStyle name="Comma 3 4 2 2 2 3 3" xfId="2173" xr:uid="{00000000-0005-0000-0000-000059360000}"/>
    <cellStyle name="Comma 3 4 2 2 2 3 3 2" xfId="4577" xr:uid="{00000000-0005-0000-0000-00005A360000}"/>
    <cellStyle name="Comma 3 4 2 2 2 3 3 2 2" xfId="9380" xr:uid="{00000000-0005-0000-0000-00005B360000}"/>
    <cellStyle name="Comma 3 4 2 2 2 3 3 2 2 2" xfId="18987" xr:uid="{00000000-0005-0000-0000-00005C360000}"/>
    <cellStyle name="Comma 3 4 2 2 2 3 3 2 2 2 2" xfId="38201" xr:uid="{4440EA6C-F48C-4AB8-8B05-7140A1D0C55A}"/>
    <cellStyle name="Comma 3 4 2 2 2 3 3 2 2 3" xfId="28594" xr:uid="{39315C7E-0203-4792-82CD-03AC06C3D295}"/>
    <cellStyle name="Comma 3 4 2 2 2 3 3 2 3" xfId="14184" xr:uid="{00000000-0005-0000-0000-00005D360000}"/>
    <cellStyle name="Comma 3 4 2 2 2 3 3 2 3 2" xfId="33398" xr:uid="{85E5E739-3B24-403C-845E-D667C52054AA}"/>
    <cellStyle name="Comma 3 4 2 2 2 3 3 2 4" xfId="23791" xr:uid="{3BC2A53A-CE5F-42CD-AAB9-24E7480707E6}"/>
    <cellStyle name="Comma 3 4 2 2 2 3 3 3" xfId="6979" xr:uid="{00000000-0005-0000-0000-00005E360000}"/>
    <cellStyle name="Comma 3 4 2 2 2 3 3 3 2" xfId="16586" xr:uid="{00000000-0005-0000-0000-00005F360000}"/>
    <cellStyle name="Comma 3 4 2 2 2 3 3 3 2 2" xfId="35800" xr:uid="{9E51D11F-022B-4EA1-A10D-3B8E6F9FD0F0}"/>
    <cellStyle name="Comma 3 4 2 2 2 3 3 3 3" xfId="26193" xr:uid="{E38407F9-1E31-42F5-9FAB-34346B30946F}"/>
    <cellStyle name="Comma 3 4 2 2 2 3 3 4" xfId="11782" xr:uid="{00000000-0005-0000-0000-000060360000}"/>
    <cellStyle name="Comma 3 4 2 2 2 3 3 4 2" xfId="30996" xr:uid="{4D904B92-2866-4F62-931A-F8B0FEC598D6}"/>
    <cellStyle name="Comma 3 4 2 2 2 3 3 5" xfId="21389" xr:uid="{E182364D-B9A0-4705-8F9D-9243DD3797CA}"/>
    <cellStyle name="Comma 3 4 2 2 2 3 4" xfId="2977" xr:uid="{00000000-0005-0000-0000-000061360000}"/>
    <cellStyle name="Comma 3 4 2 2 2 3 4 2" xfId="7780" xr:uid="{00000000-0005-0000-0000-000062360000}"/>
    <cellStyle name="Comma 3 4 2 2 2 3 4 2 2" xfId="17387" xr:uid="{00000000-0005-0000-0000-000063360000}"/>
    <cellStyle name="Comma 3 4 2 2 2 3 4 2 2 2" xfId="36601" xr:uid="{A6A87B1A-11CF-4507-8116-BE9BF1C05F31}"/>
    <cellStyle name="Comma 3 4 2 2 2 3 4 2 3" xfId="26994" xr:uid="{C0111DA6-A978-44B5-B379-4AB603BEF45C}"/>
    <cellStyle name="Comma 3 4 2 2 2 3 4 3" xfId="12584" xr:uid="{00000000-0005-0000-0000-000064360000}"/>
    <cellStyle name="Comma 3 4 2 2 2 3 4 3 2" xfId="31798" xr:uid="{13E4756C-52D1-4FC9-BFEB-2105F9AE0FC2}"/>
    <cellStyle name="Comma 3 4 2 2 2 3 4 4" xfId="22191" xr:uid="{3555976A-B0C6-4581-B033-AF0DC4331A2D}"/>
    <cellStyle name="Comma 3 4 2 2 2 3 5" xfId="5379" xr:uid="{00000000-0005-0000-0000-000065360000}"/>
    <cellStyle name="Comma 3 4 2 2 2 3 5 2" xfId="14986" xr:uid="{00000000-0005-0000-0000-000066360000}"/>
    <cellStyle name="Comma 3 4 2 2 2 3 5 2 2" xfId="34200" xr:uid="{B1E3C9FD-8A08-4B1C-A905-54A88AD7CAC9}"/>
    <cellStyle name="Comma 3 4 2 2 2 3 5 3" xfId="24593" xr:uid="{16C96168-21F6-4ADC-B6E7-DE2619535A18}"/>
    <cellStyle name="Comma 3 4 2 2 2 3 6" xfId="10182" xr:uid="{00000000-0005-0000-0000-000067360000}"/>
    <cellStyle name="Comma 3 4 2 2 2 3 6 2" xfId="29396" xr:uid="{DFF71FC5-6298-4401-85B5-9EBB4468C186}"/>
    <cellStyle name="Comma 3 4 2 2 2 3 7" xfId="19789" xr:uid="{A018E30E-23D1-4691-B0F6-CCAB1D0690FB}"/>
    <cellStyle name="Comma 3 4 2 2 2 4" xfId="772" xr:uid="{00000000-0005-0000-0000-000068360000}"/>
    <cellStyle name="Comma 3 4 2 2 2 4 2" xfId="1573" xr:uid="{00000000-0005-0000-0000-000069360000}"/>
    <cellStyle name="Comma 3 4 2 2 2 4 2 2" xfId="3977" xr:uid="{00000000-0005-0000-0000-00006A360000}"/>
    <cellStyle name="Comma 3 4 2 2 2 4 2 2 2" xfId="8780" xr:uid="{00000000-0005-0000-0000-00006B360000}"/>
    <cellStyle name="Comma 3 4 2 2 2 4 2 2 2 2" xfId="18387" xr:uid="{00000000-0005-0000-0000-00006C360000}"/>
    <cellStyle name="Comma 3 4 2 2 2 4 2 2 2 2 2" xfId="37601" xr:uid="{462A4D4A-E9C5-4FF4-89AA-EE49094C22C4}"/>
    <cellStyle name="Comma 3 4 2 2 2 4 2 2 2 3" xfId="27994" xr:uid="{C2E7D9D5-5F91-41BE-890A-28FBFA6D6E40}"/>
    <cellStyle name="Comma 3 4 2 2 2 4 2 2 3" xfId="13584" xr:uid="{00000000-0005-0000-0000-00006D360000}"/>
    <cellStyle name="Comma 3 4 2 2 2 4 2 2 3 2" xfId="32798" xr:uid="{F1414E0D-BC39-4E42-BEB0-4B2DDA9109AB}"/>
    <cellStyle name="Comma 3 4 2 2 2 4 2 2 4" xfId="23191" xr:uid="{00D11EF0-3EC5-4064-AA7C-4FCEC92D4278}"/>
    <cellStyle name="Comma 3 4 2 2 2 4 2 3" xfId="6379" xr:uid="{00000000-0005-0000-0000-00006E360000}"/>
    <cellStyle name="Comma 3 4 2 2 2 4 2 3 2" xfId="15986" xr:uid="{00000000-0005-0000-0000-00006F360000}"/>
    <cellStyle name="Comma 3 4 2 2 2 4 2 3 2 2" xfId="35200" xr:uid="{2DC9234B-1259-4A54-BB06-59564EA0F9FB}"/>
    <cellStyle name="Comma 3 4 2 2 2 4 2 3 3" xfId="25593" xr:uid="{49EEDD8F-200E-4D93-A843-C7C53C96DA69}"/>
    <cellStyle name="Comma 3 4 2 2 2 4 2 4" xfId="11182" xr:uid="{00000000-0005-0000-0000-000070360000}"/>
    <cellStyle name="Comma 3 4 2 2 2 4 2 4 2" xfId="30396" xr:uid="{7A486B4B-6F0B-4723-BADB-8DAF498E8799}"/>
    <cellStyle name="Comma 3 4 2 2 2 4 2 5" xfId="20789" xr:uid="{C216C566-34A6-41E7-A16F-073D78327460}"/>
    <cellStyle name="Comma 3 4 2 2 2 4 3" xfId="2373" xr:uid="{00000000-0005-0000-0000-000071360000}"/>
    <cellStyle name="Comma 3 4 2 2 2 4 3 2" xfId="4777" xr:uid="{00000000-0005-0000-0000-000072360000}"/>
    <cellStyle name="Comma 3 4 2 2 2 4 3 2 2" xfId="9580" xr:uid="{00000000-0005-0000-0000-000073360000}"/>
    <cellStyle name="Comma 3 4 2 2 2 4 3 2 2 2" xfId="19187" xr:uid="{00000000-0005-0000-0000-000074360000}"/>
    <cellStyle name="Comma 3 4 2 2 2 4 3 2 2 2 2" xfId="38401" xr:uid="{7645F56B-3F81-4FDE-9C30-711FE5BDD82F}"/>
    <cellStyle name="Comma 3 4 2 2 2 4 3 2 2 3" xfId="28794" xr:uid="{249CA4EE-8958-46CC-93E5-8C0EC686FADF}"/>
    <cellStyle name="Comma 3 4 2 2 2 4 3 2 3" xfId="14384" xr:uid="{00000000-0005-0000-0000-000075360000}"/>
    <cellStyle name="Comma 3 4 2 2 2 4 3 2 3 2" xfId="33598" xr:uid="{805CB14B-FF5E-4210-AAD7-7FBDD6C1F36C}"/>
    <cellStyle name="Comma 3 4 2 2 2 4 3 2 4" xfId="23991" xr:uid="{AF6E4585-98D9-4A2F-A019-CD1956A67454}"/>
    <cellStyle name="Comma 3 4 2 2 2 4 3 3" xfId="7179" xr:uid="{00000000-0005-0000-0000-000076360000}"/>
    <cellStyle name="Comma 3 4 2 2 2 4 3 3 2" xfId="16786" xr:uid="{00000000-0005-0000-0000-000077360000}"/>
    <cellStyle name="Comma 3 4 2 2 2 4 3 3 2 2" xfId="36000" xr:uid="{6CA1F9D1-7E27-49A0-8A5F-7F2F68A9B23C}"/>
    <cellStyle name="Comma 3 4 2 2 2 4 3 3 3" xfId="26393" xr:uid="{A4B8E5A1-599B-43EC-97F5-D79540262A8A}"/>
    <cellStyle name="Comma 3 4 2 2 2 4 3 4" xfId="11982" xr:uid="{00000000-0005-0000-0000-000078360000}"/>
    <cellStyle name="Comma 3 4 2 2 2 4 3 4 2" xfId="31196" xr:uid="{E94D6C2B-EACF-4F7F-BDF8-D5441414B454}"/>
    <cellStyle name="Comma 3 4 2 2 2 4 3 5" xfId="21589" xr:uid="{4257169D-7A1E-4AFD-8E6C-61120E8BEED1}"/>
    <cellStyle name="Comma 3 4 2 2 2 4 4" xfId="3177" xr:uid="{00000000-0005-0000-0000-000079360000}"/>
    <cellStyle name="Comma 3 4 2 2 2 4 4 2" xfId="7980" xr:uid="{00000000-0005-0000-0000-00007A360000}"/>
    <cellStyle name="Comma 3 4 2 2 2 4 4 2 2" xfId="17587" xr:uid="{00000000-0005-0000-0000-00007B360000}"/>
    <cellStyle name="Comma 3 4 2 2 2 4 4 2 2 2" xfId="36801" xr:uid="{278BEF90-E55D-42A8-A8E7-EC23DADC80EB}"/>
    <cellStyle name="Comma 3 4 2 2 2 4 4 2 3" xfId="27194" xr:uid="{28C179D0-900C-47F0-9DA5-B1E9CF10CD08}"/>
    <cellStyle name="Comma 3 4 2 2 2 4 4 3" xfId="12784" xr:uid="{00000000-0005-0000-0000-00007C360000}"/>
    <cellStyle name="Comma 3 4 2 2 2 4 4 3 2" xfId="31998" xr:uid="{70AEDFB6-5413-4A4E-B98E-24CBED89E6F2}"/>
    <cellStyle name="Comma 3 4 2 2 2 4 4 4" xfId="22391" xr:uid="{C51A0F08-A71A-4747-AA05-8720900C9FA8}"/>
    <cellStyle name="Comma 3 4 2 2 2 4 5" xfId="5579" xr:uid="{00000000-0005-0000-0000-00007D360000}"/>
    <cellStyle name="Comma 3 4 2 2 2 4 5 2" xfId="15186" xr:uid="{00000000-0005-0000-0000-00007E360000}"/>
    <cellStyle name="Comma 3 4 2 2 2 4 5 2 2" xfId="34400" xr:uid="{2A0E6018-B9FA-4303-BD76-7E4ED0C24AF2}"/>
    <cellStyle name="Comma 3 4 2 2 2 4 5 3" xfId="24793" xr:uid="{91935DBD-FCA1-471B-850F-A852A4E29E30}"/>
    <cellStyle name="Comma 3 4 2 2 2 4 6" xfId="10382" xr:uid="{00000000-0005-0000-0000-00007F360000}"/>
    <cellStyle name="Comma 3 4 2 2 2 4 6 2" xfId="29596" xr:uid="{8D7F9475-D81E-437F-9BB5-22E62064D7A7}"/>
    <cellStyle name="Comma 3 4 2 2 2 4 7" xfId="19989" xr:uid="{0C38B732-A0F0-46F0-9152-FA2EB2698CC8}"/>
    <cellStyle name="Comma 3 4 2 2 2 5" xfId="973" xr:uid="{00000000-0005-0000-0000-000080360000}"/>
    <cellStyle name="Comma 3 4 2 2 2 5 2" xfId="3377" xr:uid="{00000000-0005-0000-0000-000081360000}"/>
    <cellStyle name="Comma 3 4 2 2 2 5 2 2" xfId="8180" xr:uid="{00000000-0005-0000-0000-000082360000}"/>
    <cellStyle name="Comma 3 4 2 2 2 5 2 2 2" xfId="17787" xr:uid="{00000000-0005-0000-0000-000083360000}"/>
    <cellStyle name="Comma 3 4 2 2 2 5 2 2 2 2" xfId="37001" xr:uid="{6DBCCDA1-407C-4475-ACD0-A6A27FE4484A}"/>
    <cellStyle name="Comma 3 4 2 2 2 5 2 2 3" xfId="27394" xr:uid="{95FA6833-7A02-4A8C-9C4E-25D4A1885DFC}"/>
    <cellStyle name="Comma 3 4 2 2 2 5 2 3" xfId="12984" xr:uid="{00000000-0005-0000-0000-000084360000}"/>
    <cellStyle name="Comma 3 4 2 2 2 5 2 3 2" xfId="32198" xr:uid="{5271A82C-12B5-42A7-AB87-FE5B835B7F25}"/>
    <cellStyle name="Comma 3 4 2 2 2 5 2 4" xfId="22591" xr:uid="{0D2046BB-D312-45CC-9517-3E91458ED408}"/>
    <cellStyle name="Comma 3 4 2 2 2 5 3" xfId="5779" xr:uid="{00000000-0005-0000-0000-000085360000}"/>
    <cellStyle name="Comma 3 4 2 2 2 5 3 2" xfId="15386" xr:uid="{00000000-0005-0000-0000-000086360000}"/>
    <cellStyle name="Comma 3 4 2 2 2 5 3 2 2" xfId="34600" xr:uid="{0508FDDA-CFD9-4F34-BED3-BFBFA5EEC00C}"/>
    <cellStyle name="Comma 3 4 2 2 2 5 3 3" xfId="24993" xr:uid="{945992FC-1B90-4F6B-8AE9-45DA9AA315B8}"/>
    <cellStyle name="Comma 3 4 2 2 2 5 4" xfId="10582" xr:uid="{00000000-0005-0000-0000-000087360000}"/>
    <cellStyle name="Comma 3 4 2 2 2 5 4 2" xfId="29796" xr:uid="{AD04B490-D4AE-4933-9217-84E410060FD4}"/>
    <cellStyle name="Comma 3 4 2 2 2 5 5" xfId="20189" xr:uid="{B0023CEA-A7BC-4C54-AAC5-45CED60D691D}"/>
    <cellStyle name="Comma 3 4 2 2 2 6" xfId="1773" xr:uid="{00000000-0005-0000-0000-000088360000}"/>
    <cellStyle name="Comma 3 4 2 2 2 6 2" xfId="4177" xr:uid="{00000000-0005-0000-0000-000089360000}"/>
    <cellStyle name="Comma 3 4 2 2 2 6 2 2" xfId="8980" xr:uid="{00000000-0005-0000-0000-00008A360000}"/>
    <cellStyle name="Comma 3 4 2 2 2 6 2 2 2" xfId="18587" xr:uid="{00000000-0005-0000-0000-00008B360000}"/>
    <cellStyle name="Comma 3 4 2 2 2 6 2 2 2 2" xfId="37801" xr:uid="{8F59F7A1-646D-4A44-AC84-05A65AE7B43B}"/>
    <cellStyle name="Comma 3 4 2 2 2 6 2 2 3" xfId="28194" xr:uid="{FDF6BD75-FC43-4CEB-A129-75C5BD5A5A74}"/>
    <cellStyle name="Comma 3 4 2 2 2 6 2 3" xfId="13784" xr:uid="{00000000-0005-0000-0000-00008C360000}"/>
    <cellStyle name="Comma 3 4 2 2 2 6 2 3 2" xfId="32998" xr:uid="{E912D189-AFD0-4530-9057-8A62B14EF54F}"/>
    <cellStyle name="Comma 3 4 2 2 2 6 2 4" xfId="23391" xr:uid="{6C376F26-0692-4AFD-9455-D117666ACC44}"/>
    <cellStyle name="Comma 3 4 2 2 2 6 3" xfId="6579" xr:uid="{00000000-0005-0000-0000-00008D360000}"/>
    <cellStyle name="Comma 3 4 2 2 2 6 3 2" xfId="16186" xr:uid="{00000000-0005-0000-0000-00008E360000}"/>
    <cellStyle name="Comma 3 4 2 2 2 6 3 2 2" xfId="35400" xr:uid="{B48836C3-8C3A-4317-8CE5-BE2EE88D5CA4}"/>
    <cellStyle name="Comma 3 4 2 2 2 6 3 3" xfId="25793" xr:uid="{1F3B2A7B-DF75-4012-AD1B-15B9C3159A84}"/>
    <cellStyle name="Comma 3 4 2 2 2 6 4" xfId="11382" xr:uid="{00000000-0005-0000-0000-00008F360000}"/>
    <cellStyle name="Comma 3 4 2 2 2 6 4 2" xfId="30596" xr:uid="{E4E8E48F-3D06-48EB-AE44-766BC1DB64D1}"/>
    <cellStyle name="Comma 3 4 2 2 2 6 5" xfId="20989" xr:uid="{F0EB4623-09A6-44F8-8222-CE773C1658A8}"/>
    <cellStyle name="Comma 3 4 2 2 2 7" xfId="2577" xr:uid="{00000000-0005-0000-0000-000090360000}"/>
    <cellStyle name="Comma 3 4 2 2 2 7 2" xfId="7380" xr:uid="{00000000-0005-0000-0000-000091360000}"/>
    <cellStyle name="Comma 3 4 2 2 2 7 2 2" xfId="16987" xr:uid="{00000000-0005-0000-0000-000092360000}"/>
    <cellStyle name="Comma 3 4 2 2 2 7 2 2 2" xfId="36201" xr:uid="{856A5D55-25DA-4028-A8CE-DA566C1AE88F}"/>
    <cellStyle name="Comma 3 4 2 2 2 7 2 3" xfId="26594" xr:uid="{54BFAE7C-DBC6-47E1-91B6-4BCBB08DCBF6}"/>
    <cellStyle name="Comma 3 4 2 2 2 7 3" xfId="12184" xr:uid="{00000000-0005-0000-0000-000093360000}"/>
    <cellStyle name="Comma 3 4 2 2 2 7 3 2" xfId="31398" xr:uid="{6060D51E-383C-46D3-BF5C-A228E0DF74D2}"/>
    <cellStyle name="Comma 3 4 2 2 2 7 4" xfId="21791" xr:uid="{AB777AA7-15B4-4E42-B0C9-7F2269AD89FB}"/>
    <cellStyle name="Comma 3 4 2 2 2 8" xfId="4979" xr:uid="{00000000-0005-0000-0000-000094360000}"/>
    <cellStyle name="Comma 3 4 2 2 2 8 2" xfId="14586" xr:uid="{00000000-0005-0000-0000-000095360000}"/>
    <cellStyle name="Comma 3 4 2 2 2 8 2 2" xfId="33800" xr:uid="{83D227CC-FD4F-4E72-857A-ED2CCF011ACC}"/>
    <cellStyle name="Comma 3 4 2 2 2 8 3" xfId="24193" xr:uid="{8F547E77-2078-4F72-9276-051B6F052B3D}"/>
    <cellStyle name="Comma 3 4 2 2 2 9" xfId="9782" xr:uid="{00000000-0005-0000-0000-000096360000}"/>
    <cellStyle name="Comma 3 4 2 2 2 9 2" xfId="28996" xr:uid="{3028EC42-1E34-4ECB-A0A9-24BBEF9DE467}"/>
    <cellStyle name="Comma 3 4 2 2 3" xfId="272" xr:uid="{00000000-0005-0000-0000-000097360000}"/>
    <cellStyle name="Comma 3 4 2 2 3 2" xfId="1073" xr:uid="{00000000-0005-0000-0000-000098360000}"/>
    <cellStyle name="Comma 3 4 2 2 3 2 2" xfId="3477" xr:uid="{00000000-0005-0000-0000-000099360000}"/>
    <cellStyle name="Comma 3 4 2 2 3 2 2 2" xfId="8280" xr:uid="{00000000-0005-0000-0000-00009A360000}"/>
    <cellStyle name="Comma 3 4 2 2 3 2 2 2 2" xfId="17887" xr:uid="{00000000-0005-0000-0000-00009B360000}"/>
    <cellStyle name="Comma 3 4 2 2 3 2 2 2 2 2" xfId="37101" xr:uid="{8175617B-B11A-4C40-A6C8-347F7F2B978E}"/>
    <cellStyle name="Comma 3 4 2 2 3 2 2 2 3" xfId="27494" xr:uid="{A75168B6-7D35-4DCC-8965-E4A406258B5F}"/>
    <cellStyle name="Comma 3 4 2 2 3 2 2 3" xfId="13084" xr:uid="{00000000-0005-0000-0000-00009C360000}"/>
    <cellStyle name="Comma 3 4 2 2 3 2 2 3 2" xfId="32298" xr:uid="{37709104-4B3C-49EF-B491-6A1CF71C257D}"/>
    <cellStyle name="Comma 3 4 2 2 3 2 2 4" xfId="22691" xr:uid="{20C73D60-9942-4E17-A163-187E8C3123A0}"/>
    <cellStyle name="Comma 3 4 2 2 3 2 3" xfId="5879" xr:uid="{00000000-0005-0000-0000-00009D360000}"/>
    <cellStyle name="Comma 3 4 2 2 3 2 3 2" xfId="15486" xr:uid="{00000000-0005-0000-0000-00009E360000}"/>
    <cellStyle name="Comma 3 4 2 2 3 2 3 2 2" xfId="34700" xr:uid="{9AD90C00-EE52-4419-AFA7-BA0BBBAE1F38}"/>
    <cellStyle name="Comma 3 4 2 2 3 2 3 3" xfId="25093" xr:uid="{50E6564B-D2D0-4220-8E4E-9A7BCBD375F8}"/>
    <cellStyle name="Comma 3 4 2 2 3 2 4" xfId="10682" xr:uid="{00000000-0005-0000-0000-00009F360000}"/>
    <cellStyle name="Comma 3 4 2 2 3 2 4 2" xfId="29896" xr:uid="{A50BFC87-B338-4B90-B36B-A71F29145979}"/>
    <cellStyle name="Comma 3 4 2 2 3 2 5" xfId="20289" xr:uid="{6DF350CE-7E5A-4F69-8105-793784C4A1FF}"/>
    <cellStyle name="Comma 3 4 2 2 3 3" xfId="1873" xr:uid="{00000000-0005-0000-0000-0000A0360000}"/>
    <cellStyle name="Comma 3 4 2 2 3 3 2" xfId="4277" xr:uid="{00000000-0005-0000-0000-0000A1360000}"/>
    <cellStyle name="Comma 3 4 2 2 3 3 2 2" xfId="9080" xr:uid="{00000000-0005-0000-0000-0000A2360000}"/>
    <cellStyle name="Comma 3 4 2 2 3 3 2 2 2" xfId="18687" xr:uid="{00000000-0005-0000-0000-0000A3360000}"/>
    <cellStyle name="Comma 3 4 2 2 3 3 2 2 2 2" xfId="37901" xr:uid="{076A550A-A4C5-47CF-8E24-050F69A4CA8A}"/>
    <cellStyle name="Comma 3 4 2 2 3 3 2 2 3" xfId="28294" xr:uid="{636EE13F-73D4-46B4-84CE-43E9948437A1}"/>
    <cellStyle name="Comma 3 4 2 2 3 3 2 3" xfId="13884" xr:uid="{00000000-0005-0000-0000-0000A4360000}"/>
    <cellStyle name="Comma 3 4 2 2 3 3 2 3 2" xfId="33098" xr:uid="{DD40CF2C-4966-46F1-BB07-6269AB6D044C}"/>
    <cellStyle name="Comma 3 4 2 2 3 3 2 4" xfId="23491" xr:uid="{BD38ACCB-5D13-400A-9181-6A2C644523CE}"/>
    <cellStyle name="Comma 3 4 2 2 3 3 3" xfId="6679" xr:uid="{00000000-0005-0000-0000-0000A5360000}"/>
    <cellStyle name="Comma 3 4 2 2 3 3 3 2" xfId="16286" xr:uid="{00000000-0005-0000-0000-0000A6360000}"/>
    <cellStyle name="Comma 3 4 2 2 3 3 3 2 2" xfId="35500" xr:uid="{05BBF6C7-313A-4908-8FAA-FD7B70A20682}"/>
    <cellStyle name="Comma 3 4 2 2 3 3 3 3" xfId="25893" xr:uid="{641D7C82-1B7C-40A7-B5EF-5FA664EBC451}"/>
    <cellStyle name="Comma 3 4 2 2 3 3 4" xfId="11482" xr:uid="{00000000-0005-0000-0000-0000A7360000}"/>
    <cellStyle name="Comma 3 4 2 2 3 3 4 2" xfId="30696" xr:uid="{26698534-3EE9-44DC-A794-9C6497AC4133}"/>
    <cellStyle name="Comma 3 4 2 2 3 3 5" xfId="21089" xr:uid="{9384332D-6A55-4B04-AC17-1541DC7CB1E6}"/>
    <cellStyle name="Comma 3 4 2 2 3 4" xfId="2677" xr:uid="{00000000-0005-0000-0000-0000A8360000}"/>
    <cellStyle name="Comma 3 4 2 2 3 4 2" xfId="7480" xr:uid="{00000000-0005-0000-0000-0000A9360000}"/>
    <cellStyle name="Comma 3 4 2 2 3 4 2 2" xfId="17087" xr:uid="{00000000-0005-0000-0000-0000AA360000}"/>
    <cellStyle name="Comma 3 4 2 2 3 4 2 2 2" xfId="36301" xr:uid="{289C8CD3-7A8C-4FA1-9057-18CED513A5E5}"/>
    <cellStyle name="Comma 3 4 2 2 3 4 2 3" xfId="26694" xr:uid="{94DBD5C8-33E4-4AB5-8ED4-EF3F02397F3F}"/>
    <cellStyle name="Comma 3 4 2 2 3 4 3" xfId="12284" xr:uid="{00000000-0005-0000-0000-0000AB360000}"/>
    <cellStyle name="Comma 3 4 2 2 3 4 3 2" xfId="31498" xr:uid="{7222BFDC-66BA-4384-A48E-A3829CE5A414}"/>
    <cellStyle name="Comma 3 4 2 2 3 4 4" xfId="21891" xr:uid="{26ED78B0-9459-4D21-9614-6FC8B828D193}"/>
    <cellStyle name="Comma 3 4 2 2 3 5" xfId="5079" xr:uid="{00000000-0005-0000-0000-0000AC360000}"/>
    <cellStyle name="Comma 3 4 2 2 3 5 2" xfId="14686" xr:uid="{00000000-0005-0000-0000-0000AD360000}"/>
    <cellStyle name="Comma 3 4 2 2 3 5 2 2" xfId="33900" xr:uid="{5B5A33D1-0545-42DF-B9E6-9AEE2438D684}"/>
    <cellStyle name="Comma 3 4 2 2 3 5 3" xfId="24293" xr:uid="{B8542B4E-FEF0-47D4-B1B8-81516DB4822F}"/>
    <cellStyle name="Comma 3 4 2 2 3 6" xfId="9882" xr:uid="{00000000-0005-0000-0000-0000AE360000}"/>
    <cellStyle name="Comma 3 4 2 2 3 6 2" xfId="29096" xr:uid="{15075283-DFFF-44A3-BAC1-8E0938FED701}"/>
    <cellStyle name="Comma 3 4 2 2 3 7" xfId="19489" xr:uid="{E28816B1-73B1-463D-B5B2-BEE94DC91742}"/>
    <cellStyle name="Comma 3 4 2 2 4" xfId="472" xr:uid="{00000000-0005-0000-0000-0000AF360000}"/>
    <cellStyle name="Comma 3 4 2 2 4 2" xfId="1273" xr:uid="{00000000-0005-0000-0000-0000B0360000}"/>
    <cellStyle name="Comma 3 4 2 2 4 2 2" xfId="3677" xr:uid="{00000000-0005-0000-0000-0000B1360000}"/>
    <cellStyle name="Comma 3 4 2 2 4 2 2 2" xfId="8480" xr:uid="{00000000-0005-0000-0000-0000B2360000}"/>
    <cellStyle name="Comma 3 4 2 2 4 2 2 2 2" xfId="18087" xr:uid="{00000000-0005-0000-0000-0000B3360000}"/>
    <cellStyle name="Comma 3 4 2 2 4 2 2 2 2 2" xfId="37301" xr:uid="{06ABC2AA-FF87-41D2-83AB-B91EB8FF8B47}"/>
    <cellStyle name="Comma 3 4 2 2 4 2 2 2 3" xfId="27694" xr:uid="{F60DF6AA-65AD-4A92-94F3-20EDE183EB9E}"/>
    <cellStyle name="Comma 3 4 2 2 4 2 2 3" xfId="13284" xr:uid="{00000000-0005-0000-0000-0000B4360000}"/>
    <cellStyle name="Comma 3 4 2 2 4 2 2 3 2" xfId="32498" xr:uid="{4278431D-01C6-4483-887A-CBE7E5A9980B}"/>
    <cellStyle name="Comma 3 4 2 2 4 2 2 4" xfId="22891" xr:uid="{71C69501-60B1-44E0-876C-DCCE79799BDF}"/>
    <cellStyle name="Comma 3 4 2 2 4 2 3" xfId="6079" xr:uid="{00000000-0005-0000-0000-0000B5360000}"/>
    <cellStyle name="Comma 3 4 2 2 4 2 3 2" xfId="15686" xr:uid="{00000000-0005-0000-0000-0000B6360000}"/>
    <cellStyle name="Comma 3 4 2 2 4 2 3 2 2" xfId="34900" xr:uid="{1AF7895C-EA6C-49CF-861D-F9718D3E1845}"/>
    <cellStyle name="Comma 3 4 2 2 4 2 3 3" xfId="25293" xr:uid="{284D03EF-E1A4-4A51-8E93-170320917909}"/>
    <cellStyle name="Comma 3 4 2 2 4 2 4" xfId="10882" xr:uid="{00000000-0005-0000-0000-0000B7360000}"/>
    <cellStyle name="Comma 3 4 2 2 4 2 4 2" xfId="30096" xr:uid="{FED07C6B-2C10-4562-998C-8F02FEBECB8D}"/>
    <cellStyle name="Comma 3 4 2 2 4 2 5" xfId="20489" xr:uid="{E0C35245-E10B-4977-90C8-033BA9AE70E7}"/>
    <cellStyle name="Comma 3 4 2 2 4 3" xfId="2073" xr:uid="{00000000-0005-0000-0000-0000B8360000}"/>
    <cellStyle name="Comma 3 4 2 2 4 3 2" xfId="4477" xr:uid="{00000000-0005-0000-0000-0000B9360000}"/>
    <cellStyle name="Comma 3 4 2 2 4 3 2 2" xfId="9280" xr:uid="{00000000-0005-0000-0000-0000BA360000}"/>
    <cellStyle name="Comma 3 4 2 2 4 3 2 2 2" xfId="18887" xr:uid="{00000000-0005-0000-0000-0000BB360000}"/>
    <cellStyle name="Comma 3 4 2 2 4 3 2 2 2 2" xfId="38101" xr:uid="{1087759D-2C82-40A2-9A0F-DBDA5D4B0360}"/>
    <cellStyle name="Comma 3 4 2 2 4 3 2 2 3" xfId="28494" xr:uid="{95BF5ABC-C3C8-485E-871C-E7ED5B260FA4}"/>
    <cellStyle name="Comma 3 4 2 2 4 3 2 3" xfId="14084" xr:uid="{00000000-0005-0000-0000-0000BC360000}"/>
    <cellStyle name="Comma 3 4 2 2 4 3 2 3 2" xfId="33298" xr:uid="{604026A1-4AE5-4185-BDC4-7E69636D1425}"/>
    <cellStyle name="Comma 3 4 2 2 4 3 2 4" xfId="23691" xr:uid="{24A40C1E-30D1-45EA-9DA0-6A0CF76D3079}"/>
    <cellStyle name="Comma 3 4 2 2 4 3 3" xfId="6879" xr:uid="{00000000-0005-0000-0000-0000BD360000}"/>
    <cellStyle name="Comma 3 4 2 2 4 3 3 2" xfId="16486" xr:uid="{00000000-0005-0000-0000-0000BE360000}"/>
    <cellStyle name="Comma 3 4 2 2 4 3 3 2 2" xfId="35700" xr:uid="{B433992A-8267-4826-9283-20F28182F53B}"/>
    <cellStyle name="Comma 3 4 2 2 4 3 3 3" xfId="26093" xr:uid="{E159CF80-530F-4DEC-8AE2-7D2E42B6290F}"/>
    <cellStyle name="Comma 3 4 2 2 4 3 4" xfId="11682" xr:uid="{00000000-0005-0000-0000-0000BF360000}"/>
    <cellStyle name="Comma 3 4 2 2 4 3 4 2" xfId="30896" xr:uid="{88A52CD6-9ACE-430E-B93A-C3A827330EE1}"/>
    <cellStyle name="Comma 3 4 2 2 4 3 5" xfId="21289" xr:uid="{EEB7EC6C-85DB-4BDF-895F-AE4BCAA17157}"/>
    <cellStyle name="Comma 3 4 2 2 4 4" xfId="2877" xr:uid="{00000000-0005-0000-0000-0000C0360000}"/>
    <cellStyle name="Comma 3 4 2 2 4 4 2" xfId="7680" xr:uid="{00000000-0005-0000-0000-0000C1360000}"/>
    <cellStyle name="Comma 3 4 2 2 4 4 2 2" xfId="17287" xr:uid="{00000000-0005-0000-0000-0000C2360000}"/>
    <cellStyle name="Comma 3 4 2 2 4 4 2 2 2" xfId="36501" xr:uid="{C73DF34B-8BFD-49C3-BE25-27C74ABD0E3A}"/>
    <cellStyle name="Comma 3 4 2 2 4 4 2 3" xfId="26894" xr:uid="{B47FBA45-2D7C-492F-9ECA-F004354DEE84}"/>
    <cellStyle name="Comma 3 4 2 2 4 4 3" xfId="12484" xr:uid="{00000000-0005-0000-0000-0000C3360000}"/>
    <cellStyle name="Comma 3 4 2 2 4 4 3 2" xfId="31698" xr:uid="{61779B62-A464-4D43-AE5E-7C2F464BA70F}"/>
    <cellStyle name="Comma 3 4 2 2 4 4 4" xfId="22091" xr:uid="{BBD73F53-F5E8-4450-813D-B78B1E852D58}"/>
    <cellStyle name="Comma 3 4 2 2 4 5" xfId="5279" xr:uid="{00000000-0005-0000-0000-0000C4360000}"/>
    <cellStyle name="Comma 3 4 2 2 4 5 2" xfId="14886" xr:uid="{00000000-0005-0000-0000-0000C5360000}"/>
    <cellStyle name="Comma 3 4 2 2 4 5 2 2" xfId="34100" xr:uid="{DBF86CFC-05A4-4F43-9131-18A9030ADC28}"/>
    <cellStyle name="Comma 3 4 2 2 4 5 3" xfId="24493" xr:uid="{415BD24C-8F84-4E76-8F68-E9CD52C2D2D0}"/>
    <cellStyle name="Comma 3 4 2 2 4 6" xfId="10082" xr:uid="{00000000-0005-0000-0000-0000C6360000}"/>
    <cellStyle name="Comma 3 4 2 2 4 6 2" xfId="29296" xr:uid="{BA52FA0C-EA58-4845-8609-79EB0F4B76BC}"/>
    <cellStyle name="Comma 3 4 2 2 4 7" xfId="19689" xr:uid="{C9296678-7242-4307-AB8A-84343FB99021}"/>
    <cellStyle name="Comma 3 4 2 2 5" xfId="672" xr:uid="{00000000-0005-0000-0000-0000C7360000}"/>
    <cellStyle name="Comma 3 4 2 2 5 2" xfId="1473" xr:uid="{00000000-0005-0000-0000-0000C8360000}"/>
    <cellStyle name="Comma 3 4 2 2 5 2 2" xfId="3877" xr:uid="{00000000-0005-0000-0000-0000C9360000}"/>
    <cellStyle name="Comma 3 4 2 2 5 2 2 2" xfId="8680" xr:uid="{00000000-0005-0000-0000-0000CA360000}"/>
    <cellStyle name="Comma 3 4 2 2 5 2 2 2 2" xfId="18287" xr:uid="{00000000-0005-0000-0000-0000CB360000}"/>
    <cellStyle name="Comma 3 4 2 2 5 2 2 2 2 2" xfId="37501" xr:uid="{13E2040A-CEA0-47D3-896F-F8E2BD0BFCDA}"/>
    <cellStyle name="Comma 3 4 2 2 5 2 2 2 3" xfId="27894" xr:uid="{C9779E88-6714-44AE-8849-58AEFD3423E5}"/>
    <cellStyle name="Comma 3 4 2 2 5 2 2 3" xfId="13484" xr:uid="{00000000-0005-0000-0000-0000CC360000}"/>
    <cellStyle name="Comma 3 4 2 2 5 2 2 3 2" xfId="32698" xr:uid="{8CF764EA-3B40-4B80-AC75-84B864410491}"/>
    <cellStyle name="Comma 3 4 2 2 5 2 2 4" xfId="23091" xr:uid="{AD5D906F-D356-4ACB-9481-06EE60FFE199}"/>
    <cellStyle name="Comma 3 4 2 2 5 2 3" xfId="6279" xr:uid="{00000000-0005-0000-0000-0000CD360000}"/>
    <cellStyle name="Comma 3 4 2 2 5 2 3 2" xfId="15886" xr:uid="{00000000-0005-0000-0000-0000CE360000}"/>
    <cellStyle name="Comma 3 4 2 2 5 2 3 2 2" xfId="35100" xr:uid="{FC3B0037-2A15-408D-8EC6-01C2A670BCDD}"/>
    <cellStyle name="Comma 3 4 2 2 5 2 3 3" xfId="25493" xr:uid="{0C8C643F-D3B9-4C93-9424-C7F18C4A62BA}"/>
    <cellStyle name="Comma 3 4 2 2 5 2 4" xfId="11082" xr:uid="{00000000-0005-0000-0000-0000CF360000}"/>
    <cellStyle name="Comma 3 4 2 2 5 2 4 2" xfId="30296" xr:uid="{8C902264-CE8D-4AF3-B49F-5FF93E659F11}"/>
    <cellStyle name="Comma 3 4 2 2 5 2 5" xfId="20689" xr:uid="{01321F02-6613-4796-9E6C-1EFBC97E69AA}"/>
    <cellStyle name="Comma 3 4 2 2 5 3" xfId="2273" xr:uid="{00000000-0005-0000-0000-0000D0360000}"/>
    <cellStyle name="Comma 3 4 2 2 5 3 2" xfId="4677" xr:uid="{00000000-0005-0000-0000-0000D1360000}"/>
    <cellStyle name="Comma 3 4 2 2 5 3 2 2" xfId="9480" xr:uid="{00000000-0005-0000-0000-0000D2360000}"/>
    <cellStyle name="Comma 3 4 2 2 5 3 2 2 2" xfId="19087" xr:uid="{00000000-0005-0000-0000-0000D3360000}"/>
    <cellStyle name="Comma 3 4 2 2 5 3 2 2 2 2" xfId="38301" xr:uid="{1F83A151-A6E7-4021-B969-8B7A7B2BE24E}"/>
    <cellStyle name="Comma 3 4 2 2 5 3 2 2 3" xfId="28694" xr:uid="{73EEC52A-BD3D-4FF2-A67F-48FFF0F2219E}"/>
    <cellStyle name="Comma 3 4 2 2 5 3 2 3" xfId="14284" xr:uid="{00000000-0005-0000-0000-0000D4360000}"/>
    <cellStyle name="Comma 3 4 2 2 5 3 2 3 2" xfId="33498" xr:uid="{9A895F55-7494-4341-B245-9F41635DF744}"/>
    <cellStyle name="Comma 3 4 2 2 5 3 2 4" xfId="23891" xr:uid="{8A097C7C-EDB7-4AAD-9C41-2BB3607DEB48}"/>
    <cellStyle name="Comma 3 4 2 2 5 3 3" xfId="7079" xr:uid="{00000000-0005-0000-0000-0000D5360000}"/>
    <cellStyle name="Comma 3 4 2 2 5 3 3 2" xfId="16686" xr:uid="{00000000-0005-0000-0000-0000D6360000}"/>
    <cellStyle name="Comma 3 4 2 2 5 3 3 2 2" xfId="35900" xr:uid="{E5F6E3DE-4BF5-414E-936C-D760905F4175}"/>
    <cellStyle name="Comma 3 4 2 2 5 3 3 3" xfId="26293" xr:uid="{3C34B36A-BB1E-4AB5-AA64-47828EE6A3CC}"/>
    <cellStyle name="Comma 3 4 2 2 5 3 4" xfId="11882" xr:uid="{00000000-0005-0000-0000-0000D7360000}"/>
    <cellStyle name="Comma 3 4 2 2 5 3 4 2" xfId="31096" xr:uid="{898DC432-67A7-44B3-8099-9421D7B9D174}"/>
    <cellStyle name="Comma 3 4 2 2 5 3 5" xfId="21489" xr:uid="{29FDF38F-988C-48F3-82B0-2C87D01436D6}"/>
    <cellStyle name="Comma 3 4 2 2 5 4" xfId="3077" xr:uid="{00000000-0005-0000-0000-0000D8360000}"/>
    <cellStyle name="Comma 3 4 2 2 5 4 2" xfId="7880" xr:uid="{00000000-0005-0000-0000-0000D9360000}"/>
    <cellStyle name="Comma 3 4 2 2 5 4 2 2" xfId="17487" xr:uid="{00000000-0005-0000-0000-0000DA360000}"/>
    <cellStyle name="Comma 3 4 2 2 5 4 2 2 2" xfId="36701" xr:uid="{5FA43F64-D10E-4F14-9E23-4D3A5B1589BA}"/>
    <cellStyle name="Comma 3 4 2 2 5 4 2 3" xfId="27094" xr:uid="{BCBC9CDF-099F-43FE-9203-11044E0EA5F1}"/>
    <cellStyle name="Comma 3 4 2 2 5 4 3" xfId="12684" xr:uid="{00000000-0005-0000-0000-0000DB360000}"/>
    <cellStyle name="Comma 3 4 2 2 5 4 3 2" xfId="31898" xr:uid="{B4BB3B43-6902-435D-BB3F-3492055E59BC}"/>
    <cellStyle name="Comma 3 4 2 2 5 4 4" xfId="22291" xr:uid="{CD994F31-7831-40B1-AA3A-A350E780A99E}"/>
    <cellStyle name="Comma 3 4 2 2 5 5" xfId="5479" xr:uid="{00000000-0005-0000-0000-0000DC360000}"/>
    <cellStyle name="Comma 3 4 2 2 5 5 2" xfId="15086" xr:uid="{00000000-0005-0000-0000-0000DD360000}"/>
    <cellStyle name="Comma 3 4 2 2 5 5 2 2" xfId="34300" xr:uid="{C2AEAB5C-0514-4D88-9E44-8895B3ECAB84}"/>
    <cellStyle name="Comma 3 4 2 2 5 5 3" xfId="24693" xr:uid="{1F82726C-9DBF-4083-B376-7438DE538AFE}"/>
    <cellStyle name="Comma 3 4 2 2 5 6" xfId="10282" xr:uid="{00000000-0005-0000-0000-0000DE360000}"/>
    <cellStyle name="Comma 3 4 2 2 5 6 2" xfId="29496" xr:uid="{F72FA861-2B25-419B-9563-CA3621904B50}"/>
    <cellStyle name="Comma 3 4 2 2 5 7" xfId="19889" xr:uid="{5436C46F-1DF5-409E-955F-426DF13D0CDF}"/>
    <cellStyle name="Comma 3 4 2 2 6" xfId="873" xr:uid="{00000000-0005-0000-0000-0000DF360000}"/>
    <cellStyle name="Comma 3 4 2 2 6 2" xfId="3277" xr:uid="{00000000-0005-0000-0000-0000E0360000}"/>
    <cellStyle name="Comma 3 4 2 2 6 2 2" xfId="8080" xr:uid="{00000000-0005-0000-0000-0000E1360000}"/>
    <cellStyle name="Comma 3 4 2 2 6 2 2 2" xfId="17687" xr:uid="{00000000-0005-0000-0000-0000E2360000}"/>
    <cellStyle name="Comma 3 4 2 2 6 2 2 2 2" xfId="36901" xr:uid="{D3D93A3F-1CB9-4C52-B4DE-C815E4E32B80}"/>
    <cellStyle name="Comma 3 4 2 2 6 2 2 3" xfId="27294" xr:uid="{E1304EE9-3F3B-40EA-BE93-6B07F51F5C5C}"/>
    <cellStyle name="Comma 3 4 2 2 6 2 3" xfId="12884" xr:uid="{00000000-0005-0000-0000-0000E3360000}"/>
    <cellStyle name="Comma 3 4 2 2 6 2 3 2" xfId="32098" xr:uid="{52F959F0-0A9A-4BDF-B886-C980ABA41BC1}"/>
    <cellStyle name="Comma 3 4 2 2 6 2 4" xfId="22491" xr:uid="{46F51ACA-A29B-42C4-97D6-8DA1CCA1C8B8}"/>
    <cellStyle name="Comma 3 4 2 2 6 3" xfId="5679" xr:uid="{00000000-0005-0000-0000-0000E4360000}"/>
    <cellStyle name="Comma 3 4 2 2 6 3 2" xfId="15286" xr:uid="{00000000-0005-0000-0000-0000E5360000}"/>
    <cellStyle name="Comma 3 4 2 2 6 3 2 2" xfId="34500" xr:uid="{C94C7DA6-F47F-4275-BABD-67D8029762FA}"/>
    <cellStyle name="Comma 3 4 2 2 6 3 3" xfId="24893" xr:uid="{B62B9B6D-2EB2-4633-9E39-AAE85747A151}"/>
    <cellStyle name="Comma 3 4 2 2 6 4" xfId="10482" xr:uid="{00000000-0005-0000-0000-0000E6360000}"/>
    <cellStyle name="Comma 3 4 2 2 6 4 2" xfId="29696" xr:uid="{001DB708-5890-49F7-BA54-5405A8AC36C7}"/>
    <cellStyle name="Comma 3 4 2 2 6 5" xfId="20089" xr:uid="{A11BC45D-C9E1-441E-B8DB-7F32BD287C29}"/>
    <cellStyle name="Comma 3 4 2 2 7" xfId="1673" xr:uid="{00000000-0005-0000-0000-0000E7360000}"/>
    <cellStyle name="Comma 3 4 2 2 7 2" xfId="4077" xr:uid="{00000000-0005-0000-0000-0000E8360000}"/>
    <cellStyle name="Comma 3 4 2 2 7 2 2" xfId="8880" xr:uid="{00000000-0005-0000-0000-0000E9360000}"/>
    <cellStyle name="Comma 3 4 2 2 7 2 2 2" xfId="18487" xr:uid="{00000000-0005-0000-0000-0000EA360000}"/>
    <cellStyle name="Comma 3 4 2 2 7 2 2 2 2" xfId="37701" xr:uid="{42B9B4BA-9A73-41B8-9177-25CFA88AAC8B}"/>
    <cellStyle name="Comma 3 4 2 2 7 2 2 3" xfId="28094" xr:uid="{559CFE1D-48B8-44C0-AD73-24AE09C2055B}"/>
    <cellStyle name="Comma 3 4 2 2 7 2 3" xfId="13684" xr:uid="{00000000-0005-0000-0000-0000EB360000}"/>
    <cellStyle name="Comma 3 4 2 2 7 2 3 2" xfId="32898" xr:uid="{F691D767-94B8-426D-AC9E-C6E2C6C8FD70}"/>
    <cellStyle name="Comma 3 4 2 2 7 2 4" xfId="23291" xr:uid="{6A8E9EFF-D794-4755-A5C2-7482594E4B9A}"/>
    <cellStyle name="Comma 3 4 2 2 7 3" xfId="6479" xr:uid="{00000000-0005-0000-0000-0000EC360000}"/>
    <cellStyle name="Comma 3 4 2 2 7 3 2" xfId="16086" xr:uid="{00000000-0005-0000-0000-0000ED360000}"/>
    <cellStyle name="Comma 3 4 2 2 7 3 2 2" xfId="35300" xr:uid="{DFAE304E-0BC5-450F-BE1F-CEF3AAA922A1}"/>
    <cellStyle name="Comma 3 4 2 2 7 3 3" xfId="25693" xr:uid="{1690E71A-2E21-4A75-8D22-6916C5C4F864}"/>
    <cellStyle name="Comma 3 4 2 2 7 4" xfId="11282" xr:uid="{00000000-0005-0000-0000-0000EE360000}"/>
    <cellStyle name="Comma 3 4 2 2 7 4 2" xfId="30496" xr:uid="{97EDE5DA-F140-4924-9CA6-AA996906A946}"/>
    <cellStyle name="Comma 3 4 2 2 7 5" xfId="20889" xr:uid="{A62E0CFF-9C77-4F4E-B451-A4AF57CEA22A}"/>
    <cellStyle name="Comma 3 4 2 2 8" xfId="2477" xr:uid="{00000000-0005-0000-0000-0000EF360000}"/>
    <cellStyle name="Comma 3 4 2 2 8 2" xfId="7280" xr:uid="{00000000-0005-0000-0000-0000F0360000}"/>
    <cellStyle name="Comma 3 4 2 2 8 2 2" xfId="16887" xr:uid="{00000000-0005-0000-0000-0000F1360000}"/>
    <cellStyle name="Comma 3 4 2 2 8 2 2 2" xfId="36101" xr:uid="{9F6EECEC-8914-42EF-88CB-4DF3E4D69EE3}"/>
    <cellStyle name="Comma 3 4 2 2 8 2 3" xfId="26494" xr:uid="{5B8DD8E4-2625-452F-97D4-1B46BDCB773B}"/>
    <cellStyle name="Comma 3 4 2 2 8 3" xfId="12084" xr:uid="{00000000-0005-0000-0000-0000F2360000}"/>
    <cellStyle name="Comma 3 4 2 2 8 3 2" xfId="31298" xr:uid="{D6E7E6E6-E3E6-45F8-96FF-F57D8F9B4F7D}"/>
    <cellStyle name="Comma 3 4 2 2 8 4" xfId="21691" xr:uid="{7BCE2198-2ED6-4758-87CF-A68A4AD99808}"/>
    <cellStyle name="Comma 3 4 2 2 9" xfId="4879" xr:uid="{00000000-0005-0000-0000-0000F3360000}"/>
    <cellStyle name="Comma 3 4 2 2 9 2" xfId="14486" xr:uid="{00000000-0005-0000-0000-0000F4360000}"/>
    <cellStyle name="Comma 3 4 2 2 9 2 2" xfId="33700" xr:uid="{5E085637-2614-42D6-9358-2BB990F8A26F}"/>
    <cellStyle name="Comma 3 4 2 2 9 3" xfId="24093" xr:uid="{F068694D-1893-4227-835F-D8FFB537D5BD}"/>
    <cellStyle name="Comma 3 4 2 3" xfId="122" xr:uid="{00000000-0005-0000-0000-0000F5360000}"/>
    <cellStyle name="Comma 3 4 2 3 10" xfId="19339" xr:uid="{788C390A-2762-47F2-BC5B-C118E6925392}"/>
    <cellStyle name="Comma 3 4 2 3 2" xfId="322" xr:uid="{00000000-0005-0000-0000-0000F6360000}"/>
    <cellStyle name="Comma 3 4 2 3 2 2" xfId="1123" xr:uid="{00000000-0005-0000-0000-0000F7360000}"/>
    <cellStyle name="Comma 3 4 2 3 2 2 2" xfId="3527" xr:uid="{00000000-0005-0000-0000-0000F8360000}"/>
    <cellStyle name="Comma 3 4 2 3 2 2 2 2" xfId="8330" xr:uid="{00000000-0005-0000-0000-0000F9360000}"/>
    <cellStyle name="Comma 3 4 2 3 2 2 2 2 2" xfId="17937" xr:uid="{00000000-0005-0000-0000-0000FA360000}"/>
    <cellStyle name="Comma 3 4 2 3 2 2 2 2 2 2" xfId="37151" xr:uid="{08A7BF71-83BF-42E7-8EF4-EE26BFF5287F}"/>
    <cellStyle name="Comma 3 4 2 3 2 2 2 2 3" xfId="27544" xr:uid="{4F47E107-DDAC-4D56-9929-485337AC6C97}"/>
    <cellStyle name="Comma 3 4 2 3 2 2 2 3" xfId="13134" xr:uid="{00000000-0005-0000-0000-0000FB360000}"/>
    <cellStyle name="Comma 3 4 2 3 2 2 2 3 2" xfId="32348" xr:uid="{DA52B86B-30F2-4A97-A301-A9BDDBCEA8E6}"/>
    <cellStyle name="Comma 3 4 2 3 2 2 2 4" xfId="22741" xr:uid="{7CE64409-FB3B-48AE-9D32-3999D245165A}"/>
    <cellStyle name="Comma 3 4 2 3 2 2 3" xfId="5929" xr:uid="{00000000-0005-0000-0000-0000FC360000}"/>
    <cellStyle name="Comma 3 4 2 3 2 2 3 2" xfId="15536" xr:uid="{00000000-0005-0000-0000-0000FD360000}"/>
    <cellStyle name="Comma 3 4 2 3 2 2 3 2 2" xfId="34750" xr:uid="{4DC2A1D7-6951-40D7-97CE-B3143A3622A2}"/>
    <cellStyle name="Comma 3 4 2 3 2 2 3 3" xfId="25143" xr:uid="{55ED290E-CCF8-4700-9394-83E4E2656550}"/>
    <cellStyle name="Comma 3 4 2 3 2 2 4" xfId="10732" xr:uid="{00000000-0005-0000-0000-0000FE360000}"/>
    <cellStyle name="Comma 3 4 2 3 2 2 4 2" xfId="29946" xr:uid="{EF507D6E-3330-404E-B48A-439CC78CDD7F}"/>
    <cellStyle name="Comma 3 4 2 3 2 2 5" xfId="20339" xr:uid="{F5CD5497-0DC9-48AF-A2B6-EFB12DFEBA61}"/>
    <cellStyle name="Comma 3 4 2 3 2 3" xfId="1923" xr:uid="{00000000-0005-0000-0000-0000FF360000}"/>
    <cellStyle name="Comma 3 4 2 3 2 3 2" xfId="4327" xr:uid="{00000000-0005-0000-0000-000000370000}"/>
    <cellStyle name="Comma 3 4 2 3 2 3 2 2" xfId="9130" xr:uid="{00000000-0005-0000-0000-000001370000}"/>
    <cellStyle name="Comma 3 4 2 3 2 3 2 2 2" xfId="18737" xr:uid="{00000000-0005-0000-0000-000002370000}"/>
    <cellStyle name="Comma 3 4 2 3 2 3 2 2 2 2" xfId="37951" xr:uid="{49EBB557-EF41-4419-B8F2-1C76D44B0276}"/>
    <cellStyle name="Comma 3 4 2 3 2 3 2 2 3" xfId="28344" xr:uid="{D0E7B6A6-ADD8-49DA-A7F1-1C4205B8AE0F}"/>
    <cellStyle name="Comma 3 4 2 3 2 3 2 3" xfId="13934" xr:uid="{00000000-0005-0000-0000-000003370000}"/>
    <cellStyle name="Comma 3 4 2 3 2 3 2 3 2" xfId="33148" xr:uid="{2CCA4FD7-7DB1-47A2-A427-35C17BE0C1EF}"/>
    <cellStyle name="Comma 3 4 2 3 2 3 2 4" xfId="23541" xr:uid="{53780442-D155-4BBE-BBDC-5B17A4889719}"/>
    <cellStyle name="Comma 3 4 2 3 2 3 3" xfId="6729" xr:uid="{00000000-0005-0000-0000-000004370000}"/>
    <cellStyle name="Comma 3 4 2 3 2 3 3 2" xfId="16336" xr:uid="{00000000-0005-0000-0000-000005370000}"/>
    <cellStyle name="Comma 3 4 2 3 2 3 3 2 2" xfId="35550" xr:uid="{6CEF7C43-B0E9-4F0C-BCC6-CD780366A8B8}"/>
    <cellStyle name="Comma 3 4 2 3 2 3 3 3" xfId="25943" xr:uid="{B9AD985F-9610-474D-B365-17E71767EB6D}"/>
    <cellStyle name="Comma 3 4 2 3 2 3 4" xfId="11532" xr:uid="{00000000-0005-0000-0000-000006370000}"/>
    <cellStyle name="Comma 3 4 2 3 2 3 4 2" xfId="30746" xr:uid="{E04D30F2-0477-471B-BB92-DB10A3F220D2}"/>
    <cellStyle name="Comma 3 4 2 3 2 3 5" xfId="21139" xr:uid="{6DDFF6A1-5D63-4C5A-B030-4E644EE2A854}"/>
    <cellStyle name="Comma 3 4 2 3 2 4" xfId="2727" xr:uid="{00000000-0005-0000-0000-000007370000}"/>
    <cellStyle name="Comma 3 4 2 3 2 4 2" xfId="7530" xr:uid="{00000000-0005-0000-0000-000008370000}"/>
    <cellStyle name="Comma 3 4 2 3 2 4 2 2" xfId="17137" xr:uid="{00000000-0005-0000-0000-000009370000}"/>
    <cellStyle name="Comma 3 4 2 3 2 4 2 2 2" xfId="36351" xr:uid="{A18CCAD4-1D66-4239-97EA-00F042DB1D1D}"/>
    <cellStyle name="Comma 3 4 2 3 2 4 2 3" xfId="26744" xr:uid="{021BE661-B6F7-48DC-B7DE-C9948DEC1273}"/>
    <cellStyle name="Comma 3 4 2 3 2 4 3" xfId="12334" xr:uid="{00000000-0005-0000-0000-00000A370000}"/>
    <cellStyle name="Comma 3 4 2 3 2 4 3 2" xfId="31548" xr:uid="{897E51A1-455A-46AF-849B-34D7C48C7793}"/>
    <cellStyle name="Comma 3 4 2 3 2 4 4" xfId="21941" xr:uid="{960D4A88-FB00-432A-929F-3A021613A9A5}"/>
    <cellStyle name="Comma 3 4 2 3 2 5" xfId="5129" xr:uid="{00000000-0005-0000-0000-00000B370000}"/>
    <cellStyle name="Comma 3 4 2 3 2 5 2" xfId="14736" xr:uid="{00000000-0005-0000-0000-00000C370000}"/>
    <cellStyle name="Comma 3 4 2 3 2 5 2 2" xfId="33950" xr:uid="{5578BC0A-CBEE-49B5-A2D9-DEFDD2CDF1D7}"/>
    <cellStyle name="Comma 3 4 2 3 2 5 3" xfId="24343" xr:uid="{824CA977-DB4B-497B-9BC9-7E2E811E2C80}"/>
    <cellStyle name="Comma 3 4 2 3 2 6" xfId="9932" xr:uid="{00000000-0005-0000-0000-00000D370000}"/>
    <cellStyle name="Comma 3 4 2 3 2 6 2" xfId="29146" xr:uid="{1E230430-56AF-4D09-B1AD-10F220C51B1B}"/>
    <cellStyle name="Comma 3 4 2 3 2 7" xfId="19539" xr:uid="{C6838446-9FED-4234-9246-0FC7C8F88712}"/>
    <cellStyle name="Comma 3 4 2 3 3" xfId="522" xr:uid="{00000000-0005-0000-0000-00000E370000}"/>
    <cellStyle name="Comma 3 4 2 3 3 2" xfId="1323" xr:uid="{00000000-0005-0000-0000-00000F370000}"/>
    <cellStyle name="Comma 3 4 2 3 3 2 2" xfId="3727" xr:uid="{00000000-0005-0000-0000-000010370000}"/>
    <cellStyle name="Comma 3 4 2 3 3 2 2 2" xfId="8530" xr:uid="{00000000-0005-0000-0000-000011370000}"/>
    <cellStyle name="Comma 3 4 2 3 3 2 2 2 2" xfId="18137" xr:uid="{00000000-0005-0000-0000-000012370000}"/>
    <cellStyle name="Comma 3 4 2 3 3 2 2 2 2 2" xfId="37351" xr:uid="{7758E22B-79A9-4F14-AE4D-9663B18DC649}"/>
    <cellStyle name="Comma 3 4 2 3 3 2 2 2 3" xfId="27744" xr:uid="{C448A395-AA75-4488-B7B3-7C879503E2EA}"/>
    <cellStyle name="Comma 3 4 2 3 3 2 2 3" xfId="13334" xr:uid="{00000000-0005-0000-0000-000013370000}"/>
    <cellStyle name="Comma 3 4 2 3 3 2 2 3 2" xfId="32548" xr:uid="{03697243-B6E6-48D4-A079-43B2499FD2A4}"/>
    <cellStyle name="Comma 3 4 2 3 3 2 2 4" xfId="22941" xr:uid="{4DAC19E0-6C59-429E-AC40-473764F72035}"/>
    <cellStyle name="Comma 3 4 2 3 3 2 3" xfId="6129" xr:uid="{00000000-0005-0000-0000-000014370000}"/>
    <cellStyle name="Comma 3 4 2 3 3 2 3 2" xfId="15736" xr:uid="{00000000-0005-0000-0000-000015370000}"/>
    <cellStyle name="Comma 3 4 2 3 3 2 3 2 2" xfId="34950" xr:uid="{34911CCF-EB93-4CB7-B96E-E9D09F2C1F15}"/>
    <cellStyle name="Comma 3 4 2 3 3 2 3 3" xfId="25343" xr:uid="{70A7CB0A-7E7A-4C97-86F2-835BD5A083B3}"/>
    <cellStyle name="Comma 3 4 2 3 3 2 4" xfId="10932" xr:uid="{00000000-0005-0000-0000-000016370000}"/>
    <cellStyle name="Comma 3 4 2 3 3 2 4 2" xfId="30146" xr:uid="{FBFCF7A8-5CFA-458E-B932-09B0B1DCE835}"/>
    <cellStyle name="Comma 3 4 2 3 3 2 5" xfId="20539" xr:uid="{5BE21E66-CE32-4444-95AD-53BCD26EB2F4}"/>
    <cellStyle name="Comma 3 4 2 3 3 3" xfId="2123" xr:uid="{00000000-0005-0000-0000-000017370000}"/>
    <cellStyle name="Comma 3 4 2 3 3 3 2" xfId="4527" xr:uid="{00000000-0005-0000-0000-000018370000}"/>
    <cellStyle name="Comma 3 4 2 3 3 3 2 2" xfId="9330" xr:uid="{00000000-0005-0000-0000-000019370000}"/>
    <cellStyle name="Comma 3 4 2 3 3 3 2 2 2" xfId="18937" xr:uid="{00000000-0005-0000-0000-00001A370000}"/>
    <cellStyle name="Comma 3 4 2 3 3 3 2 2 2 2" xfId="38151" xr:uid="{7ED5DB63-B698-407A-8852-1950D0E5F90C}"/>
    <cellStyle name="Comma 3 4 2 3 3 3 2 2 3" xfId="28544" xr:uid="{50DA5100-A714-4CE8-B96A-8B98FA3C30A1}"/>
    <cellStyle name="Comma 3 4 2 3 3 3 2 3" xfId="14134" xr:uid="{00000000-0005-0000-0000-00001B370000}"/>
    <cellStyle name="Comma 3 4 2 3 3 3 2 3 2" xfId="33348" xr:uid="{BE37F780-8127-42B5-A05A-029B9302DE8D}"/>
    <cellStyle name="Comma 3 4 2 3 3 3 2 4" xfId="23741" xr:uid="{06269B54-4146-4FE4-9A0E-00F6C42C2397}"/>
    <cellStyle name="Comma 3 4 2 3 3 3 3" xfId="6929" xr:uid="{00000000-0005-0000-0000-00001C370000}"/>
    <cellStyle name="Comma 3 4 2 3 3 3 3 2" xfId="16536" xr:uid="{00000000-0005-0000-0000-00001D370000}"/>
    <cellStyle name="Comma 3 4 2 3 3 3 3 2 2" xfId="35750" xr:uid="{72BE7899-F998-414D-A77D-E117681796A7}"/>
    <cellStyle name="Comma 3 4 2 3 3 3 3 3" xfId="26143" xr:uid="{B84E9BD4-8504-485B-9642-9FB55B7515A6}"/>
    <cellStyle name="Comma 3 4 2 3 3 3 4" xfId="11732" xr:uid="{00000000-0005-0000-0000-00001E370000}"/>
    <cellStyle name="Comma 3 4 2 3 3 3 4 2" xfId="30946" xr:uid="{9335DB1D-5B96-421E-B42E-705FA68ABFF0}"/>
    <cellStyle name="Comma 3 4 2 3 3 3 5" xfId="21339" xr:uid="{62486035-2359-4AD5-9A66-8453FED4EAF3}"/>
    <cellStyle name="Comma 3 4 2 3 3 4" xfId="2927" xr:uid="{00000000-0005-0000-0000-00001F370000}"/>
    <cellStyle name="Comma 3 4 2 3 3 4 2" xfId="7730" xr:uid="{00000000-0005-0000-0000-000020370000}"/>
    <cellStyle name="Comma 3 4 2 3 3 4 2 2" xfId="17337" xr:uid="{00000000-0005-0000-0000-000021370000}"/>
    <cellStyle name="Comma 3 4 2 3 3 4 2 2 2" xfId="36551" xr:uid="{EFCDD79E-B93D-4ED0-AE96-27C221748079}"/>
    <cellStyle name="Comma 3 4 2 3 3 4 2 3" xfId="26944" xr:uid="{09317807-4BD2-4311-B401-091356AC97C4}"/>
    <cellStyle name="Comma 3 4 2 3 3 4 3" xfId="12534" xr:uid="{00000000-0005-0000-0000-000022370000}"/>
    <cellStyle name="Comma 3 4 2 3 3 4 3 2" xfId="31748" xr:uid="{EB65361C-8022-4289-964D-A93B0FDE74CA}"/>
    <cellStyle name="Comma 3 4 2 3 3 4 4" xfId="22141" xr:uid="{3C9B99C3-0B79-43E8-BF0E-EEF94C1E930E}"/>
    <cellStyle name="Comma 3 4 2 3 3 5" xfId="5329" xr:uid="{00000000-0005-0000-0000-000023370000}"/>
    <cellStyle name="Comma 3 4 2 3 3 5 2" xfId="14936" xr:uid="{00000000-0005-0000-0000-000024370000}"/>
    <cellStyle name="Comma 3 4 2 3 3 5 2 2" xfId="34150" xr:uid="{5AF71B16-3E7B-48A8-AC64-D15AB30CD9E0}"/>
    <cellStyle name="Comma 3 4 2 3 3 5 3" xfId="24543" xr:uid="{E0AFAD18-7BDE-443F-B8B8-EB4FD066C97C}"/>
    <cellStyle name="Comma 3 4 2 3 3 6" xfId="10132" xr:uid="{00000000-0005-0000-0000-000025370000}"/>
    <cellStyle name="Comma 3 4 2 3 3 6 2" xfId="29346" xr:uid="{0719D3E9-7A79-431C-8020-C5F804700E85}"/>
    <cellStyle name="Comma 3 4 2 3 3 7" xfId="19739" xr:uid="{A09D5317-A1A9-4E48-9481-EB14FA743C2D}"/>
    <cellStyle name="Comma 3 4 2 3 4" xfId="722" xr:uid="{00000000-0005-0000-0000-000026370000}"/>
    <cellStyle name="Comma 3 4 2 3 4 2" xfId="1523" xr:uid="{00000000-0005-0000-0000-000027370000}"/>
    <cellStyle name="Comma 3 4 2 3 4 2 2" xfId="3927" xr:uid="{00000000-0005-0000-0000-000028370000}"/>
    <cellStyle name="Comma 3 4 2 3 4 2 2 2" xfId="8730" xr:uid="{00000000-0005-0000-0000-000029370000}"/>
    <cellStyle name="Comma 3 4 2 3 4 2 2 2 2" xfId="18337" xr:uid="{00000000-0005-0000-0000-00002A370000}"/>
    <cellStyle name="Comma 3 4 2 3 4 2 2 2 2 2" xfId="37551" xr:uid="{E2A347E3-BA0F-4462-939C-0CCA2D9E4080}"/>
    <cellStyle name="Comma 3 4 2 3 4 2 2 2 3" xfId="27944" xr:uid="{93626F8A-B269-48F2-A754-2151BFA49B60}"/>
    <cellStyle name="Comma 3 4 2 3 4 2 2 3" xfId="13534" xr:uid="{00000000-0005-0000-0000-00002B370000}"/>
    <cellStyle name="Comma 3 4 2 3 4 2 2 3 2" xfId="32748" xr:uid="{9140BDA9-99FC-4E9A-AB20-52BD239D8265}"/>
    <cellStyle name="Comma 3 4 2 3 4 2 2 4" xfId="23141" xr:uid="{60E74DD5-3312-44E1-B700-4A2F5DB05F95}"/>
    <cellStyle name="Comma 3 4 2 3 4 2 3" xfId="6329" xr:uid="{00000000-0005-0000-0000-00002C370000}"/>
    <cellStyle name="Comma 3 4 2 3 4 2 3 2" xfId="15936" xr:uid="{00000000-0005-0000-0000-00002D370000}"/>
    <cellStyle name="Comma 3 4 2 3 4 2 3 2 2" xfId="35150" xr:uid="{A33D974A-F360-4688-96D6-AC5B07D6F217}"/>
    <cellStyle name="Comma 3 4 2 3 4 2 3 3" xfId="25543" xr:uid="{29254640-86E1-45CA-AB28-C5C3D6117603}"/>
    <cellStyle name="Comma 3 4 2 3 4 2 4" xfId="11132" xr:uid="{00000000-0005-0000-0000-00002E370000}"/>
    <cellStyle name="Comma 3 4 2 3 4 2 4 2" xfId="30346" xr:uid="{C6B0D2F5-50A1-409C-B906-BEBE86C60731}"/>
    <cellStyle name="Comma 3 4 2 3 4 2 5" xfId="20739" xr:uid="{6220FE3B-2561-4789-B024-28CFE304C3C1}"/>
    <cellStyle name="Comma 3 4 2 3 4 3" xfId="2323" xr:uid="{00000000-0005-0000-0000-00002F370000}"/>
    <cellStyle name="Comma 3 4 2 3 4 3 2" xfId="4727" xr:uid="{00000000-0005-0000-0000-000030370000}"/>
    <cellStyle name="Comma 3 4 2 3 4 3 2 2" xfId="9530" xr:uid="{00000000-0005-0000-0000-000031370000}"/>
    <cellStyle name="Comma 3 4 2 3 4 3 2 2 2" xfId="19137" xr:uid="{00000000-0005-0000-0000-000032370000}"/>
    <cellStyle name="Comma 3 4 2 3 4 3 2 2 2 2" xfId="38351" xr:uid="{FCA54DB8-63D0-4CB5-9EAF-01116C654C03}"/>
    <cellStyle name="Comma 3 4 2 3 4 3 2 2 3" xfId="28744" xr:uid="{1C637E02-243B-4625-8824-486D2257FEE5}"/>
    <cellStyle name="Comma 3 4 2 3 4 3 2 3" xfId="14334" xr:uid="{00000000-0005-0000-0000-000033370000}"/>
    <cellStyle name="Comma 3 4 2 3 4 3 2 3 2" xfId="33548" xr:uid="{2531062E-F05F-4080-8891-B88AB3BD9328}"/>
    <cellStyle name="Comma 3 4 2 3 4 3 2 4" xfId="23941" xr:uid="{8BB4B6D0-57A5-4233-AE9D-B6E57C481626}"/>
    <cellStyle name="Comma 3 4 2 3 4 3 3" xfId="7129" xr:uid="{00000000-0005-0000-0000-000034370000}"/>
    <cellStyle name="Comma 3 4 2 3 4 3 3 2" xfId="16736" xr:uid="{00000000-0005-0000-0000-000035370000}"/>
    <cellStyle name="Comma 3 4 2 3 4 3 3 2 2" xfId="35950" xr:uid="{31052B00-A091-4CAF-A947-F7626D8F24DB}"/>
    <cellStyle name="Comma 3 4 2 3 4 3 3 3" xfId="26343" xr:uid="{DDE22913-4B82-4EBD-A1E6-AE385B11952E}"/>
    <cellStyle name="Comma 3 4 2 3 4 3 4" xfId="11932" xr:uid="{00000000-0005-0000-0000-000036370000}"/>
    <cellStyle name="Comma 3 4 2 3 4 3 4 2" xfId="31146" xr:uid="{80A2BA25-2934-47E8-BA27-6A30F5EB403F}"/>
    <cellStyle name="Comma 3 4 2 3 4 3 5" xfId="21539" xr:uid="{024A1B8C-AFFA-418A-89BC-5FF8E0B26EF1}"/>
    <cellStyle name="Comma 3 4 2 3 4 4" xfId="3127" xr:uid="{00000000-0005-0000-0000-000037370000}"/>
    <cellStyle name="Comma 3 4 2 3 4 4 2" xfId="7930" xr:uid="{00000000-0005-0000-0000-000038370000}"/>
    <cellStyle name="Comma 3 4 2 3 4 4 2 2" xfId="17537" xr:uid="{00000000-0005-0000-0000-000039370000}"/>
    <cellStyle name="Comma 3 4 2 3 4 4 2 2 2" xfId="36751" xr:uid="{24C8F5E4-BFF3-4559-9CFC-C1D1D41F9FC6}"/>
    <cellStyle name="Comma 3 4 2 3 4 4 2 3" xfId="27144" xr:uid="{C97A4115-03B4-42C9-9CC3-82D4461FBD80}"/>
    <cellStyle name="Comma 3 4 2 3 4 4 3" xfId="12734" xr:uid="{00000000-0005-0000-0000-00003A370000}"/>
    <cellStyle name="Comma 3 4 2 3 4 4 3 2" xfId="31948" xr:uid="{BF55265A-9760-4BC0-A092-674AC458B511}"/>
    <cellStyle name="Comma 3 4 2 3 4 4 4" xfId="22341" xr:uid="{0EBB0567-899F-4E6F-8F0B-58E7DD9374B6}"/>
    <cellStyle name="Comma 3 4 2 3 4 5" xfId="5529" xr:uid="{00000000-0005-0000-0000-00003B370000}"/>
    <cellStyle name="Comma 3 4 2 3 4 5 2" xfId="15136" xr:uid="{00000000-0005-0000-0000-00003C370000}"/>
    <cellStyle name="Comma 3 4 2 3 4 5 2 2" xfId="34350" xr:uid="{21225DB1-5E5D-4C91-B6EB-043F9B398E4D}"/>
    <cellStyle name="Comma 3 4 2 3 4 5 3" xfId="24743" xr:uid="{A35A6448-5DC0-4573-B609-7764B67391F2}"/>
    <cellStyle name="Comma 3 4 2 3 4 6" xfId="10332" xr:uid="{00000000-0005-0000-0000-00003D370000}"/>
    <cellStyle name="Comma 3 4 2 3 4 6 2" xfId="29546" xr:uid="{017DD404-3A53-4E04-B015-76BE8B718965}"/>
    <cellStyle name="Comma 3 4 2 3 4 7" xfId="19939" xr:uid="{F4492979-AB61-4466-B3DF-AC80BFFE5648}"/>
    <cellStyle name="Comma 3 4 2 3 5" xfId="923" xr:uid="{00000000-0005-0000-0000-00003E370000}"/>
    <cellStyle name="Comma 3 4 2 3 5 2" xfId="3327" xr:uid="{00000000-0005-0000-0000-00003F370000}"/>
    <cellStyle name="Comma 3 4 2 3 5 2 2" xfId="8130" xr:uid="{00000000-0005-0000-0000-000040370000}"/>
    <cellStyle name="Comma 3 4 2 3 5 2 2 2" xfId="17737" xr:uid="{00000000-0005-0000-0000-000041370000}"/>
    <cellStyle name="Comma 3 4 2 3 5 2 2 2 2" xfId="36951" xr:uid="{34C016E9-04F6-49CE-908B-FD9A13EDCE0B}"/>
    <cellStyle name="Comma 3 4 2 3 5 2 2 3" xfId="27344" xr:uid="{3F1C4F9F-8DD6-4A51-8337-73B811E68D64}"/>
    <cellStyle name="Comma 3 4 2 3 5 2 3" xfId="12934" xr:uid="{00000000-0005-0000-0000-000042370000}"/>
    <cellStyle name="Comma 3 4 2 3 5 2 3 2" xfId="32148" xr:uid="{632DA586-06E0-46A3-9DA0-54F702847BF4}"/>
    <cellStyle name="Comma 3 4 2 3 5 2 4" xfId="22541" xr:uid="{C7A8A2EE-D804-4B71-8E0C-D4ED9134C200}"/>
    <cellStyle name="Comma 3 4 2 3 5 3" xfId="5729" xr:uid="{00000000-0005-0000-0000-000043370000}"/>
    <cellStyle name="Comma 3 4 2 3 5 3 2" xfId="15336" xr:uid="{00000000-0005-0000-0000-000044370000}"/>
    <cellStyle name="Comma 3 4 2 3 5 3 2 2" xfId="34550" xr:uid="{DD4B5F7D-19A1-4027-A323-77EDF16AFD53}"/>
    <cellStyle name="Comma 3 4 2 3 5 3 3" xfId="24943" xr:uid="{0F187BE1-EE0C-4D0F-97C3-578F0E6623F1}"/>
    <cellStyle name="Comma 3 4 2 3 5 4" xfId="10532" xr:uid="{00000000-0005-0000-0000-000045370000}"/>
    <cellStyle name="Comma 3 4 2 3 5 4 2" xfId="29746" xr:uid="{3C26004C-3C85-459F-92D7-17298720C625}"/>
    <cellStyle name="Comma 3 4 2 3 5 5" xfId="20139" xr:uid="{EB9155D0-792F-488E-9CE7-A14D614A519A}"/>
    <cellStyle name="Comma 3 4 2 3 6" xfId="1723" xr:uid="{00000000-0005-0000-0000-000046370000}"/>
    <cellStyle name="Comma 3 4 2 3 6 2" xfId="4127" xr:uid="{00000000-0005-0000-0000-000047370000}"/>
    <cellStyle name="Comma 3 4 2 3 6 2 2" xfId="8930" xr:uid="{00000000-0005-0000-0000-000048370000}"/>
    <cellStyle name="Comma 3 4 2 3 6 2 2 2" xfId="18537" xr:uid="{00000000-0005-0000-0000-000049370000}"/>
    <cellStyle name="Comma 3 4 2 3 6 2 2 2 2" xfId="37751" xr:uid="{B94602C6-1F19-4029-B442-B92AAD364ABD}"/>
    <cellStyle name="Comma 3 4 2 3 6 2 2 3" xfId="28144" xr:uid="{00B37493-BFE1-4C27-8417-24334ED26CFE}"/>
    <cellStyle name="Comma 3 4 2 3 6 2 3" xfId="13734" xr:uid="{00000000-0005-0000-0000-00004A370000}"/>
    <cellStyle name="Comma 3 4 2 3 6 2 3 2" xfId="32948" xr:uid="{D973036B-184D-4B0E-96DF-30E2EAA80473}"/>
    <cellStyle name="Comma 3 4 2 3 6 2 4" xfId="23341" xr:uid="{06731330-32BB-4F6B-9377-99B01A963D2E}"/>
    <cellStyle name="Comma 3 4 2 3 6 3" xfId="6529" xr:uid="{00000000-0005-0000-0000-00004B370000}"/>
    <cellStyle name="Comma 3 4 2 3 6 3 2" xfId="16136" xr:uid="{00000000-0005-0000-0000-00004C370000}"/>
    <cellStyle name="Comma 3 4 2 3 6 3 2 2" xfId="35350" xr:uid="{31EF271D-411E-4E37-9FD9-808E013809EE}"/>
    <cellStyle name="Comma 3 4 2 3 6 3 3" xfId="25743" xr:uid="{67F10800-9FDE-4C02-B6EA-F16264AB67C0}"/>
    <cellStyle name="Comma 3 4 2 3 6 4" xfId="11332" xr:uid="{00000000-0005-0000-0000-00004D370000}"/>
    <cellStyle name="Comma 3 4 2 3 6 4 2" xfId="30546" xr:uid="{90AB1599-E513-4DE7-9AF7-A45CDE89F466}"/>
    <cellStyle name="Comma 3 4 2 3 6 5" xfId="20939" xr:uid="{FDC0AB42-A4BF-469D-8115-74F00CB2D874}"/>
    <cellStyle name="Comma 3 4 2 3 7" xfId="2527" xr:uid="{00000000-0005-0000-0000-00004E370000}"/>
    <cellStyle name="Comma 3 4 2 3 7 2" xfId="7330" xr:uid="{00000000-0005-0000-0000-00004F370000}"/>
    <cellStyle name="Comma 3 4 2 3 7 2 2" xfId="16937" xr:uid="{00000000-0005-0000-0000-000050370000}"/>
    <cellStyle name="Comma 3 4 2 3 7 2 2 2" xfId="36151" xr:uid="{071FB39B-A9E1-41F9-8D76-47D172DB9C82}"/>
    <cellStyle name="Comma 3 4 2 3 7 2 3" xfId="26544" xr:uid="{3EF95CA5-C416-4A91-91C5-7F4311D2A368}"/>
    <cellStyle name="Comma 3 4 2 3 7 3" xfId="12134" xr:uid="{00000000-0005-0000-0000-000051370000}"/>
    <cellStyle name="Comma 3 4 2 3 7 3 2" xfId="31348" xr:uid="{B3658013-C648-4520-AD4D-B87308C7EF8C}"/>
    <cellStyle name="Comma 3 4 2 3 7 4" xfId="21741" xr:uid="{C8F614BC-87FF-490D-BE0A-58ABC15AC992}"/>
    <cellStyle name="Comma 3 4 2 3 8" xfId="4929" xr:uid="{00000000-0005-0000-0000-000052370000}"/>
    <cellStyle name="Comma 3 4 2 3 8 2" xfId="14536" xr:uid="{00000000-0005-0000-0000-000053370000}"/>
    <cellStyle name="Comma 3 4 2 3 8 2 2" xfId="33750" xr:uid="{B5AC4B06-FDA2-4EC4-BE9E-B6E3592AB3F6}"/>
    <cellStyle name="Comma 3 4 2 3 8 3" xfId="24143" xr:uid="{22F09616-5829-43A3-8DD4-21E35CECA323}"/>
    <cellStyle name="Comma 3 4 2 3 9" xfId="9732" xr:uid="{00000000-0005-0000-0000-000054370000}"/>
    <cellStyle name="Comma 3 4 2 3 9 2" xfId="28946" xr:uid="{482F2940-0017-4812-BFA5-84EE7CA38EEC}"/>
    <cellStyle name="Comma 3 4 2 4" xfId="222" xr:uid="{00000000-0005-0000-0000-000055370000}"/>
    <cellStyle name="Comma 3 4 2 4 2" xfId="1023" xr:uid="{00000000-0005-0000-0000-000056370000}"/>
    <cellStyle name="Comma 3 4 2 4 2 2" xfId="3427" xr:uid="{00000000-0005-0000-0000-000057370000}"/>
    <cellStyle name="Comma 3 4 2 4 2 2 2" xfId="8230" xr:uid="{00000000-0005-0000-0000-000058370000}"/>
    <cellStyle name="Comma 3 4 2 4 2 2 2 2" xfId="17837" xr:uid="{00000000-0005-0000-0000-000059370000}"/>
    <cellStyle name="Comma 3 4 2 4 2 2 2 2 2" xfId="37051" xr:uid="{F747408B-8AE6-4D46-9DDC-E8EC0C082C9F}"/>
    <cellStyle name="Comma 3 4 2 4 2 2 2 3" xfId="27444" xr:uid="{13B9FA09-8AFB-40E9-AF77-E7BEE65F37C5}"/>
    <cellStyle name="Comma 3 4 2 4 2 2 3" xfId="13034" xr:uid="{00000000-0005-0000-0000-00005A370000}"/>
    <cellStyle name="Comma 3 4 2 4 2 2 3 2" xfId="32248" xr:uid="{DD6022B3-723C-4471-AA15-7582BAB5B2DF}"/>
    <cellStyle name="Comma 3 4 2 4 2 2 4" xfId="22641" xr:uid="{70C03A97-A83E-4511-B63D-8140AF911C9E}"/>
    <cellStyle name="Comma 3 4 2 4 2 3" xfId="5829" xr:uid="{00000000-0005-0000-0000-00005B370000}"/>
    <cellStyle name="Comma 3 4 2 4 2 3 2" xfId="15436" xr:uid="{00000000-0005-0000-0000-00005C370000}"/>
    <cellStyle name="Comma 3 4 2 4 2 3 2 2" xfId="34650" xr:uid="{BF777A08-3C08-4F08-A153-D551F8B2D9AB}"/>
    <cellStyle name="Comma 3 4 2 4 2 3 3" xfId="25043" xr:uid="{92FFDC32-1D7A-45A9-A64F-45A0A0873EE6}"/>
    <cellStyle name="Comma 3 4 2 4 2 4" xfId="10632" xr:uid="{00000000-0005-0000-0000-00005D370000}"/>
    <cellStyle name="Comma 3 4 2 4 2 4 2" xfId="29846" xr:uid="{9600651B-6D22-4B37-A184-E434768D6710}"/>
    <cellStyle name="Comma 3 4 2 4 2 5" xfId="20239" xr:uid="{80A4A398-1470-435F-9A53-0FD15F4A965B}"/>
    <cellStyle name="Comma 3 4 2 4 3" xfId="1823" xr:uid="{00000000-0005-0000-0000-00005E370000}"/>
    <cellStyle name="Comma 3 4 2 4 3 2" xfId="4227" xr:uid="{00000000-0005-0000-0000-00005F370000}"/>
    <cellStyle name="Comma 3 4 2 4 3 2 2" xfId="9030" xr:uid="{00000000-0005-0000-0000-000060370000}"/>
    <cellStyle name="Comma 3 4 2 4 3 2 2 2" xfId="18637" xr:uid="{00000000-0005-0000-0000-000061370000}"/>
    <cellStyle name="Comma 3 4 2 4 3 2 2 2 2" xfId="37851" xr:uid="{4A9810C7-2E77-469F-9FE8-2C6EEDE65E7D}"/>
    <cellStyle name="Comma 3 4 2 4 3 2 2 3" xfId="28244" xr:uid="{058FC772-CD7D-4C9E-AE20-BA248874B58C}"/>
    <cellStyle name="Comma 3 4 2 4 3 2 3" xfId="13834" xr:uid="{00000000-0005-0000-0000-000062370000}"/>
    <cellStyle name="Comma 3 4 2 4 3 2 3 2" xfId="33048" xr:uid="{D75BFC5D-65B8-4375-8394-D547401E4994}"/>
    <cellStyle name="Comma 3 4 2 4 3 2 4" xfId="23441" xr:uid="{5D65098E-956D-4189-8433-10D6D7C1AB12}"/>
    <cellStyle name="Comma 3 4 2 4 3 3" xfId="6629" xr:uid="{00000000-0005-0000-0000-000063370000}"/>
    <cellStyle name="Comma 3 4 2 4 3 3 2" xfId="16236" xr:uid="{00000000-0005-0000-0000-000064370000}"/>
    <cellStyle name="Comma 3 4 2 4 3 3 2 2" xfId="35450" xr:uid="{7E6FC0CF-D0C8-4D2A-AB83-A3D2F6946779}"/>
    <cellStyle name="Comma 3 4 2 4 3 3 3" xfId="25843" xr:uid="{25E65501-AFB9-4948-9FC3-F99A5B630BF1}"/>
    <cellStyle name="Comma 3 4 2 4 3 4" xfId="11432" xr:uid="{00000000-0005-0000-0000-000065370000}"/>
    <cellStyle name="Comma 3 4 2 4 3 4 2" xfId="30646" xr:uid="{25C7F607-BDE2-4B57-82FB-9D178848029E}"/>
    <cellStyle name="Comma 3 4 2 4 3 5" xfId="21039" xr:uid="{89C44C11-112A-4986-BDDD-2F73DE8D2A66}"/>
    <cellStyle name="Comma 3 4 2 4 4" xfId="2627" xr:uid="{00000000-0005-0000-0000-000066370000}"/>
    <cellStyle name="Comma 3 4 2 4 4 2" xfId="7430" xr:uid="{00000000-0005-0000-0000-000067370000}"/>
    <cellStyle name="Comma 3 4 2 4 4 2 2" xfId="17037" xr:uid="{00000000-0005-0000-0000-000068370000}"/>
    <cellStyle name="Comma 3 4 2 4 4 2 2 2" xfId="36251" xr:uid="{187EA12E-6CB1-4E2B-8467-07068BC3B2BC}"/>
    <cellStyle name="Comma 3 4 2 4 4 2 3" xfId="26644" xr:uid="{F5A25A44-F433-4AF7-926A-09D82D4B43D1}"/>
    <cellStyle name="Comma 3 4 2 4 4 3" xfId="12234" xr:uid="{00000000-0005-0000-0000-000069370000}"/>
    <cellStyle name="Comma 3 4 2 4 4 3 2" xfId="31448" xr:uid="{F6FD63B2-57B9-4D84-8645-61C413594546}"/>
    <cellStyle name="Comma 3 4 2 4 4 4" xfId="21841" xr:uid="{CA02FB1D-6BA5-4A8E-88CA-F2D5D0B47D60}"/>
    <cellStyle name="Comma 3 4 2 4 5" xfId="5029" xr:uid="{00000000-0005-0000-0000-00006A370000}"/>
    <cellStyle name="Comma 3 4 2 4 5 2" xfId="14636" xr:uid="{00000000-0005-0000-0000-00006B370000}"/>
    <cellStyle name="Comma 3 4 2 4 5 2 2" xfId="33850" xr:uid="{2AE95DE9-4EFC-4D5C-A277-FE0DC81F7B79}"/>
    <cellStyle name="Comma 3 4 2 4 5 3" xfId="24243" xr:uid="{D97DFB0E-583C-4055-87F5-D39563846A62}"/>
    <cellStyle name="Comma 3 4 2 4 6" xfId="9832" xr:uid="{00000000-0005-0000-0000-00006C370000}"/>
    <cellStyle name="Comma 3 4 2 4 6 2" xfId="29046" xr:uid="{FAD512C5-9BDF-4396-9102-4C6A6B23CFE8}"/>
    <cellStyle name="Comma 3 4 2 4 7" xfId="19439" xr:uid="{089BE575-B1DF-4DF6-B16A-9517CC8201B3}"/>
    <cellStyle name="Comma 3 4 2 5" xfId="422" xr:uid="{00000000-0005-0000-0000-00006D370000}"/>
    <cellStyle name="Comma 3 4 2 5 2" xfId="1223" xr:uid="{00000000-0005-0000-0000-00006E370000}"/>
    <cellStyle name="Comma 3 4 2 5 2 2" xfId="3627" xr:uid="{00000000-0005-0000-0000-00006F370000}"/>
    <cellStyle name="Comma 3 4 2 5 2 2 2" xfId="8430" xr:uid="{00000000-0005-0000-0000-000070370000}"/>
    <cellStyle name="Comma 3 4 2 5 2 2 2 2" xfId="18037" xr:uid="{00000000-0005-0000-0000-000071370000}"/>
    <cellStyle name="Comma 3 4 2 5 2 2 2 2 2" xfId="37251" xr:uid="{F0EE663A-66D2-4DEE-8806-40FC14B2BF46}"/>
    <cellStyle name="Comma 3 4 2 5 2 2 2 3" xfId="27644" xr:uid="{89F63748-F723-4AF9-A7F0-2B62986C2C3B}"/>
    <cellStyle name="Comma 3 4 2 5 2 2 3" xfId="13234" xr:uid="{00000000-0005-0000-0000-000072370000}"/>
    <cellStyle name="Comma 3 4 2 5 2 2 3 2" xfId="32448" xr:uid="{6354AAE3-122B-4E51-9983-ABF10B1EEAEA}"/>
    <cellStyle name="Comma 3 4 2 5 2 2 4" xfId="22841" xr:uid="{8DAB1EFE-55FC-43D5-9E27-6F5B4F2F5BF4}"/>
    <cellStyle name="Comma 3 4 2 5 2 3" xfId="6029" xr:uid="{00000000-0005-0000-0000-000073370000}"/>
    <cellStyle name="Comma 3 4 2 5 2 3 2" xfId="15636" xr:uid="{00000000-0005-0000-0000-000074370000}"/>
    <cellStyle name="Comma 3 4 2 5 2 3 2 2" xfId="34850" xr:uid="{7CE224C8-44B7-4D93-9B26-C0BF38A5F45D}"/>
    <cellStyle name="Comma 3 4 2 5 2 3 3" xfId="25243" xr:uid="{B99CED23-8661-4A23-A785-D3463721943F}"/>
    <cellStyle name="Comma 3 4 2 5 2 4" xfId="10832" xr:uid="{00000000-0005-0000-0000-000075370000}"/>
    <cellStyle name="Comma 3 4 2 5 2 4 2" xfId="30046" xr:uid="{05F7D5D8-A984-4330-8E7C-0C7D02365C93}"/>
    <cellStyle name="Comma 3 4 2 5 2 5" xfId="20439" xr:uid="{06B20321-03BE-464C-811C-D1E5606B59C7}"/>
    <cellStyle name="Comma 3 4 2 5 3" xfId="2023" xr:uid="{00000000-0005-0000-0000-000076370000}"/>
    <cellStyle name="Comma 3 4 2 5 3 2" xfId="4427" xr:uid="{00000000-0005-0000-0000-000077370000}"/>
    <cellStyle name="Comma 3 4 2 5 3 2 2" xfId="9230" xr:uid="{00000000-0005-0000-0000-000078370000}"/>
    <cellStyle name="Comma 3 4 2 5 3 2 2 2" xfId="18837" xr:uid="{00000000-0005-0000-0000-000079370000}"/>
    <cellStyle name="Comma 3 4 2 5 3 2 2 2 2" xfId="38051" xr:uid="{FEB4C6F7-9975-495F-9C15-8BD159D74A76}"/>
    <cellStyle name="Comma 3 4 2 5 3 2 2 3" xfId="28444" xr:uid="{967FE379-52BF-49B8-A3AB-3A7857CD9D1C}"/>
    <cellStyle name="Comma 3 4 2 5 3 2 3" xfId="14034" xr:uid="{00000000-0005-0000-0000-00007A370000}"/>
    <cellStyle name="Comma 3 4 2 5 3 2 3 2" xfId="33248" xr:uid="{FD6F24F1-A450-4562-9C11-CEEF784A3A31}"/>
    <cellStyle name="Comma 3 4 2 5 3 2 4" xfId="23641" xr:uid="{4885ED56-5F0B-4C11-AA78-8DE8953D68AC}"/>
    <cellStyle name="Comma 3 4 2 5 3 3" xfId="6829" xr:uid="{00000000-0005-0000-0000-00007B370000}"/>
    <cellStyle name="Comma 3 4 2 5 3 3 2" xfId="16436" xr:uid="{00000000-0005-0000-0000-00007C370000}"/>
    <cellStyle name="Comma 3 4 2 5 3 3 2 2" xfId="35650" xr:uid="{8D24FC19-95C8-45E5-96BD-7C1FCDDCE995}"/>
    <cellStyle name="Comma 3 4 2 5 3 3 3" xfId="26043" xr:uid="{33581B7C-E885-4F52-BF30-9590277126D0}"/>
    <cellStyle name="Comma 3 4 2 5 3 4" xfId="11632" xr:uid="{00000000-0005-0000-0000-00007D370000}"/>
    <cellStyle name="Comma 3 4 2 5 3 4 2" xfId="30846" xr:uid="{5A64CB67-3E7C-4A0E-8581-9D42BD48D6FD}"/>
    <cellStyle name="Comma 3 4 2 5 3 5" xfId="21239" xr:uid="{84A6F98F-2207-4730-A8E1-98D8505D73D2}"/>
    <cellStyle name="Comma 3 4 2 5 4" xfId="2827" xr:uid="{00000000-0005-0000-0000-00007E370000}"/>
    <cellStyle name="Comma 3 4 2 5 4 2" xfId="7630" xr:uid="{00000000-0005-0000-0000-00007F370000}"/>
    <cellStyle name="Comma 3 4 2 5 4 2 2" xfId="17237" xr:uid="{00000000-0005-0000-0000-000080370000}"/>
    <cellStyle name="Comma 3 4 2 5 4 2 2 2" xfId="36451" xr:uid="{B857D9DD-3F35-45E0-962F-D84BA41C31A9}"/>
    <cellStyle name="Comma 3 4 2 5 4 2 3" xfId="26844" xr:uid="{CC4758B8-8028-4068-8533-82A924828E89}"/>
    <cellStyle name="Comma 3 4 2 5 4 3" xfId="12434" xr:uid="{00000000-0005-0000-0000-000081370000}"/>
    <cellStyle name="Comma 3 4 2 5 4 3 2" xfId="31648" xr:uid="{6F2EBCF3-BB7E-4385-A25B-EF5FD3D23503}"/>
    <cellStyle name="Comma 3 4 2 5 4 4" xfId="22041" xr:uid="{2581E061-F59A-4571-8B26-60B042D66623}"/>
    <cellStyle name="Comma 3 4 2 5 5" xfId="5229" xr:uid="{00000000-0005-0000-0000-000082370000}"/>
    <cellStyle name="Comma 3 4 2 5 5 2" xfId="14836" xr:uid="{00000000-0005-0000-0000-000083370000}"/>
    <cellStyle name="Comma 3 4 2 5 5 2 2" xfId="34050" xr:uid="{529A6766-C090-4412-8667-5C9307C3458E}"/>
    <cellStyle name="Comma 3 4 2 5 5 3" xfId="24443" xr:uid="{899C5EAB-0BFD-4768-9177-8BCE009CA247}"/>
    <cellStyle name="Comma 3 4 2 5 6" xfId="10032" xr:uid="{00000000-0005-0000-0000-000084370000}"/>
    <cellStyle name="Comma 3 4 2 5 6 2" xfId="29246" xr:uid="{641F424A-DFEE-40EE-BA7D-EFD8194B8B91}"/>
    <cellStyle name="Comma 3 4 2 5 7" xfId="19639" xr:uid="{B05FCF0D-B310-4FAE-AC88-AEC3AF9AFC4F}"/>
    <cellStyle name="Comma 3 4 2 6" xfId="622" xr:uid="{00000000-0005-0000-0000-000085370000}"/>
    <cellStyle name="Comma 3 4 2 6 2" xfId="1423" xr:uid="{00000000-0005-0000-0000-000086370000}"/>
    <cellStyle name="Comma 3 4 2 6 2 2" xfId="3827" xr:uid="{00000000-0005-0000-0000-000087370000}"/>
    <cellStyle name="Comma 3 4 2 6 2 2 2" xfId="8630" xr:uid="{00000000-0005-0000-0000-000088370000}"/>
    <cellStyle name="Comma 3 4 2 6 2 2 2 2" xfId="18237" xr:uid="{00000000-0005-0000-0000-000089370000}"/>
    <cellStyle name="Comma 3 4 2 6 2 2 2 2 2" xfId="37451" xr:uid="{E3A73DD7-7765-48FD-94A3-0F5DC8354B50}"/>
    <cellStyle name="Comma 3 4 2 6 2 2 2 3" xfId="27844" xr:uid="{DF3D1690-17C5-468C-B802-EBCB39F5C90A}"/>
    <cellStyle name="Comma 3 4 2 6 2 2 3" xfId="13434" xr:uid="{00000000-0005-0000-0000-00008A370000}"/>
    <cellStyle name="Comma 3 4 2 6 2 2 3 2" xfId="32648" xr:uid="{D2BB525D-4C49-4759-8EE7-C742DADCC039}"/>
    <cellStyle name="Comma 3 4 2 6 2 2 4" xfId="23041" xr:uid="{71D33CE8-1E98-42C3-AE65-06BC5029BE78}"/>
    <cellStyle name="Comma 3 4 2 6 2 3" xfId="6229" xr:uid="{00000000-0005-0000-0000-00008B370000}"/>
    <cellStyle name="Comma 3 4 2 6 2 3 2" xfId="15836" xr:uid="{00000000-0005-0000-0000-00008C370000}"/>
    <cellStyle name="Comma 3 4 2 6 2 3 2 2" xfId="35050" xr:uid="{E387384B-818D-4D87-8907-52CF240733AA}"/>
    <cellStyle name="Comma 3 4 2 6 2 3 3" xfId="25443" xr:uid="{EC615819-F00E-403C-A87E-C6B3F8DB9200}"/>
    <cellStyle name="Comma 3 4 2 6 2 4" xfId="11032" xr:uid="{00000000-0005-0000-0000-00008D370000}"/>
    <cellStyle name="Comma 3 4 2 6 2 4 2" xfId="30246" xr:uid="{EAB4F158-B013-4A11-90B3-3C1F302C8188}"/>
    <cellStyle name="Comma 3 4 2 6 2 5" xfId="20639" xr:uid="{EFB54902-0850-41C2-8708-AF0CFD249D80}"/>
    <cellStyle name="Comma 3 4 2 6 3" xfId="2223" xr:uid="{00000000-0005-0000-0000-00008E370000}"/>
    <cellStyle name="Comma 3 4 2 6 3 2" xfId="4627" xr:uid="{00000000-0005-0000-0000-00008F370000}"/>
    <cellStyle name="Comma 3 4 2 6 3 2 2" xfId="9430" xr:uid="{00000000-0005-0000-0000-000090370000}"/>
    <cellStyle name="Comma 3 4 2 6 3 2 2 2" xfId="19037" xr:uid="{00000000-0005-0000-0000-000091370000}"/>
    <cellStyle name="Comma 3 4 2 6 3 2 2 2 2" xfId="38251" xr:uid="{9840EB2C-18AF-4704-A804-29F715973048}"/>
    <cellStyle name="Comma 3 4 2 6 3 2 2 3" xfId="28644" xr:uid="{A0DF0D56-AE6D-4F01-88D1-02AD1D68D30C}"/>
    <cellStyle name="Comma 3 4 2 6 3 2 3" xfId="14234" xr:uid="{00000000-0005-0000-0000-000092370000}"/>
    <cellStyle name="Comma 3 4 2 6 3 2 3 2" xfId="33448" xr:uid="{7D8EA217-6083-4944-B60A-87BDFBC236F5}"/>
    <cellStyle name="Comma 3 4 2 6 3 2 4" xfId="23841" xr:uid="{F3832CCB-200E-42EB-A0D5-BD00027AFCBF}"/>
    <cellStyle name="Comma 3 4 2 6 3 3" xfId="7029" xr:uid="{00000000-0005-0000-0000-000093370000}"/>
    <cellStyle name="Comma 3 4 2 6 3 3 2" xfId="16636" xr:uid="{00000000-0005-0000-0000-000094370000}"/>
    <cellStyle name="Comma 3 4 2 6 3 3 2 2" xfId="35850" xr:uid="{EA051121-ED66-40A5-894F-D752FB0F3AB8}"/>
    <cellStyle name="Comma 3 4 2 6 3 3 3" xfId="26243" xr:uid="{91375773-C14E-4630-9AA0-8D5D8D1A1EB4}"/>
    <cellStyle name="Comma 3 4 2 6 3 4" xfId="11832" xr:uid="{00000000-0005-0000-0000-000095370000}"/>
    <cellStyle name="Comma 3 4 2 6 3 4 2" xfId="31046" xr:uid="{761F6004-6CB5-45C1-A000-AB3E2802A010}"/>
    <cellStyle name="Comma 3 4 2 6 3 5" xfId="21439" xr:uid="{D720C96E-34FD-4BBB-A7AF-7D6231408B3E}"/>
    <cellStyle name="Comma 3 4 2 6 4" xfId="3027" xr:uid="{00000000-0005-0000-0000-000096370000}"/>
    <cellStyle name="Comma 3 4 2 6 4 2" xfId="7830" xr:uid="{00000000-0005-0000-0000-000097370000}"/>
    <cellStyle name="Comma 3 4 2 6 4 2 2" xfId="17437" xr:uid="{00000000-0005-0000-0000-000098370000}"/>
    <cellStyle name="Comma 3 4 2 6 4 2 2 2" xfId="36651" xr:uid="{772E9172-16D6-4938-9A0D-882541250EAD}"/>
    <cellStyle name="Comma 3 4 2 6 4 2 3" xfId="27044" xr:uid="{E279E373-0C50-4D9B-B2AD-52F87F6C6C1B}"/>
    <cellStyle name="Comma 3 4 2 6 4 3" xfId="12634" xr:uid="{00000000-0005-0000-0000-000099370000}"/>
    <cellStyle name="Comma 3 4 2 6 4 3 2" xfId="31848" xr:uid="{BF137287-2979-4774-B45E-5293B406630B}"/>
    <cellStyle name="Comma 3 4 2 6 4 4" xfId="22241" xr:uid="{8AA6CBFA-7573-4960-A55C-F391ED218885}"/>
    <cellStyle name="Comma 3 4 2 6 5" xfId="5429" xr:uid="{00000000-0005-0000-0000-00009A370000}"/>
    <cellStyle name="Comma 3 4 2 6 5 2" xfId="15036" xr:uid="{00000000-0005-0000-0000-00009B370000}"/>
    <cellStyle name="Comma 3 4 2 6 5 2 2" xfId="34250" xr:uid="{F3882EAE-1783-47D6-AA8E-5EE446C61C4F}"/>
    <cellStyle name="Comma 3 4 2 6 5 3" xfId="24643" xr:uid="{F8A67AFE-3350-48F5-A6AB-FF04447F5AF4}"/>
    <cellStyle name="Comma 3 4 2 6 6" xfId="10232" xr:uid="{00000000-0005-0000-0000-00009C370000}"/>
    <cellStyle name="Comma 3 4 2 6 6 2" xfId="29446" xr:uid="{0FC5B467-50C5-4627-9502-433BB23D0ED7}"/>
    <cellStyle name="Comma 3 4 2 6 7" xfId="19839" xr:uid="{45F1BB4C-601E-45E8-AFAC-E78DB785CDDE}"/>
    <cellStyle name="Comma 3 4 2 7" xfId="823" xr:uid="{00000000-0005-0000-0000-00009D370000}"/>
    <cellStyle name="Comma 3 4 2 7 2" xfId="3227" xr:uid="{00000000-0005-0000-0000-00009E370000}"/>
    <cellStyle name="Comma 3 4 2 7 2 2" xfId="8030" xr:uid="{00000000-0005-0000-0000-00009F370000}"/>
    <cellStyle name="Comma 3 4 2 7 2 2 2" xfId="17637" xr:uid="{00000000-0005-0000-0000-0000A0370000}"/>
    <cellStyle name="Comma 3 4 2 7 2 2 2 2" xfId="36851" xr:uid="{F9120D39-302D-4D05-904E-A3D7C47D4BF3}"/>
    <cellStyle name="Comma 3 4 2 7 2 2 3" xfId="27244" xr:uid="{4C4949BC-EBBC-43BA-BD22-01FBA8825BB5}"/>
    <cellStyle name="Comma 3 4 2 7 2 3" xfId="12834" xr:uid="{00000000-0005-0000-0000-0000A1370000}"/>
    <cellStyle name="Comma 3 4 2 7 2 3 2" xfId="32048" xr:uid="{F7170B0F-9879-4A94-A127-AAACECAAA4F9}"/>
    <cellStyle name="Comma 3 4 2 7 2 4" xfId="22441" xr:uid="{A196E5FF-27ED-46ED-BFE8-056FE6A630CA}"/>
    <cellStyle name="Comma 3 4 2 7 3" xfId="5629" xr:uid="{00000000-0005-0000-0000-0000A2370000}"/>
    <cellStyle name="Comma 3 4 2 7 3 2" xfId="15236" xr:uid="{00000000-0005-0000-0000-0000A3370000}"/>
    <cellStyle name="Comma 3 4 2 7 3 2 2" xfId="34450" xr:uid="{9DEC31C3-A2AF-4F6E-8A54-2636614F66B9}"/>
    <cellStyle name="Comma 3 4 2 7 3 3" xfId="24843" xr:uid="{A190DCDE-8259-458F-B5B4-CA2EA2F62DE9}"/>
    <cellStyle name="Comma 3 4 2 7 4" xfId="10432" xr:uid="{00000000-0005-0000-0000-0000A4370000}"/>
    <cellStyle name="Comma 3 4 2 7 4 2" xfId="29646" xr:uid="{B26D5D90-6888-462F-AFD4-3546D1DE7465}"/>
    <cellStyle name="Comma 3 4 2 7 5" xfId="20039" xr:uid="{75D1705B-826A-4EC1-9DC5-616A56BE54D7}"/>
    <cellStyle name="Comma 3 4 2 8" xfId="1623" xr:uid="{00000000-0005-0000-0000-0000A5370000}"/>
    <cellStyle name="Comma 3 4 2 8 2" xfId="4027" xr:uid="{00000000-0005-0000-0000-0000A6370000}"/>
    <cellStyle name="Comma 3 4 2 8 2 2" xfId="8830" xr:uid="{00000000-0005-0000-0000-0000A7370000}"/>
    <cellStyle name="Comma 3 4 2 8 2 2 2" xfId="18437" xr:uid="{00000000-0005-0000-0000-0000A8370000}"/>
    <cellStyle name="Comma 3 4 2 8 2 2 2 2" xfId="37651" xr:uid="{7A4C28DA-646F-47F1-8FBE-1A01587F498C}"/>
    <cellStyle name="Comma 3 4 2 8 2 2 3" xfId="28044" xr:uid="{39E648EA-35D4-4AD4-9DB3-18597583ED07}"/>
    <cellStyle name="Comma 3 4 2 8 2 3" xfId="13634" xr:uid="{00000000-0005-0000-0000-0000A9370000}"/>
    <cellStyle name="Comma 3 4 2 8 2 3 2" xfId="32848" xr:uid="{F20147F3-D962-41C7-AC1B-4040865041AA}"/>
    <cellStyle name="Comma 3 4 2 8 2 4" xfId="23241" xr:uid="{DF33B242-34EF-4522-8CC3-1BE04379303B}"/>
    <cellStyle name="Comma 3 4 2 8 3" xfId="6429" xr:uid="{00000000-0005-0000-0000-0000AA370000}"/>
    <cellStyle name="Comma 3 4 2 8 3 2" xfId="16036" xr:uid="{00000000-0005-0000-0000-0000AB370000}"/>
    <cellStyle name="Comma 3 4 2 8 3 2 2" xfId="35250" xr:uid="{5D4A9743-9E19-4558-A962-47FFC863CF4B}"/>
    <cellStyle name="Comma 3 4 2 8 3 3" xfId="25643" xr:uid="{8A492386-B2EC-4D5B-90D0-123871C6D8F8}"/>
    <cellStyle name="Comma 3 4 2 8 4" xfId="11232" xr:uid="{00000000-0005-0000-0000-0000AC370000}"/>
    <cellStyle name="Comma 3 4 2 8 4 2" xfId="30446" xr:uid="{0A912ABF-F56A-4755-9FE3-8CC0BDCF011B}"/>
    <cellStyle name="Comma 3 4 2 8 5" xfId="20839" xr:uid="{9D7B1276-FDF0-479D-86B2-9D3E1BB76D9C}"/>
    <cellStyle name="Comma 3 4 2 9" xfId="2427" xr:uid="{00000000-0005-0000-0000-0000AD370000}"/>
    <cellStyle name="Comma 3 4 2 9 2" xfId="7230" xr:uid="{00000000-0005-0000-0000-0000AE370000}"/>
    <cellStyle name="Comma 3 4 2 9 2 2" xfId="16837" xr:uid="{00000000-0005-0000-0000-0000AF370000}"/>
    <cellStyle name="Comma 3 4 2 9 2 2 2" xfId="36051" xr:uid="{5B08196D-8C99-48BB-90A6-9643F80610F9}"/>
    <cellStyle name="Comma 3 4 2 9 2 3" xfId="26444" xr:uid="{8C14A53A-6D1A-4439-B611-09E8B659D2B8}"/>
    <cellStyle name="Comma 3 4 2 9 3" xfId="12034" xr:uid="{00000000-0005-0000-0000-0000B0370000}"/>
    <cellStyle name="Comma 3 4 2 9 3 2" xfId="31248" xr:uid="{BE79FA32-2D15-49D7-B0F7-09C11BCDC201}"/>
    <cellStyle name="Comma 3 4 2 9 4" xfId="21641" xr:uid="{4D8B8440-AE67-4814-A9CE-D0DB93240A25}"/>
    <cellStyle name="Comma 3 4 3" xfId="32" xr:uid="{00000000-0005-0000-0000-0000B1370000}"/>
    <cellStyle name="Comma 3 4 3 10" xfId="4839" xr:uid="{00000000-0005-0000-0000-0000B2370000}"/>
    <cellStyle name="Comma 3 4 3 10 2" xfId="14446" xr:uid="{00000000-0005-0000-0000-0000B3370000}"/>
    <cellStyle name="Comma 3 4 3 10 2 2" xfId="33660" xr:uid="{DC9DA579-15EF-4344-B031-3FA84193AC40}"/>
    <cellStyle name="Comma 3 4 3 10 3" xfId="24053" xr:uid="{207275D1-F2F4-4A1F-B659-48F22CFAB00F}"/>
    <cellStyle name="Comma 3 4 3 11" xfId="9642" xr:uid="{00000000-0005-0000-0000-0000B4370000}"/>
    <cellStyle name="Comma 3 4 3 11 2" xfId="28856" xr:uid="{32CAF4BE-8DBE-46A5-97E5-A48AC34D4F3E}"/>
    <cellStyle name="Comma 3 4 3 12" xfId="19249" xr:uid="{7129741A-5EDE-49CF-9697-D2F9D89013E9}"/>
    <cellStyle name="Comma 3 4 3 2" xfId="82" xr:uid="{00000000-0005-0000-0000-0000B5370000}"/>
    <cellStyle name="Comma 3 4 3 2 10" xfId="9692" xr:uid="{00000000-0005-0000-0000-0000B6370000}"/>
    <cellStyle name="Comma 3 4 3 2 10 2" xfId="28906" xr:uid="{4C886475-D580-4B01-922C-D738CEE7AED6}"/>
    <cellStyle name="Comma 3 4 3 2 11" xfId="19299" xr:uid="{AFDCA833-7B27-4053-AE01-4AFFFCD15676}"/>
    <cellStyle name="Comma 3 4 3 2 2" xfId="182" xr:uid="{00000000-0005-0000-0000-0000B7370000}"/>
    <cellStyle name="Comma 3 4 3 2 2 10" xfId="19399" xr:uid="{C30D5D73-F55E-45E6-8CE6-7B2254F44DDA}"/>
    <cellStyle name="Comma 3 4 3 2 2 2" xfId="382" xr:uid="{00000000-0005-0000-0000-0000B8370000}"/>
    <cellStyle name="Comma 3 4 3 2 2 2 2" xfId="1183" xr:uid="{00000000-0005-0000-0000-0000B9370000}"/>
    <cellStyle name="Comma 3 4 3 2 2 2 2 2" xfId="3587" xr:uid="{00000000-0005-0000-0000-0000BA370000}"/>
    <cellStyle name="Comma 3 4 3 2 2 2 2 2 2" xfId="8390" xr:uid="{00000000-0005-0000-0000-0000BB370000}"/>
    <cellStyle name="Comma 3 4 3 2 2 2 2 2 2 2" xfId="17997" xr:uid="{00000000-0005-0000-0000-0000BC370000}"/>
    <cellStyle name="Comma 3 4 3 2 2 2 2 2 2 2 2" xfId="37211" xr:uid="{F8046968-6C96-40F4-8D7A-18BFCF6C7C50}"/>
    <cellStyle name="Comma 3 4 3 2 2 2 2 2 2 3" xfId="27604" xr:uid="{073948C9-64E1-469B-A789-7E5B2062601D}"/>
    <cellStyle name="Comma 3 4 3 2 2 2 2 2 3" xfId="13194" xr:uid="{00000000-0005-0000-0000-0000BD370000}"/>
    <cellStyle name="Comma 3 4 3 2 2 2 2 2 3 2" xfId="32408" xr:uid="{8B7D151A-F1C9-4EE9-8846-275320CD02A7}"/>
    <cellStyle name="Comma 3 4 3 2 2 2 2 2 4" xfId="22801" xr:uid="{45401DC2-158F-4C76-92DB-FCAEDD0CC48B}"/>
    <cellStyle name="Comma 3 4 3 2 2 2 2 3" xfId="5989" xr:uid="{00000000-0005-0000-0000-0000BE370000}"/>
    <cellStyle name="Comma 3 4 3 2 2 2 2 3 2" xfId="15596" xr:uid="{00000000-0005-0000-0000-0000BF370000}"/>
    <cellStyle name="Comma 3 4 3 2 2 2 2 3 2 2" xfId="34810" xr:uid="{E1C54090-F9F1-421A-BED6-F7E2234B183A}"/>
    <cellStyle name="Comma 3 4 3 2 2 2 2 3 3" xfId="25203" xr:uid="{5D7785D8-1379-4FA0-A6DD-B7FCE60C4E2F}"/>
    <cellStyle name="Comma 3 4 3 2 2 2 2 4" xfId="10792" xr:uid="{00000000-0005-0000-0000-0000C0370000}"/>
    <cellStyle name="Comma 3 4 3 2 2 2 2 4 2" xfId="30006" xr:uid="{BDA9A355-E8E3-42B5-8C68-BB2D06D96C21}"/>
    <cellStyle name="Comma 3 4 3 2 2 2 2 5" xfId="20399" xr:uid="{96876E53-0ED2-4BFD-B729-F276696B1237}"/>
    <cellStyle name="Comma 3 4 3 2 2 2 3" xfId="1983" xr:uid="{00000000-0005-0000-0000-0000C1370000}"/>
    <cellStyle name="Comma 3 4 3 2 2 2 3 2" xfId="4387" xr:uid="{00000000-0005-0000-0000-0000C2370000}"/>
    <cellStyle name="Comma 3 4 3 2 2 2 3 2 2" xfId="9190" xr:uid="{00000000-0005-0000-0000-0000C3370000}"/>
    <cellStyle name="Comma 3 4 3 2 2 2 3 2 2 2" xfId="18797" xr:uid="{00000000-0005-0000-0000-0000C4370000}"/>
    <cellStyle name="Comma 3 4 3 2 2 2 3 2 2 2 2" xfId="38011" xr:uid="{CFF1530F-C5F3-471F-9347-A5BCADCB605E}"/>
    <cellStyle name="Comma 3 4 3 2 2 2 3 2 2 3" xfId="28404" xr:uid="{B2495FD9-0196-46D8-8DB1-91EAEF2CEBF9}"/>
    <cellStyle name="Comma 3 4 3 2 2 2 3 2 3" xfId="13994" xr:uid="{00000000-0005-0000-0000-0000C5370000}"/>
    <cellStyle name="Comma 3 4 3 2 2 2 3 2 3 2" xfId="33208" xr:uid="{CAD9D265-C2FA-4245-B50B-68CF36814D8D}"/>
    <cellStyle name="Comma 3 4 3 2 2 2 3 2 4" xfId="23601" xr:uid="{C543F4DD-81F2-4A32-9BF4-0834D2805BDD}"/>
    <cellStyle name="Comma 3 4 3 2 2 2 3 3" xfId="6789" xr:uid="{00000000-0005-0000-0000-0000C6370000}"/>
    <cellStyle name="Comma 3 4 3 2 2 2 3 3 2" xfId="16396" xr:uid="{00000000-0005-0000-0000-0000C7370000}"/>
    <cellStyle name="Comma 3 4 3 2 2 2 3 3 2 2" xfId="35610" xr:uid="{5AD3ECF7-E90F-4BB5-8703-ED8314836DC9}"/>
    <cellStyle name="Comma 3 4 3 2 2 2 3 3 3" xfId="26003" xr:uid="{53AEA608-A1A0-44EC-85D9-E44CEDF970E0}"/>
    <cellStyle name="Comma 3 4 3 2 2 2 3 4" xfId="11592" xr:uid="{00000000-0005-0000-0000-0000C8370000}"/>
    <cellStyle name="Comma 3 4 3 2 2 2 3 4 2" xfId="30806" xr:uid="{30867113-BF53-4146-865E-D8B89EEDCDEB}"/>
    <cellStyle name="Comma 3 4 3 2 2 2 3 5" xfId="21199" xr:uid="{DB656569-DB5F-43E5-9AA9-E1CD3D07E604}"/>
    <cellStyle name="Comma 3 4 3 2 2 2 4" xfId="2787" xr:uid="{00000000-0005-0000-0000-0000C9370000}"/>
    <cellStyle name="Comma 3 4 3 2 2 2 4 2" xfId="7590" xr:uid="{00000000-0005-0000-0000-0000CA370000}"/>
    <cellStyle name="Comma 3 4 3 2 2 2 4 2 2" xfId="17197" xr:uid="{00000000-0005-0000-0000-0000CB370000}"/>
    <cellStyle name="Comma 3 4 3 2 2 2 4 2 2 2" xfId="36411" xr:uid="{18C87CB9-7CA4-4385-BCD7-6E0B00B01A9D}"/>
    <cellStyle name="Comma 3 4 3 2 2 2 4 2 3" xfId="26804" xr:uid="{CB9537BB-1086-4E6B-A8FC-245F413571EB}"/>
    <cellStyle name="Comma 3 4 3 2 2 2 4 3" xfId="12394" xr:uid="{00000000-0005-0000-0000-0000CC370000}"/>
    <cellStyle name="Comma 3 4 3 2 2 2 4 3 2" xfId="31608" xr:uid="{B446D50B-689F-4421-9AA8-0D8065797342}"/>
    <cellStyle name="Comma 3 4 3 2 2 2 4 4" xfId="22001" xr:uid="{273A764D-1304-4ADF-BB99-6CBCDFEA6978}"/>
    <cellStyle name="Comma 3 4 3 2 2 2 5" xfId="5189" xr:uid="{00000000-0005-0000-0000-0000CD370000}"/>
    <cellStyle name="Comma 3 4 3 2 2 2 5 2" xfId="14796" xr:uid="{00000000-0005-0000-0000-0000CE370000}"/>
    <cellStyle name="Comma 3 4 3 2 2 2 5 2 2" xfId="34010" xr:uid="{0ACED408-BD1A-4B6B-ADAB-6DD9764AE451}"/>
    <cellStyle name="Comma 3 4 3 2 2 2 5 3" xfId="24403" xr:uid="{2EED8B3E-B1BE-4FF3-A250-CFF0D7C5F0BD}"/>
    <cellStyle name="Comma 3 4 3 2 2 2 6" xfId="9992" xr:uid="{00000000-0005-0000-0000-0000CF370000}"/>
    <cellStyle name="Comma 3 4 3 2 2 2 6 2" xfId="29206" xr:uid="{A01673AE-0304-4AD5-A003-C56847956D24}"/>
    <cellStyle name="Comma 3 4 3 2 2 2 7" xfId="19599" xr:uid="{A2EF40C6-3DCC-4646-AFDB-C9550E957A4A}"/>
    <cellStyle name="Comma 3 4 3 2 2 3" xfId="582" xr:uid="{00000000-0005-0000-0000-0000D0370000}"/>
    <cellStyle name="Comma 3 4 3 2 2 3 2" xfId="1383" xr:uid="{00000000-0005-0000-0000-0000D1370000}"/>
    <cellStyle name="Comma 3 4 3 2 2 3 2 2" xfId="3787" xr:uid="{00000000-0005-0000-0000-0000D2370000}"/>
    <cellStyle name="Comma 3 4 3 2 2 3 2 2 2" xfId="8590" xr:uid="{00000000-0005-0000-0000-0000D3370000}"/>
    <cellStyle name="Comma 3 4 3 2 2 3 2 2 2 2" xfId="18197" xr:uid="{00000000-0005-0000-0000-0000D4370000}"/>
    <cellStyle name="Comma 3 4 3 2 2 3 2 2 2 2 2" xfId="37411" xr:uid="{E5BD9FC4-2DB8-43C8-859E-A4F66210438D}"/>
    <cellStyle name="Comma 3 4 3 2 2 3 2 2 2 3" xfId="27804" xr:uid="{F8859A43-1944-449D-BBA5-01CBAF5BB5B2}"/>
    <cellStyle name="Comma 3 4 3 2 2 3 2 2 3" xfId="13394" xr:uid="{00000000-0005-0000-0000-0000D5370000}"/>
    <cellStyle name="Comma 3 4 3 2 2 3 2 2 3 2" xfId="32608" xr:uid="{0332B9E4-7271-47A7-9BE6-889FAC7A97E4}"/>
    <cellStyle name="Comma 3 4 3 2 2 3 2 2 4" xfId="23001" xr:uid="{B926A76B-0A72-4A30-A99F-3EDEEC8D5083}"/>
    <cellStyle name="Comma 3 4 3 2 2 3 2 3" xfId="6189" xr:uid="{00000000-0005-0000-0000-0000D6370000}"/>
    <cellStyle name="Comma 3 4 3 2 2 3 2 3 2" xfId="15796" xr:uid="{00000000-0005-0000-0000-0000D7370000}"/>
    <cellStyle name="Comma 3 4 3 2 2 3 2 3 2 2" xfId="35010" xr:uid="{F66EA993-1D22-44EA-A227-D42E21B2D514}"/>
    <cellStyle name="Comma 3 4 3 2 2 3 2 3 3" xfId="25403" xr:uid="{DBEBBD86-E092-474D-B0DB-869FD94426B6}"/>
    <cellStyle name="Comma 3 4 3 2 2 3 2 4" xfId="10992" xr:uid="{00000000-0005-0000-0000-0000D8370000}"/>
    <cellStyle name="Comma 3 4 3 2 2 3 2 4 2" xfId="30206" xr:uid="{1CEA3222-2126-4D0F-8B5B-61F2661887C5}"/>
    <cellStyle name="Comma 3 4 3 2 2 3 2 5" xfId="20599" xr:uid="{CD2DF0D2-7F09-44A6-9680-12A172236BFC}"/>
    <cellStyle name="Comma 3 4 3 2 2 3 3" xfId="2183" xr:uid="{00000000-0005-0000-0000-0000D9370000}"/>
    <cellStyle name="Comma 3 4 3 2 2 3 3 2" xfId="4587" xr:uid="{00000000-0005-0000-0000-0000DA370000}"/>
    <cellStyle name="Comma 3 4 3 2 2 3 3 2 2" xfId="9390" xr:uid="{00000000-0005-0000-0000-0000DB370000}"/>
    <cellStyle name="Comma 3 4 3 2 2 3 3 2 2 2" xfId="18997" xr:uid="{00000000-0005-0000-0000-0000DC370000}"/>
    <cellStyle name="Comma 3 4 3 2 2 3 3 2 2 2 2" xfId="38211" xr:uid="{3985B8E6-B0D5-4437-94B1-E94A8BCC99A0}"/>
    <cellStyle name="Comma 3 4 3 2 2 3 3 2 2 3" xfId="28604" xr:uid="{6129DAD2-8292-4020-A815-0E3B7E23AF2F}"/>
    <cellStyle name="Comma 3 4 3 2 2 3 3 2 3" xfId="14194" xr:uid="{00000000-0005-0000-0000-0000DD370000}"/>
    <cellStyle name="Comma 3 4 3 2 2 3 3 2 3 2" xfId="33408" xr:uid="{37D52A7E-E0C4-49CE-AC29-B91D45DD0B3A}"/>
    <cellStyle name="Comma 3 4 3 2 2 3 3 2 4" xfId="23801" xr:uid="{068EF342-C876-4AF8-B1E6-37CD056826A7}"/>
    <cellStyle name="Comma 3 4 3 2 2 3 3 3" xfId="6989" xr:uid="{00000000-0005-0000-0000-0000DE370000}"/>
    <cellStyle name="Comma 3 4 3 2 2 3 3 3 2" xfId="16596" xr:uid="{00000000-0005-0000-0000-0000DF370000}"/>
    <cellStyle name="Comma 3 4 3 2 2 3 3 3 2 2" xfId="35810" xr:uid="{2624F07B-6D6C-452B-B41A-1B93F7EC776D}"/>
    <cellStyle name="Comma 3 4 3 2 2 3 3 3 3" xfId="26203" xr:uid="{D93AC6ED-5D40-409A-96EB-4881CD232888}"/>
    <cellStyle name="Comma 3 4 3 2 2 3 3 4" xfId="11792" xr:uid="{00000000-0005-0000-0000-0000E0370000}"/>
    <cellStyle name="Comma 3 4 3 2 2 3 3 4 2" xfId="31006" xr:uid="{652F9F59-4FDE-4DDE-9869-FF25930C0E41}"/>
    <cellStyle name="Comma 3 4 3 2 2 3 3 5" xfId="21399" xr:uid="{F22978FC-BD75-47E4-81BC-DD445340962E}"/>
    <cellStyle name="Comma 3 4 3 2 2 3 4" xfId="2987" xr:uid="{00000000-0005-0000-0000-0000E1370000}"/>
    <cellStyle name="Comma 3 4 3 2 2 3 4 2" xfId="7790" xr:uid="{00000000-0005-0000-0000-0000E2370000}"/>
    <cellStyle name="Comma 3 4 3 2 2 3 4 2 2" xfId="17397" xr:uid="{00000000-0005-0000-0000-0000E3370000}"/>
    <cellStyle name="Comma 3 4 3 2 2 3 4 2 2 2" xfId="36611" xr:uid="{67753826-6356-4E04-8A04-B73D675E2D31}"/>
    <cellStyle name="Comma 3 4 3 2 2 3 4 2 3" xfId="27004" xr:uid="{C55E57E0-92AA-4683-A7F5-077862758F80}"/>
    <cellStyle name="Comma 3 4 3 2 2 3 4 3" xfId="12594" xr:uid="{00000000-0005-0000-0000-0000E4370000}"/>
    <cellStyle name="Comma 3 4 3 2 2 3 4 3 2" xfId="31808" xr:uid="{9C4262D8-041D-46F6-9F09-FB882C6E6786}"/>
    <cellStyle name="Comma 3 4 3 2 2 3 4 4" xfId="22201" xr:uid="{9D40208B-B506-416C-A507-85EA96A45BCC}"/>
    <cellStyle name="Comma 3 4 3 2 2 3 5" xfId="5389" xr:uid="{00000000-0005-0000-0000-0000E5370000}"/>
    <cellStyle name="Comma 3 4 3 2 2 3 5 2" xfId="14996" xr:uid="{00000000-0005-0000-0000-0000E6370000}"/>
    <cellStyle name="Comma 3 4 3 2 2 3 5 2 2" xfId="34210" xr:uid="{E861AF0E-D4D8-4197-BD62-407D1565445F}"/>
    <cellStyle name="Comma 3 4 3 2 2 3 5 3" xfId="24603" xr:uid="{D8020482-FEDC-49C5-BB82-6F0805133196}"/>
    <cellStyle name="Comma 3 4 3 2 2 3 6" xfId="10192" xr:uid="{00000000-0005-0000-0000-0000E7370000}"/>
    <cellStyle name="Comma 3 4 3 2 2 3 6 2" xfId="29406" xr:uid="{CFC97ECF-D8DB-48E1-80FF-E6BC3ACA9DD9}"/>
    <cellStyle name="Comma 3 4 3 2 2 3 7" xfId="19799" xr:uid="{3CC6DDD8-6494-45B1-BD0C-E06976F34807}"/>
    <cellStyle name="Comma 3 4 3 2 2 4" xfId="782" xr:uid="{00000000-0005-0000-0000-0000E8370000}"/>
    <cellStyle name="Comma 3 4 3 2 2 4 2" xfId="1583" xr:uid="{00000000-0005-0000-0000-0000E9370000}"/>
    <cellStyle name="Comma 3 4 3 2 2 4 2 2" xfId="3987" xr:uid="{00000000-0005-0000-0000-0000EA370000}"/>
    <cellStyle name="Comma 3 4 3 2 2 4 2 2 2" xfId="8790" xr:uid="{00000000-0005-0000-0000-0000EB370000}"/>
    <cellStyle name="Comma 3 4 3 2 2 4 2 2 2 2" xfId="18397" xr:uid="{00000000-0005-0000-0000-0000EC370000}"/>
    <cellStyle name="Comma 3 4 3 2 2 4 2 2 2 2 2" xfId="37611" xr:uid="{AC1AC7BA-A2BB-4606-8435-6424AA9E971D}"/>
    <cellStyle name="Comma 3 4 3 2 2 4 2 2 2 3" xfId="28004" xr:uid="{8AA992D4-406A-4ADF-ABDF-55B20B8C251D}"/>
    <cellStyle name="Comma 3 4 3 2 2 4 2 2 3" xfId="13594" xr:uid="{00000000-0005-0000-0000-0000ED370000}"/>
    <cellStyle name="Comma 3 4 3 2 2 4 2 2 3 2" xfId="32808" xr:uid="{9265DC23-56BD-4951-AF08-0CD4DC288853}"/>
    <cellStyle name="Comma 3 4 3 2 2 4 2 2 4" xfId="23201" xr:uid="{E29F19E2-D64E-4CC7-918A-1E3E3F37E386}"/>
    <cellStyle name="Comma 3 4 3 2 2 4 2 3" xfId="6389" xr:uid="{00000000-0005-0000-0000-0000EE370000}"/>
    <cellStyle name="Comma 3 4 3 2 2 4 2 3 2" xfId="15996" xr:uid="{00000000-0005-0000-0000-0000EF370000}"/>
    <cellStyle name="Comma 3 4 3 2 2 4 2 3 2 2" xfId="35210" xr:uid="{CA126304-8543-4DD8-ADBC-409C0BB58BAA}"/>
    <cellStyle name="Comma 3 4 3 2 2 4 2 3 3" xfId="25603" xr:uid="{571F7CF5-DCF6-4457-B922-DF2A6F63EAE7}"/>
    <cellStyle name="Comma 3 4 3 2 2 4 2 4" xfId="11192" xr:uid="{00000000-0005-0000-0000-0000F0370000}"/>
    <cellStyle name="Comma 3 4 3 2 2 4 2 4 2" xfId="30406" xr:uid="{3962BA72-0DFA-4D43-B6CB-A7C140C99EC7}"/>
    <cellStyle name="Comma 3 4 3 2 2 4 2 5" xfId="20799" xr:uid="{376C54B7-95C8-4427-9A68-75A655156946}"/>
    <cellStyle name="Comma 3 4 3 2 2 4 3" xfId="2383" xr:uid="{00000000-0005-0000-0000-0000F1370000}"/>
    <cellStyle name="Comma 3 4 3 2 2 4 3 2" xfId="4787" xr:uid="{00000000-0005-0000-0000-0000F2370000}"/>
    <cellStyle name="Comma 3 4 3 2 2 4 3 2 2" xfId="9590" xr:uid="{00000000-0005-0000-0000-0000F3370000}"/>
    <cellStyle name="Comma 3 4 3 2 2 4 3 2 2 2" xfId="19197" xr:uid="{00000000-0005-0000-0000-0000F4370000}"/>
    <cellStyle name="Comma 3 4 3 2 2 4 3 2 2 2 2" xfId="38411" xr:uid="{BF67F530-7F0B-4F6A-B4AC-5E88048D42E9}"/>
    <cellStyle name="Comma 3 4 3 2 2 4 3 2 2 3" xfId="28804" xr:uid="{EF63A5E6-6274-4BB1-8494-00F9BE425D9B}"/>
    <cellStyle name="Comma 3 4 3 2 2 4 3 2 3" xfId="14394" xr:uid="{00000000-0005-0000-0000-0000F5370000}"/>
    <cellStyle name="Comma 3 4 3 2 2 4 3 2 3 2" xfId="33608" xr:uid="{B21BBC02-E998-46BE-A9C9-C6A39049D419}"/>
    <cellStyle name="Comma 3 4 3 2 2 4 3 2 4" xfId="24001" xr:uid="{379F5A8B-A72F-4604-A0F0-6FA5B71C050E}"/>
    <cellStyle name="Comma 3 4 3 2 2 4 3 3" xfId="7189" xr:uid="{00000000-0005-0000-0000-0000F6370000}"/>
    <cellStyle name="Comma 3 4 3 2 2 4 3 3 2" xfId="16796" xr:uid="{00000000-0005-0000-0000-0000F7370000}"/>
    <cellStyle name="Comma 3 4 3 2 2 4 3 3 2 2" xfId="36010" xr:uid="{C0B7F460-02E1-4459-923E-6A05E3D2303C}"/>
    <cellStyle name="Comma 3 4 3 2 2 4 3 3 3" xfId="26403" xr:uid="{946E507D-A54E-403C-80CF-4934262318EF}"/>
    <cellStyle name="Comma 3 4 3 2 2 4 3 4" xfId="11992" xr:uid="{00000000-0005-0000-0000-0000F8370000}"/>
    <cellStyle name="Comma 3 4 3 2 2 4 3 4 2" xfId="31206" xr:uid="{3BB0F049-415B-4FE8-A4B5-F75DCFFE94D0}"/>
    <cellStyle name="Comma 3 4 3 2 2 4 3 5" xfId="21599" xr:uid="{3826D978-7B54-455A-B299-2908A1F02FF4}"/>
    <cellStyle name="Comma 3 4 3 2 2 4 4" xfId="3187" xr:uid="{00000000-0005-0000-0000-0000F9370000}"/>
    <cellStyle name="Comma 3 4 3 2 2 4 4 2" xfId="7990" xr:uid="{00000000-0005-0000-0000-0000FA370000}"/>
    <cellStyle name="Comma 3 4 3 2 2 4 4 2 2" xfId="17597" xr:uid="{00000000-0005-0000-0000-0000FB370000}"/>
    <cellStyle name="Comma 3 4 3 2 2 4 4 2 2 2" xfId="36811" xr:uid="{D5399504-5DA1-4241-889F-96893D980905}"/>
    <cellStyle name="Comma 3 4 3 2 2 4 4 2 3" xfId="27204" xr:uid="{77043FB9-2F7D-4DFB-841E-AE96AD8E8004}"/>
    <cellStyle name="Comma 3 4 3 2 2 4 4 3" xfId="12794" xr:uid="{00000000-0005-0000-0000-0000FC370000}"/>
    <cellStyle name="Comma 3 4 3 2 2 4 4 3 2" xfId="32008" xr:uid="{313949A0-D278-43F2-8AB7-8778E43CF0B5}"/>
    <cellStyle name="Comma 3 4 3 2 2 4 4 4" xfId="22401" xr:uid="{01B65F5E-3A34-4112-82DE-A6E454A2B02D}"/>
    <cellStyle name="Comma 3 4 3 2 2 4 5" xfId="5589" xr:uid="{00000000-0005-0000-0000-0000FD370000}"/>
    <cellStyle name="Comma 3 4 3 2 2 4 5 2" xfId="15196" xr:uid="{00000000-0005-0000-0000-0000FE370000}"/>
    <cellStyle name="Comma 3 4 3 2 2 4 5 2 2" xfId="34410" xr:uid="{10867148-F4E8-4D32-8974-C4D94008D568}"/>
    <cellStyle name="Comma 3 4 3 2 2 4 5 3" xfId="24803" xr:uid="{9ED9CA69-80B7-46F1-AC7D-7DC053DA1C52}"/>
    <cellStyle name="Comma 3 4 3 2 2 4 6" xfId="10392" xr:uid="{00000000-0005-0000-0000-0000FF370000}"/>
    <cellStyle name="Comma 3 4 3 2 2 4 6 2" xfId="29606" xr:uid="{584AB0A1-8826-4341-8539-3D783B605CD2}"/>
    <cellStyle name="Comma 3 4 3 2 2 4 7" xfId="19999" xr:uid="{DFB9D2F9-BD49-4E45-8E6B-8109257A2BE4}"/>
    <cellStyle name="Comma 3 4 3 2 2 5" xfId="983" xr:uid="{00000000-0005-0000-0000-000000380000}"/>
    <cellStyle name="Comma 3 4 3 2 2 5 2" xfId="3387" xr:uid="{00000000-0005-0000-0000-000001380000}"/>
    <cellStyle name="Comma 3 4 3 2 2 5 2 2" xfId="8190" xr:uid="{00000000-0005-0000-0000-000002380000}"/>
    <cellStyle name="Comma 3 4 3 2 2 5 2 2 2" xfId="17797" xr:uid="{00000000-0005-0000-0000-000003380000}"/>
    <cellStyle name="Comma 3 4 3 2 2 5 2 2 2 2" xfId="37011" xr:uid="{E4DB8985-E42C-48A7-8D16-024C7CA0FB01}"/>
    <cellStyle name="Comma 3 4 3 2 2 5 2 2 3" xfId="27404" xr:uid="{B90C13DB-714F-4E47-A3AA-A039C6D846B4}"/>
    <cellStyle name="Comma 3 4 3 2 2 5 2 3" xfId="12994" xr:uid="{00000000-0005-0000-0000-000004380000}"/>
    <cellStyle name="Comma 3 4 3 2 2 5 2 3 2" xfId="32208" xr:uid="{C44691CB-EDEE-4DEE-AFE2-B7472E9BAEAD}"/>
    <cellStyle name="Comma 3 4 3 2 2 5 2 4" xfId="22601" xr:uid="{8B0CF0E3-3E22-496B-B2E8-9A94266100EF}"/>
    <cellStyle name="Comma 3 4 3 2 2 5 3" xfId="5789" xr:uid="{00000000-0005-0000-0000-000005380000}"/>
    <cellStyle name="Comma 3 4 3 2 2 5 3 2" xfId="15396" xr:uid="{00000000-0005-0000-0000-000006380000}"/>
    <cellStyle name="Comma 3 4 3 2 2 5 3 2 2" xfId="34610" xr:uid="{0F9DE168-6E14-4C58-BF3C-1CEE969CB199}"/>
    <cellStyle name="Comma 3 4 3 2 2 5 3 3" xfId="25003" xr:uid="{4DE81E8C-4903-4A7C-B509-9AD81597BEE9}"/>
    <cellStyle name="Comma 3 4 3 2 2 5 4" xfId="10592" xr:uid="{00000000-0005-0000-0000-000007380000}"/>
    <cellStyle name="Comma 3 4 3 2 2 5 4 2" xfId="29806" xr:uid="{564A68BC-4720-4539-9C6F-ECA78C3F8464}"/>
    <cellStyle name="Comma 3 4 3 2 2 5 5" xfId="20199" xr:uid="{28FDE7D2-BCB5-40D3-BECA-98B109AABCB4}"/>
    <cellStyle name="Comma 3 4 3 2 2 6" xfId="1783" xr:uid="{00000000-0005-0000-0000-000008380000}"/>
    <cellStyle name="Comma 3 4 3 2 2 6 2" xfId="4187" xr:uid="{00000000-0005-0000-0000-000009380000}"/>
    <cellStyle name="Comma 3 4 3 2 2 6 2 2" xfId="8990" xr:uid="{00000000-0005-0000-0000-00000A380000}"/>
    <cellStyle name="Comma 3 4 3 2 2 6 2 2 2" xfId="18597" xr:uid="{00000000-0005-0000-0000-00000B380000}"/>
    <cellStyle name="Comma 3 4 3 2 2 6 2 2 2 2" xfId="37811" xr:uid="{B92ADDCF-CDBE-4B24-8741-0792A51CB271}"/>
    <cellStyle name="Comma 3 4 3 2 2 6 2 2 3" xfId="28204" xr:uid="{C27991B3-7B35-4EC3-AD7A-043482BAE4AB}"/>
    <cellStyle name="Comma 3 4 3 2 2 6 2 3" xfId="13794" xr:uid="{00000000-0005-0000-0000-00000C380000}"/>
    <cellStyle name="Comma 3 4 3 2 2 6 2 3 2" xfId="33008" xr:uid="{9F95BA1E-8370-4B8B-9728-29B9B8527068}"/>
    <cellStyle name="Comma 3 4 3 2 2 6 2 4" xfId="23401" xr:uid="{51835FBD-2DA3-40F3-A3D9-676089E1EFE2}"/>
    <cellStyle name="Comma 3 4 3 2 2 6 3" xfId="6589" xr:uid="{00000000-0005-0000-0000-00000D380000}"/>
    <cellStyle name="Comma 3 4 3 2 2 6 3 2" xfId="16196" xr:uid="{00000000-0005-0000-0000-00000E380000}"/>
    <cellStyle name="Comma 3 4 3 2 2 6 3 2 2" xfId="35410" xr:uid="{D9795B99-7ABF-4B46-B789-4AF51BF293A4}"/>
    <cellStyle name="Comma 3 4 3 2 2 6 3 3" xfId="25803" xr:uid="{B1C3430A-911F-4500-9EF4-501F3EC08CD1}"/>
    <cellStyle name="Comma 3 4 3 2 2 6 4" xfId="11392" xr:uid="{00000000-0005-0000-0000-00000F380000}"/>
    <cellStyle name="Comma 3 4 3 2 2 6 4 2" xfId="30606" xr:uid="{B471F8C4-0C88-429F-A2D3-ACEAD49B2411}"/>
    <cellStyle name="Comma 3 4 3 2 2 6 5" xfId="20999" xr:uid="{1D33387B-B3FA-40BD-A216-809C67ABD4F7}"/>
    <cellStyle name="Comma 3 4 3 2 2 7" xfId="2587" xr:uid="{00000000-0005-0000-0000-000010380000}"/>
    <cellStyle name="Comma 3 4 3 2 2 7 2" xfId="7390" xr:uid="{00000000-0005-0000-0000-000011380000}"/>
    <cellStyle name="Comma 3 4 3 2 2 7 2 2" xfId="16997" xr:uid="{00000000-0005-0000-0000-000012380000}"/>
    <cellStyle name="Comma 3 4 3 2 2 7 2 2 2" xfId="36211" xr:uid="{7CE34E86-8696-4470-8174-1DAC53AA6BCE}"/>
    <cellStyle name="Comma 3 4 3 2 2 7 2 3" xfId="26604" xr:uid="{0ADC247B-DA35-434C-AF48-1438E2C2DEED}"/>
    <cellStyle name="Comma 3 4 3 2 2 7 3" xfId="12194" xr:uid="{00000000-0005-0000-0000-000013380000}"/>
    <cellStyle name="Comma 3 4 3 2 2 7 3 2" xfId="31408" xr:uid="{0BBB33B2-075D-4AD7-87F8-D05342D90784}"/>
    <cellStyle name="Comma 3 4 3 2 2 7 4" xfId="21801" xr:uid="{A1EFDE2C-FF49-418A-98AE-A3056B2D5D83}"/>
    <cellStyle name="Comma 3 4 3 2 2 8" xfId="4989" xr:uid="{00000000-0005-0000-0000-000014380000}"/>
    <cellStyle name="Comma 3 4 3 2 2 8 2" xfId="14596" xr:uid="{00000000-0005-0000-0000-000015380000}"/>
    <cellStyle name="Comma 3 4 3 2 2 8 2 2" xfId="33810" xr:uid="{7C53CC5E-8940-463D-8FD2-3874CA939666}"/>
    <cellStyle name="Comma 3 4 3 2 2 8 3" xfId="24203" xr:uid="{9A3C5210-4A03-4279-BB72-7079A54CA882}"/>
    <cellStyle name="Comma 3 4 3 2 2 9" xfId="9792" xr:uid="{00000000-0005-0000-0000-000016380000}"/>
    <cellStyle name="Comma 3 4 3 2 2 9 2" xfId="29006" xr:uid="{4CE240D9-8FC7-4947-A999-64D5E93F39BE}"/>
    <cellStyle name="Comma 3 4 3 2 3" xfId="282" xr:uid="{00000000-0005-0000-0000-000017380000}"/>
    <cellStyle name="Comma 3 4 3 2 3 2" xfId="1083" xr:uid="{00000000-0005-0000-0000-000018380000}"/>
    <cellStyle name="Comma 3 4 3 2 3 2 2" xfId="3487" xr:uid="{00000000-0005-0000-0000-000019380000}"/>
    <cellStyle name="Comma 3 4 3 2 3 2 2 2" xfId="8290" xr:uid="{00000000-0005-0000-0000-00001A380000}"/>
    <cellStyle name="Comma 3 4 3 2 3 2 2 2 2" xfId="17897" xr:uid="{00000000-0005-0000-0000-00001B380000}"/>
    <cellStyle name="Comma 3 4 3 2 3 2 2 2 2 2" xfId="37111" xr:uid="{9356EEC7-167E-4C1F-969F-8EAF2BE459AA}"/>
    <cellStyle name="Comma 3 4 3 2 3 2 2 2 3" xfId="27504" xr:uid="{B08C9B69-A46F-4EA3-AF51-C473F68EF3AB}"/>
    <cellStyle name="Comma 3 4 3 2 3 2 2 3" xfId="13094" xr:uid="{00000000-0005-0000-0000-00001C380000}"/>
    <cellStyle name="Comma 3 4 3 2 3 2 2 3 2" xfId="32308" xr:uid="{EF8D7873-E2FA-4CCE-8748-ABC1F304A65C}"/>
    <cellStyle name="Comma 3 4 3 2 3 2 2 4" xfId="22701" xr:uid="{D58A623C-DC7E-4C92-AFF6-03A38AE41F3B}"/>
    <cellStyle name="Comma 3 4 3 2 3 2 3" xfId="5889" xr:uid="{00000000-0005-0000-0000-00001D380000}"/>
    <cellStyle name="Comma 3 4 3 2 3 2 3 2" xfId="15496" xr:uid="{00000000-0005-0000-0000-00001E380000}"/>
    <cellStyle name="Comma 3 4 3 2 3 2 3 2 2" xfId="34710" xr:uid="{CF177891-CE58-49A3-970C-33191103A6B4}"/>
    <cellStyle name="Comma 3 4 3 2 3 2 3 3" xfId="25103" xr:uid="{F9CA16BA-E174-43C8-B75F-552C985378E4}"/>
    <cellStyle name="Comma 3 4 3 2 3 2 4" xfId="10692" xr:uid="{00000000-0005-0000-0000-00001F380000}"/>
    <cellStyle name="Comma 3 4 3 2 3 2 4 2" xfId="29906" xr:uid="{598961BE-F607-484D-B7F3-773F219ED024}"/>
    <cellStyle name="Comma 3 4 3 2 3 2 5" xfId="20299" xr:uid="{EEBD5782-172D-4997-8B5E-2022B96FEFEA}"/>
    <cellStyle name="Comma 3 4 3 2 3 3" xfId="1883" xr:uid="{00000000-0005-0000-0000-000020380000}"/>
    <cellStyle name="Comma 3 4 3 2 3 3 2" xfId="4287" xr:uid="{00000000-0005-0000-0000-000021380000}"/>
    <cellStyle name="Comma 3 4 3 2 3 3 2 2" xfId="9090" xr:uid="{00000000-0005-0000-0000-000022380000}"/>
    <cellStyle name="Comma 3 4 3 2 3 3 2 2 2" xfId="18697" xr:uid="{00000000-0005-0000-0000-000023380000}"/>
    <cellStyle name="Comma 3 4 3 2 3 3 2 2 2 2" xfId="37911" xr:uid="{18F9D3B8-869E-4D47-8265-0CB425861227}"/>
    <cellStyle name="Comma 3 4 3 2 3 3 2 2 3" xfId="28304" xr:uid="{035613ED-21B5-4637-BDFA-7866705EBC42}"/>
    <cellStyle name="Comma 3 4 3 2 3 3 2 3" xfId="13894" xr:uid="{00000000-0005-0000-0000-000024380000}"/>
    <cellStyle name="Comma 3 4 3 2 3 3 2 3 2" xfId="33108" xr:uid="{A7E56D50-58A4-4A96-9616-99C702F4415F}"/>
    <cellStyle name="Comma 3 4 3 2 3 3 2 4" xfId="23501" xr:uid="{81C5BD6E-4D5A-45EA-BE7A-5CBAAB744901}"/>
    <cellStyle name="Comma 3 4 3 2 3 3 3" xfId="6689" xr:uid="{00000000-0005-0000-0000-000025380000}"/>
    <cellStyle name="Comma 3 4 3 2 3 3 3 2" xfId="16296" xr:uid="{00000000-0005-0000-0000-000026380000}"/>
    <cellStyle name="Comma 3 4 3 2 3 3 3 2 2" xfId="35510" xr:uid="{0A23786B-93D2-40F5-8E4F-4C97A275DD20}"/>
    <cellStyle name="Comma 3 4 3 2 3 3 3 3" xfId="25903" xr:uid="{894B7F67-6AC2-4890-BE38-85D96FB3B1DC}"/>
    <cellStyle name="Comma 3 4 3 2 3 3 4" xfId="11492" xr:uid="{00000000-0005-0000-0000-000027380000}"/>
    <cellStyle name="Comma 3 4 3 2 3 3 4 2" xfId="30706" xr:uid="{4F36E855-2A48-401F-BDF2-33DDC8EB7493}"/>
    <cellStyle name="Comma 3 4 3 2 3 3 5" xfId="21099" xr:uid="{AD484418-0F10-437C-831E-D8D993777D10}"/>
    <cellStyle name="Comma 3 4 3 2 3 4" xfId="2687" xr:uid="{00000000-0005-0000-0000-000028380000}"/>
    <cellStyle name="Comma 3 4 3 2 3 4 2" xfId="7490" xr:uid="{00000000-0005-0000-0000-000029380000}"/>
    <cellStyle name="Comma 3 4 3 2 3 4 2 2" xfId="17097" xr:uid="{00000000-0005-0000-0000-00002A380000}"/>
    <cellStyle name="Comma 3 4 3 2 3 4 2 2 2" xfId="36311" xr:uid="{5214ED3D-49BB-4460-884B-598B27CB6A68}"/>
    <cellStyle name="Comma 3 4 3 2 3 4 2 3" xfId="26704" xr:uid="{487F7B4F-57B8-4EBD-B437-9ABE6CFA9D37}"/>
    <cellStyle name="Comma 3 4 3 2 3 4 3" xfId="12294" xr:uid="{00000000-0005-0000-0000-00002B380000}"/>
    <cellStyle name="Comma 3 4 3 2 3 4 3 2" xfId="31508" xr:uid="{0B014A14-B7A4-4FD1-BDA7-B212CCCAD561}"/>
    <cellStyle name="Comma 3 4 3 2 3 4 4" xfId="21901" xr:uid="{1040935A-BE27-4AA8-845F-F2FA13C2DF7F}"/>
    <cellStyle name="Comma 3 4 3 2 3 5" xfId="5089" xr:uid="{00000000-0005-0000-0000-00002C380000}"/>
    <cellStyle name="Comma 3 4 3 2 3 5 2" xfId="14696" xr:uid="{00000000-0005-0000-0000-00002D380000}"/>
    <cellStyle name="Comma 3 4 3 2 3 5 2 2" xfId="33910" xr:uid="{F2E38652-47C3-41CB-B21B-654B65542CAA}"/>
    <cellStyle name="Comma 3 4 3 2 3 5 3" xfId="24303" xr:uid="{D4C95A6D-0F7A-4642-BF22-7B47D465ECF3}"/>
    <cellStyle name="Comma 3 4 3 2 3 6" xfId="9892" xr:uid="{00000000-0005-0000-0000-00002E380000}"/>
    <cellStyle name="Comma 3 4 3 2 3 6 2" xfId="29106" xr:uid="{24DBB469-82D6-4AA7-9529-9BB82E3D802C}"/>
    <cellStyle name="Comma 3 4 3 2 3 7" xfId="19499" xr:uid="{A73D414A-F2ED-4192-B272-9609149FA80E}"/>
    <cellStyle name="Comma 3 4 3 2 4" xfId="482" xr:uid="{00000000-0005-0000-0000-00002F380000}"/>
    <cellStyle name="Comma 3 4 3 2 4 2" xfId="1283" xr:uid="{00000000-0005-0000-0000-000030380000}"/>
    <cellStyle name="Comma 3 4 3 2 4 2 2" xfId="3687" xr:uid="{00000000-0005-0000-0000-000031380000}"/>
    <cellStyle name="Comma 3 4 3 2 4 2 2 2" xfId="8490" xr:uid="{00000000-0005-0000-0000-000032380000}"/>
    <cellStyle name="Comma 3 4 3 2 4 2 2 2 2" xfId="18097" xr:uid="{00000000-0005-0000-0000-000033380000}"/>
    <cellStyle name="Comma 3 4 3 2 4 2 2 2 2 2" xfId="37311" xr:uid="{8BCB2DBC-9961-406E-8420-9FB25BE4FB73}"/>
    <cellStyle name="Comma 3 4 3 2 4 2 2 2 3" xfId="27704" xr:uid="{A89BFA2F-266B-4E9D-AA10-A61EDA45AE61}"/>
    <cellStyle name="Comma 3 4 3 2 4 2 2 3" xfId="13294" xr:uid="{00000000-0005-0000-0000-000034380000}"/>
    <cellStyle name="Comma 3 4 3 2 4 2 2 3 2" xfId="32508" xr:uid="{335F92CA-A1AD-4F23-862C-D9E5F7077D23}"/>
    <cellStyle name="Comma 3 4 3 2 4 2 2 4" xfId="22901" xr:uid="{34B858C5-76DA-463C-A1AD-6B5D8C7FACA8}"/>
    <cellStyle name="Comma 3 4 3 2 4 2 3" xfId="6089" xr:uid="{00000000-0005-0000-0000-000035380000}"/>
    <cellStyle name="Comma 3 4 3 2 4 2 3 2" xfId="15696" xr:uid="{00000000-0005-0000-0000-000036380000}"/>
    <cellStyle name="Comma 3 4 3 2 4 2 3 2 2" xfId="34910" xr:uid="{D100AD85-ABA5-49DF-BAD6-AE257B32CDBF}"/>
    <cellStyle name="Comma 3 4 3 2 4 2 3 3" xfId="25303" xr:uid="{54954233-3CE2-4E95-AD3A-478DA9C992AF}"/>
    <cellStyle name="Comma 3 4 3 2 4 2 4" xfId="10892" xr:uid="{00000000-0005-0000-0000-000037380000}"/>
    <cellStyle name="Comma 3 4 3 2 4 2 4 2" xfId="30106" xr:uid="{4050753C-BE7A-4615-88CD-4D3C12432B5B}"/>
    <cellStyle name="Comma 3 4 3 2 4 2 5" xfId="20499" xr:uid="{6C06101E-EA24-4118-BE08-BB7AF333B8D9}"/>
    <cellStyle name="Comma 3 4 3 2 4 3" xfId="2083" xr:uid="{00000000-0005-0000-0000-000038380000}"/>
    <cellStyle name="Comma 3 4 3 2 4 3 2" xfId="4487" xr:uid="{00000000-0005-0000-0000-000039380000}"/>
    <cellStyle name="Comma 3 4 3 2 4 3 2 2" xfId="9290" xr:uid="{00000000-0005-0000-0000-00003A380000}"/>
    <cellStyle name="Comma 3 4 3 2 4 3 2 2 2" xfId="18897" xr:uid="{00000000-0005-0000-0000-00003B380000}"/>
    <cellStyle name="Comma 3 4 3 2 4 3 2 2 2 2" xfId="38111" xr:uid="{8B07D573-6BA9-49FE-B218-E717DDFC6F30}"/>
    <cellStyle name="Comma 3 4 3 2 4 3 2 2 3" xfId="28504" xr:uid="{F67D1EB3-B02C-4D13-85B8-8DAB0622639C}"/>
    <cellStyle name="Comma 3 4 3 2 4 3 2 3" xfId="14094" xr:uid="{00000000-0005-0000-0000-00003C380000}"/>
    <cellStyle name="Comma 3 4 3 2 4 3 2 3 2" xfId="33308" xr:uid="{9F6065A0-21C7-42E6-8785-CF9711F8FEAA}"/>
    <cellStyle name="Comma 3 4 3 2 4 3 2 4" xfId="23701" xr:uid="{6A085833-8F22-4753-AC41-CB21B45F08C7}"/>
    <cellStyle name="Comma 3 4 3 2 4 3 3" xfId="6889" xr:uid="{00000000-0005-0000-0000-00003D380000}"/>
    <cellStyle name="Comma 3 4 3 2 4 3 3 2" xfId="16496" xr:uid="{00000000-0005-0000-0000-00003E380000}"/>
    <cellStyle name="Comma 3 4 3 2 4 3 3 2 2" xfId="35710" xr:uid="{9A96A438-DF31-4352-9199-370146CD7050}"/>
    <cellStyle name="Comma 3 4 3 2 4 3 3 3" xfId="26103" xr:uid="{42EB9ED4-EC4C-43B8-A164-AB05D0ACD396}"/>
    <cellStyle name="Comma 3 4 3 2 4 3 4" xfId="11692" xr:uid="{00000000-0005-0000-0000-00003F380000}"/>
    <cellStyle name="Comma 3 4 3 2 4 3 4 2" xfId="30906" xr:uid="{B0BC8094-20DC-4EFB-88BA-5C540B34F93C}"/>
    <cellStyle name="Comma 3 4 3 2 4 3 5" xfId="21299" xr:uid="{E849085D-2079-46C0-9E92-95A434A91340}"/>
    <cellStyle name="Comma 3 4 3 2 4 4" xfId="2887" xr:uid="{00000000-0005-0000-0000-000040380000}"/>
    <cellStyle name="Comma 3 4 3 2 4 4 2" xfId="7690" xr:uid="{00000000-0005-0000-0000-000041380000}"/>
    <cellStyle name="Comma 3 4 3 2 4 4 2 2" xfId="17297" xr:uid="{00000000-0005-0000-0000-000042380000}"/>
    <cellStyle name="Comma 3 4 3 2 4 4 2 2 2" xfId="36511" xr:uid="{5C99B1D5-23B4-40F1-92CB-FA7480145440}"/>
    <cellStyle name="Comma 3 4 3 2 4 4 2 3" xfId="26904" xr:uid="{9294F8AE-6A0E-4554-B23B-9BA382C63094}"/>
    <cellStyle name="Comma 3 4 3 2 4 4 3" xfId="12494" xr:uid="{00000000-0005-0000-0000-000043380000}"/>
    <cellStyle name="Comma 3 4 3 2 4 4 3 2" xfId="31708" xr:uid="{DB0205DB-C528-4FD1-B17A-98C2B1831A14}"/>
    <cellStyle name="Comma 3 4 3 2 4 4 4" xfId="22101" xr:uid="{35E1BFDB-1EBD-4A9F-A44D-EE5C69DFF0DE}"/>
    <cellStyle name="Comma 3 4 3 2 4 5" xfId="5289" xr:uid="{00000000-0005-0000-0000-000044380000}"/>
    <cellStyle name="Comma 3 4 3 2 4 5 2" xfId="14896" xr:uid="{00000000-0005-0000-0000-000045380000}"/>
    <cellStyle name="Comma 3 4 3 2 4 5 2 2" xfId="34110" xr:uid="{84D35FDD-3CFF-4BEA-8F19-A20FD8272434}"/>
    <cellStyle name="Comma 3 4 3 2 4 5 3" xfId="24503" xr:uid="{5DA03F73-6028-4EB2-886F-834991E620CC}"/>
    <cellStyle name="Comma 3 4 3 2 4 6" xfId="10092" xr:uid="{00000000-0005-0000-0000-000046380000}"/>
    <cellStyle name="Comma 3 4 3 2 4 6 2" xfId="29306" xr:uid="{3D9D1571-99AC-480E-A04E-3304CDBCE33D}"/>
    <cellStyle name="Comma 3 4 3 2 4 7" xfId="19699" xr:uid="{EFF0CE96-E807-491A-A9D8-D0971AF585BA}"/>
    <cellStyle name="Comma 3 4 3 2 5" xfId="682" xr:uid="{00000000-0005-0000-0000-000047380000}"/>
    <cellStyle name="Comma 3 4 3 2 5 2" xfId="1483" xr:uid="{00000000-0005-0000-0000-000048380000}"/>
    <cellStyle name="Comma 3 4 3 2 5 2 2" xfId="3887" xr:uid="{00000000-0005-0000-0000-000049380000}"/>
    <cellStyle name="Comma 3 4 3 2 5 2 2 2" xfId="8690" xr:uid="{00000000-0005-0000-0000-00004A380000}"/>
    <cellStyle name="Comma 3 4 3 2 5 2 2 2 2" xfId="18297" xr:uid="{00000000-0005-0000-0000-00004B380000}"/>
    <cellStyle name="Comma 3 4 3 2 5 2 2 2 2 2" xfId="37511" xr:uid="{7DD78A7E-4353-4850-89FD-2267616AA4D9}"/>
    <cellStyle name="Comma 3 4 3 2 5 2 2 2 3" xfId="27904" xr:uid="{CF42D0E3-0106-4FE8-95B0-757C6E1E71CE}"/>
    <cellStyle name="Comma 3 4 3 2 5 2 2 3" xfId="13494" xr:uid="{00000000-0005-0000-0000-00004C380000}"/>
    <cellStyle name="Comma 3 4 3 2 5 2 2 3 2" xfId="32708" xr:uid="{A6C6CAB4-887B-43DC-B9BD-380B5E4DCCB1}"/>
    <cellStyle name="Comma 3 4 3 2 5 2 2 4" xfId="23101" xr:uid="{FB78AC5C-CE57-46EC-8B98-AAA95C29881F}"/>
    <cellStyle name="Comma 3 4 3 2 5 2 3" xfId="6289" xr:uid="{00000000-0005-0000-0000-00004D380000}"/>
    <cellStyle name="Comma 3 4 3 2 5 2 3 2" xfId="15896" xr:uid="{00000000-0005-0000-0000-00004E380000}"/>
    <cellStyle name="Comma 3 4 3 2 5 2 3 2 2" xfId="35110" xr:uid="{012A3387-DC8B-432E-AA5D-C2F8A0057D0D}"/>
    <cellStyle name="Comma 3 4 3 2 5 2 3 3" xfId="25503" xr:uid="{0A864687-F67C-44BB-9332-E4C152EB0032}"/>
    <cellStyle name="Comma 3 4 3 2 5 2 4" xfId="11092" xr:uid="{00000000-0005-0000-0000-00004F380000}"/>
    <cellStyle name="Comma 3 4 3 2 5 2 4 2" xfId="30306" xr:uid="{AD2DA9BE-6178-4155-9E43-25DDBBD6ECD5}"/>
    <cellStyle name="Comma 3 4 3 2 5 2 5" xfId="20699" xr:uid="{B226C628-FEE3-44F7-8C07-60C608A8117B}"/>
    <cellStyle name="Comma 3 4 3 2 5 3" xfId="2283" xr:uid="{00000000-0005-0000-0000-000050380000}"/>
    <cellStyle name="Comma 3 4 3 2 5 3 2" xfId="4687" xr:uid="{00000000-0005-0000-0000-000051380000}"/>
    <cellStyle name="Comma 3 4 3 2 5 3 2 2" xfId="9490" xr:uid="{00000000-0005-0000-0000-000052380000}"/>
    <cellStyle name="Comma 3 4 3 2 5 3 2 2 2" xfId="19097" xr:uid="{00000000-0005-0000-0000-000053380000}"/>
    <cellStyle name="Comma 3 4 3 2 5 3 2 2 2 2" xfId="38311" xr:uid="{99A8914E-D990-428D-877C-EE572F8B3607}"/>
    <cellStyle name="Comma 3 4 3 2 5 3 2 2 3" xfId="28704" xr:uid="{95EEAD17-FE48-4807-97FC-3B5018157148}"/>
    <cellStyle name="Comma 3 4 3 2 5 3 2 3" xfId="14294" xr:uid="{00000000-0005-0000-0000-000054380000}"/>
    <cellStyle name="Comma 3 4 3 2 5 3 2 3 2" xfId="33508" xr:uid="{9F56D959-AFF2-4670-B037-82D9CC9E3F04}"/>
    <cellStyle name="Comma 3 4 3 2 5 3 2 4" xfId="23901" xr:uid="{B970AB11-CCDF-4E63-8C3A-E1D8DCF52667}"/>
    <cellStyle name="Comma 3 4 3 2 5 3 3" xfId="7089" xr:uid="{00000000-0005-0000-0000-000055380000}"/>
    <cellStyle name="Comma 3 4 3 2 5 3 3 2" xfId="16696" xr:uid="{00000000-0005-0000-0000-000056380000}"/>
    <cellStyle name="Comma 3 4 3 2 5 3 3 2 2" xfId="35910" xr:uid="{918EED43-4661-47BD-8B97-CE9C5FF2C9F1}"/>
    <cellStyle name="Comma 3 4 3 2 5 3 3 3" xfId="26303" xr:uid="{28D15570-E7C0-4DA4-AAA8-AAA59EE923E0}"/>
    <cellStyle name="Comma 3 4 3 2 5 3 4" xfId="11892" xr:uid="{00000000-0005-0000-0000-000057380000}"/>
    <cellStyle name="Comma 3 4 3 2 5 3 4 2" xfId="31106" xr:uid="{EBD8B705-E8BB-444A-99BD-153B1B4E7AA5}"/>
    <cellStyle name="Comma 3 4 3 2 5 3 5" xfId="21499" xr:uid="{AE6D5135-A943-4BFA-AD28-EB7F361AF434}"/>
    <cellStyle name="Comma 3 4 3 2 5 4" xfId="3087" xr:uid="{00000000-0005-0000-0000-000058380000}"/>
    <cellStyle name="Comma 3 4 3 2 5 4 2" xfId="7890" xr:uid="{00000000-0005-0000-0000-000059380000}"/>
    <cellStyle name="Comma 3 4 3 2 5 4 2 2" xfId="17497" xr:uid="{00000000-0005-0000-0000-00005A380000}"/>
    <cellStyle name="Comma 3 4 3 2 5 4 2 2 2" xfId="36711" xr:uid="{0119D51D-F228-4691-A415-B57320B80F2A}"/>
    <cellStyle name="Comma 3 4 3 2 5 4 2 3" xfId="27104" xr:uid="{B7D98638-FF01-4750-8EFE-635E12379CC9}"/>
    <cellStyle name="Comma 3 4 3 2 5 4 3" xfId="12694" xr:uid="{00000000-0005-0000-0000-00005B380000}"/>
    <cellStyle name="Comma 3 4 3 2 5 4 3 2" xfId="31908" xr:uid="{7E98F817-7893-42EE-8B0A-CE883C3C7ED1}"/>
    <cellStyle name="Comma 3 4 3 2 5 4 4" xfId="22301" xr:uid="{12502FD1-B5EF-4CEE-9E4C-9BEB23D3DE91}"/>
    <cellStyle name="Comma 3 4 3 2 5 5" xfId="5489" xr:uid="{00000000-0005-0000-0000-00005C380000}"/>
    <cellStyle name="Comma 3 4 3 2 5 5 2" xfId="15096" xr:uid="{00000000-0005-0000-0000-00005D380000}"/>
    <cellStyle name="Comma 3 4 3 2 5 5 2 2" xfId="34310" xr:uid="{3DCE87C6-9295-4000-B58C-2514D22BA9E4}"/>
    <cellStyle name="Comma 3 4 3 2 5 5 3" xfId="24703" xr:uid="{F87966AF-B05E-4BA1-A9D4-D1DC85C9D67D}"/>
    <cellStyle name="Comma 3 4 3 2 5 6" xfId="10292" xr:uid="{00000000-0005-0000-0000-00005E380000}"/>
    <cellStyle name="Comma 3 4 3 2 5 6 2" xfId="29506" xr:uid="{ABAC2E7E-2D88-4888-9B62-19C0E2B8CCB7}"/>
    <cellStyle name="Comma 3 4 3 2 5 7" xfId="19899" xr:uid="{0FF97AB2-3DBD-4CB9-B681-0007658AEB93}"/>
    <cellStyle name="Comma 3 4 3 2 6" xfId="883" xr:uid="{00000000-0005-0000-0000-00005F380000}"/>
    <cellStyle name="Comma 3 4 3 2 6 2" xfId="3287" xr:uid="{00000000-0005-0000-0000-000060380000}"/>
    <cellStyle name="Comma 3 4 3 2 6 2 2" xfId="8090" xr:uid="{00000000-0005-0000-0000-000061380000}"/>
    <cellStyle name="Comma 3 4 3 2 6 2 2 2" xfId="17697" xr:uid="{00000000-0005-0000-0000-000062380000}"/>
    <cellStyle name="Comma 3 4 3 2 6 2 2 2 2" xfId="36911" xr:uid="{588AAA88-3BC9-4509-8763-7AB38DB0E44C}"/>
    <cellStyle name="Comma 3 4 3 2 6 2 2 3" xfId="27304" xr:uid="{B6DD1FC3-2561-4450-8F4B-E86B29E97D65}"/>
    <cellStyle name="Comma 3 4 3 2 6 2 3" xfId="12894" xr:uid="{00000000-0005-0000-0000-000063380000}"/>
    <cellStyle name="Comma 3 4 3 2 6 2 3 2" xfId="32108" xr:uid="{0D5D5539-5EC6-4CB9-B0EA-3401AD5E0602}"/>
    <cellStyle name="Comma 3 4 3 2 6 2 4" xfId="22501" xr:uid="{A3E40B55-AC1B-4C80-8F12-0FA08267E212}"/>
    <cellStyle name="Comma 3 4 3 2 6 3" xfId="5689" xr:uid="{00000000-0005-0000-0000-000064380000}"/>
    <cellStyle name="Comma 3 4 3 2 6 3 2" xfId="15296" xr:uid="{00000000-0005-0000-0000-000065380000}"/>
    <cellStyle name="Comma 3 4 3 2 6 3 2 2" xfId="34510" xr:uid="{F64F40EC-8603-4219-8EB7-C1F70A3BA55C}"/>
    <cellStyle name="Comma 3 4 3 2 6 3 3" xfId="24903" xr:uid="{64E32808-F0A8-4F4E-BDAF-D0A355A5051D}"/>
    <cellStyle name="Comma 3 4 3 2 6 4" xfId="10492" xr:uid="{00000000-0005-0000-0000-000066380000}"/>
    <cellStyle name="Comma 3 4 3 2 6 4 2" xfId="29706" xr:uid="{478F729C-F06F-4F07-9C73-44BB5DAFC969}"/>
    <cellStyle name="Comma 3 4 3 2 6 5" xfId="20099" xr:uid="{958E8B8B-0D04-4597-9D74-46B89A8EC3B8}"/>
    <cellStyle name="Comma 3 4 3 2 7" xfId="1683" xr:uid="{00000000-0005-0000-0000-000067380000}"/>
    <cellStyle name="Comma 3 4 3 2 7 2" xfId="4087" xr:uid="{00000000-0005-0000-0000-000068380000}"/>
    <cellStyle name="Comma 3 4 3 2 7 2 2" xfId="8890" xr:uid="{00000000-0005-0000-0000-000069380000}"/>
    <cellStyle name="Comma 3 4 3 2 7 2 2 2" xfId="18497" xr:uid="{00000000-0005-0000-0000-00006A380000}"/>
    <cellStyle name="Comma 3 4 3 2 7 2 2 2 2" xfId="37711" xr:uid="{69D2CB76-E45C-4C35-8853-BFA958CF904F}"/>
    <cellStyle name="Comma 3 4 3 2 7 2 2 3" xfId="28104" xr:uid="{5BB9CDEF-2291-4E17-B562-7A7339854A33}"/>
    <cellStyle name="Comma 3 4 3 2 7 2 3" xfId="13694" xr:uid="{00000000-0005-0000-0000-00006B380000}"/>
    <cellStyle name="Comma 3 4 3 2 7 2 3 2" xfId="32908" xr:uid="{6F4271D7-A1D6-4A5B-950D-6AEB5CD2D2E1}"/>
    <cellStyle name="Comma 3 4 3 2 7 2 4" xfId="23301" xr:uid="{D2624C37-0882-4F5F-80D2-1675360AAF58}"/>
    <cellStyle name="Comma 3 4 3 2 7 3" xfId="6489" xr:uid="{00000000-0005-0000-0000-00006C380000}"/>
    <cellStyle name="Comma 3 4 3 2 7 3 2" xfId="16096" xr:uid="{00000000-0005-0000-0000-00006D380000}"/>
    <cellStyle name="Comma 3 4 3 2 7 3 2 2" xfId="35310" xr:uid="{CB292CE0-D433-4736-9DE0-98733EB2637F}"/>
    <cellStyle name="Comma 3 4 3 2 7 3 3" xfId="25703" xr:uid="{D6E3D4C4-1D72-4531-A513-4CAE4745E696}"/>
    <cellStyle name="Comma 3 4 3 2 7 4" xfId="11292" xr:uid="{00000000-0005-0000-0000-00006E380000}"/>
    <cellStyle name="Comma 3 4 3 2 7 4 2" xfId="30506" xr:uid="{63AD8BD4-E59F-45F1-8370-DC101A506ED1}"/>
    <cellStyle name="Comma 3 4 3 2 7 5" xfId="20899" xr:uid="{1E7D4420-DAB4-4D48-B194-92D3B57BB61F}"/>
    <cellStyle name="Comma 3 4 3 2 8" xfId="2487" xr:uid="{00000000-0005-0000-0000-00006F380000}"/>
    <cellStyle name="Comma 3 4 3 2 8 2" xfId="7290" xr:uid="{00000000-0005-0000-0000-000070380000}"/>
    <cellStyle name="Comma 3 4 3 2 8 2 2" xfId="16897" xr:uid="{00000000-0005-0000-0000-000071380000}"/>
    <cellStyle name="Comma 3 4 3 2 8 2 2 2" xfId="36111" xr:uid="{EF8ADA4B-A6B8-4AD6-9B6F-336E71660BAE}"/>
    <cellStyle name="Comma 3 4 3 2 8 2 3" xfId="26504" xr:uid="{643FD577-7D1B-4F4B-8C0A-B3E80F5A0102}"/>
    <cellStyle name="Comma 3 4 3 2 8 3" xfId="12094" xr:uid="{00000000-0005-0000-0000-000072380000}"/>
    <cellStyle name="Comma 3 4 3 2 8 3 2" xfId="31308" xr:uid="{60C3A962-8BC2-40B7-B2E5-B59B84D41AC0}"/>
    <cellStyle name="Comma 3 4 3 2 8 4" xfId="21701" xr:uid="{3C6871EA-4589-4ABA-A2EF-433D327C512D}"/>
    <cellStyle name="Comma 3 4 3 2 9" xfId="4889" xr:uid="{00000000-0005-0000-0000-000073380000}"/>
    <cellStyle name="Comma 3 4 3 2 9 2" xfId="14496" xr:uid="{00000000-0005-0000-0000-000074380000}"/>
    <cellStyle name="Comma 3 4 3 2 9 2 2" xfId="33710" xr:uid="{715A2949-1F75-461A-A36B-AF8135A8ABD9}"/>
    <cellStyle name="Comma 3 4 3 2 9 3" xfId="24103" xr:uid="{8687799D-E0CC-411F-961B-A55B2CF56CFD}"/>
    <cellStyle name="Comma 3 4 3 3" xfId="132" xr:uid="{00000000-0005-0000-0000-000075380000}"/>
    <cellStyle name="Comma 3 4 3 3 10" xfId="19349" xr:uid="{7B203C0F-F58A-4F6A-9938-7E72831B2BFF}"/>
    <cellStyle name="Comma 3 4 3 3 2" xfId="332" xr:uid="{00000000-0005-0000-0000-000076380000}"/>
    <cellStyle name="Comma 3 4 3 3 2 2" xfId="1133" xr:uid="{00000000-0005-0000-0000-000077380000}"/>
    <cellStyle name="Comma 3 4 3 3 2 2 2" xfId="3537" xr:uid="{00000000-0005-0000-0000-000078380000}"/>
    <cellStyle name="Comma 3 4 3 3 2 2 2 2" xfId="8340" xr:uid="{00000000-0005-0000-0000-000079380000}"/>
    <cellStyle name="Comma 3 4 3 3 2 2 2 2 2" xfId="17947" xr:uid="{00000000-0005-0000-0000-00007A380000}"/>
    <cellStyle name="Comma 3 4 3 3 2 2 2 2 2 2" xfId="37161" xr:uid="{4AA6B065-AC6B-4E10-9428-E9A513193E51}"/>
    <cellStyle name="Comma 3 4 3 3 2 2 2 2 3" xfId="27554" xr:uid="{C4395EE9-F561-42D2-A740-D23AFD100E3A}"/>
    <cellStyle name="Comma 3 4 3 3 2 2 2 3" xfId="13144" xr:uid="{00000000-0005-0000-0000-00007B380000}"/>
    <cellStyle name="Comma 3 4 3 3 2 2 2 3 2" xfId="32358" xr:uid="{4F36A098-C3BA-4722-9808-3D0C06192C38}"/>
    <cellStyle name="Comma 3 4 3 3 2 2 2 4" xfId="22751" xr:uid="{E3617F0D-E1B7-4300-B8A7-CF22FFE75248}"/>
    <cellStyle name="Comma 3 4 3 3 2 2 3" xfId="5939" xr:uid="{00000000-0005-0000-0000-00007C380000}"/>
    <cellStyle name="Comma 3 4 3 3 2 2 3 2" xfId="15546" xr:uid="{00000000-0005-0000-0000-00007D380000}"/>
    <cellStyle name="Comma 3 4 3 3 2 2 3 2 2" xfId="34760" xr:uid="{5C7BDDCA-477F-4ED5-875E-D2817FCDDABF}"/>
    <cellStyle name="Comma 3 4 3 3 2 2 3 3" xfId="25153" xr:uid="{1212DBF6-245E-41D2-A230-A295DACEC38B}"/>
    <cellStyle name="Comma 3 4 3 3 2 2 4" xfId="10742" xr:uid="{00000000-0005-0000-0000-00007E380000}"/>
    <cellStyle name="Comma 3 4 3 3 2 2 4 2" xfId="29956" xr:uid="{BCEC45FB-9BB7-47A8-A5BF-EE1A22400179}"/>
    <cellStyle name="Comma 3 4 3 3 2 2 5" xfId="20349" xr:uid="{C446BD32-4D5D-4AD3-B60D-470E66A1E1D5}"/>
    <cellStyle name="Comma 3 4 3 3 2 3" xfId="1933" xr:uid="{00000000-0005-0000-0000-00007F380000}"/>
    <cellStyle name="Comma 3 4 3 3 2 3 2" xfId="4337" xr:uid="{00000000-0005-0000-0000-000080380000}"/>
    <cellStyle name="Comma 3 4 3 3 2 3 2 2" xfId="9140" xr:uid="{00000000-0005-0000-0000-000081380000}"/>
    <cellStyle name="Comma 3 4 3 3 2 3 2 2 2" xfId="18747" xr:uid="{00000000-0005-0000-0000-000082380000}"/>
    <cellStyle name="Comma 3 4 3 3 2 3 2 2 2 2" xfId="37961" xr:uid="{DBF979F7-3FA5-4302-B24F-468799458A0F}"/>
    <cellStyle name="Comma 3 4 3 3 2 3 2 2 3" xfId="28354" xr:uid="{C5C56AB9-4177-4E70-B6B3-043E03FDEC45}"/>
    <cellStyle name="Comma 3 4 3 3 2 3 2 3" xfId="13944" xr:uid="{00000000-0005-0000-0000-000083380000}"/>
    <cellStyle name="Comma 3 4 3 3 2 3 2 3 2" xfId="33158" xr:uid="{57F05916-4608-400A-9CE5-13B0786358C9}"/>
    <cellStyle name="Comma 3 4 3 3 2 3 2 4" xfId="23551" xr:uid="{B60953F1-A6D1-4710-A0BA-AA9621C31F16}"/>
    <cellStyle name="Comma 3 4 3 3 2 3 3" xfId="6739" xr:uid="{00000000-0005-0000-0000-000084380000}"/>
    <cellStyle name="Comma 3 4 3 3 2 3 3 2" xfId="16346" xr:uid="{00000000-0005-0000-0000-000085380000}"/>
    <cellStyle name="Comma 3 4 3 3 2 3 3 2 2" xfId="35560" xr:uid="{05AE81F7-4FAA-4CC1-9169-3C13A3F2F560}"/>
    <cellStyle name="Comma 3 4 3 3 2 3 3 3" xfId="25953" xr:uid="{D9EAE816-FA65-4EEA-A26B-F439EAACEA26}"/>
    <cellStyle name="Comma 3 4 3 3 2 3 4" xfId="11542" xr:uid="{00000000-0005-0000-0000-000086380000}"/>
    <cellStyle name="Comma 3 4 3 3 2 3 4 2" xfId="30756" xr:uid="{18954C51-C84C-48CB-BABB-D5B2BDCAACAF}"/>
    <cellStyle name="Comma 3 4 3 3 2 3 5" xfId="21149" xr:uid="{D1B03387-C585-427B-9CFE-19C4085169E7}"/>
    <cellStyle name="Comma 3 4 3 3 2 4" xfId="2737" xr:uid="{00000000-0005-0000-0000-000087380000}"/>
    <cellStyle name="Comma 3 4 3 3 2 4 2" xfId="7540" xr:uid="{00000000-0005-0000-0000-000088380000}"/>
    <cellStyle name="Comma 3 4 3 3 2 4 2 2" xfId="17147" xr:uid="{00000000-0005-0000-0000-000089380000}"/>
    <cellStyle name="Comma 3 4 3 3 2 4 2 2 2" xfId="36361" xr:uid="{78F2A1A6-407D-46EA-BCBD-0CDB32E573E7}"/>
    <cellStyle name="Comma 3 4 3 3 2 4 2 3" xfId="26754" xr:uid="{17DFD3A7-AF59-4F9A-8DE2-07C47E4CFF2A}"/>
    <cellStyle name="Comma 3 4 3 3 2 4 3" xfId="12344" xr:uid="{00000000-0005-0000-0000-00008A380000}"/>
    <cellStyle name="Comma 3 4 3 3 2 4 3 2" xfId="31558" xr:uid="{63D6841B-7A02-4613-9658-FE1A24D5E35F}"/>
    <cellStyle name="Comma 3 4 3 3 2 4 4" xfId="21951" xr:uid="{3FEE2EFF-3589-416A-BD02-E7DE403F9D0F}"/>
    <cellStyle name="Comma 3 4 3 3 2 5" xfId="5139" xr:uid="{00000000-0005-0000-0000-00008B380000}"/>
    <cellStyle name="Comma 3 4 3 3 2 5 2" xfId="14746" xr:uid="{00000000-0005-0000-0000-00008C380000}"/>
    <cellStyle name="Comma 3 4 3 3 2 5 2 2" xfId="33960" xr:uid="{1D7152AB-2374-4566-AF8A-69A8B81B914B}"/>
    <cellStyle name="Comma 3 4 3 3 2 5 3" xfId="24353" xr:uid="{F2515548-3133-4004-B235-B7ACF8C3AB8E}"/>
    <cellStyle name="Comma 3 4 3 3 2 6" xfId="9942" xr:uid="{00000000-0005-0000-0000-00008D380000}"/>
    <cellStyle name="Comma 3 4 3 3 2 6 2" xfId="29156" xr:uid="{B25D4AE2-6E56-437E-959E-83F7C08AD791}"/>
    <cellStyle name="Comma 3 4 3 3 2 7" xfId="19549" xr:uid="{DFD503C8-14BD-48CA-ACDA-A669BF3F28E3}"/>
    <cellStyle name="Comma 3 4 3 3 3" xfId="532" xr:uid="{00000000-0005-0000-0000-00008E380000}"/>
    <cellStyle name="Comma 3 4 3 3 3 2" xfId="1333" xr:uid="{00000000-0005-0000-0000-00008F380000}"/>
    <cellStyle name="Comma 3 4 3 3 3 2 2" xfId="3737" xr:uid="{00000000-0005-0000-0000-000090380000}"/>
    <cellStyle name="Comma 3 4 3 3 3 2 2 2" xfId="8540" xr:uid="{00000000-0005-0000-0000-000091380000}"/>
    <cellStyle name="Comma 3 4 3 3 3 2 2 2 2" xfId="18147" xr:uid="{00000000-0005-0000-0000-000092380000}"/>
    <cellStyle name="Comma 3 4 3 3 3 2 2 2 2 2" xfId="37361" xr:uid="{AC39753C-3240-447D-9BCF-A926A7FC960C}"/>
    <cellStyle name="Comma 3 4 3 3 3 2 2 2 3" xfId="27754" xr:uid="{B0003C14-9D80-4A73-BACC-D9126A86A6DB}"/>
    <cellStyle name="Comma 3 4 3 3 3 2 2 3" xfId="13344" xr:uid="{00000000-0005-0000-0000-000093380000}"/>
    <cellStyle name="Comma 3 4 3 3 3 2 2 3 2" xfId="32558" xr:uid="{7F706E30-273B-4297-8CA3-2C15C8E96D75}"/>
    <cellStyle name="Comma 3 4 3 3 3 2 2 4" xfId="22951" xr:uid="{94C06C48-CF5D-41FD-913F-B6861D3A582D}"/>
    <cellStyle name="Comma 3 4 3 3 3 2 3" xfId="6139" xr:uid="{00000000-0005-0000-0000-000094380000}"/>
    <cellStyle name="Comma 3 4 3 3 3 2 3 2" xfId="15746" xr:uid="{00000000-0005-0000-0000-000095380000}"/>
    <cellStyle name="Comma 3 4 3 3 3 2 3 2 2" xfId="34960" xr:uid="{AAB16B69-A0B3-4D8F-A81B-953D9ED1B4A3}"/>
    <cellStyle name="Comma 3 4 3 3 3 2 3 3" xfId="25353" xr:uid="{63E8BB77-B3EA-40CE-BDEE-FF7B2598721E}"/>
    <cellStyle name="Comma 3 4 3 3 3 2 4" xfId="10942" xr:uid="{00000000-0005-0000-0000-000096380000}"/>
    <cellStyle name="Comma 3 4 3 3 3 2 4 2" xfId="30156" xr:uid="{C76E8A47-E7F9-41CE-8EF2-F43EF546307E}"/>
    <cellStyle name="Comma 3 4 3 3 3 2 5" xfId="20549" xr:uid="{8F7F4B59-699A-4AF6-B819-78198CA23042}"/>
    <cellStyle name="Comma 3 4 3 3 3 3" xfId="2133" xr:uid="{00000000-0005-0000-0000-000097380000}"/>
    <cellStyle name="Comma 3 4 3 3 3 3 2" xfId="4537" xr:uid="{00000000-0005-0000-0000-000098380000}"/>
    <cellStyle name="Comma 3 4 3 3 3 3 2 2" xfId="9340" xr:uid="{00000000-0005-0000-0000-000099380000}"/>
    <cellStyle name="Comma 3 4 3 3 3 3 2 2 2" xfId="18947" xr:uid="{00000000-0005-0000-0000-00009A380000}"/>
    <cellStyle name="Comma 3 4 3 3 3 3 2 2 2 2" xfId="38161" xr:uid="{858CFB78-A2F2-406D-896E-25675C1A26EB}"/>
    <cellStyle name="Comma 3 4 3 3 3 3 2 2 3" xfId="28554" xr:uid="{284A8262-4CE3-41AE-932F-56D3D210FC6E}"/>
    <cellStyle name="Comma 3 4 3 3 3 3 2 3" xfId="14144" xr:uid="{00000000-0005-0000-0000-00009B380000}"/>
    <cellStyle name="Comma 3 4 3 3 3 3 2 3 2" xfId="33358" xr:uid="{419DAB54-C77B-415C-B030-A4FE0517117D}"/>
    <cellStyle name="Comma 3 4 3 3 3 3 2 4" xfId="23751" xr:uid="{91DF5E09-715A-49F5-A4F8-98236B7A8211}"/>
    <cellStyle name="Comma 3 4 3 3 3 3 3" xfId="6939" xr:uid="{00000000-0005-0000-0000-00009C380000}"/>
    <cellStyle name="Comma 3 4 3 3 3 3 3 2" xfId="16546" xr:uid="{00000000-0005-0000-0000-00009D380000}"/>
    <cellStyle name="Comma 3 4 3 3 3 3 3 2 2" xfId="35760" xr:uid="{CD2942DC-5259-444B-8C5C-5A170E29FC19}"/>
    <cellStyle name="Comma 3 4 3 3 3 3 3 3" xfId="26153" xr:uid="{F10A72E2-1C73-49AB-80CE-1964900E49AA}"/>
    <cellStyle name="Comma 3 4 3 3 3 3 4" xfId="11742" xr:uid="{00000000-0005-0000-0000-00009E380000}"/>
    <cellStyle name="Comma 3 4 3 3 3 3 4 2" xfId="30956" xr:uid="{A0175FCD-C37B-4F94-B161-63D0E283987F}"/>
    <cellStyle name="Comma 3 4 3 3 3 3 5" xfId="21349" xr:uid="{8DC6DEF1-9303-4288-B340-57636C7CDA6C}"/>
    <cellStyle name="Comma 3 4 3 3 3 4" xfId="2937" xr:uid="{00000000-0005-0000-0000-00009F380000}"/>
    <cellStyle name="Comma 3 4 3 3 3 4 2" xfId="7740" xr:uid="{00000000-0005-0000-0000-0000A0380000}"/>
    <cellStyle name="Comma 3 4 3 3 3 4 2 2" xfId="17347" xr:uid="{00000000-0005-0000-0000-0000A1380000}"/>
    <cellStyle name="Comma 3 4 3 3 3 4 2 2 2" xfId="36561" xr:uid="{432050D0-D801-4EC8-B628-4F74F628328B}"/>
    <cellStyle name="Comma 3 4 3 3 3 4 2 3" xfId="26954" xr:uid="{EE5C413D-4117-4F39-BCD5-CCD19856CFCA}"/>
    <cellStyle name="Comma 3 4 3 3 3 4 3" xfId="12544" xr:uid="{00000000-0005-0000-0000-0000A2380000}"/>
    <cellStyle name="Comma 3 4 3 3 3 4 3 2" xfId="31758" xr:uid="{92428EE8-BBA8-4343-B286-D1C0F3351153}"/>
    <cellStyle name="Comma 3 4 3 3 3 4 4" xfId="22151" xr:uid="{13CD437D-A855-4C8E-A7E3-984529C80BC2}"/>
    <cellStyle name="Comma 3 4 3 3 3 5" xfId="5339" xr:uid="{00000000-0005-0000-0000-0000A3380000}"/>
    <cellStyle name="Comma 3 4 3 3 3 5 2" xfId="14946" xr:uid="{00000000-0005-0000-0000-0000A4380000}"/>
    <cellStyle name="Comma 3 4 3 3 3 5 2 2" xfId="34160" xr:uid="{618411E2-1502-42E2-A986-687D2C15E243}"/>
    <cellStyle name="Comma 3 4 3 3 3 5 3" xfId="24553" xr:uid="{AB9CD8DD-57CE-4700-A57C-C8495D2C1E93}"/>
    <cellStyle name="Comma 3 4 3 3 3 6" xfId="10142" xr:uid="{00000000-0005-0000-0000-0000A5380000}"/>
    <cellStyle name="Comma 3 4 3 3 3 6 2" xfId="29356" xr:uid="{A8473528-0307-4C4D-8C79-EE98714BE195}"/>
    <cellStyle name="Comma 3 4 3 3 3 7" xfId="19749" xr:uid="{C6762DEA-5FE9-46B3-AB7C-4BC8FBD6467A}"/>
    <cellStyle name="Comma 3 4 3 3 4" xfId="732" xr:uid="{00000000-0005-0000-0000-0000A6380000}"/>
    <cellStyle name="Comma 3 4 3 3 4 2" xfId="1533" xr:uid="{00000000-0005-0000-0000-0000A7380000}"/>
    <cellStyle name="Comma 3 4 3 3 4 2 2" xfId="3937" xr:uid="{00000000-0005-0000-0000-0000A8380000}"/>
    <cellStyle name="Comma 3 4 3 3 4 2 2 2" xfId="8740" xr:uid="{00000000-0005-0000-0000-0000A9380000}"/>
    <cellStyle name="Comma 3 4 3 3 4 2 2 2 2" xfId="18347" xr:uid="{00000000-0005-0000-0000-0000AA380000}"/>
    <cellStyle name="Comma 3 4 3 3 4 2 2 2 2 2" xfId="37561" xr:uid="{B255F565-522E-4FD7-B9E7-85D54CB98AEF}"/>
    <cellStyle name="Comma 3 4 3 3 4 2 2 2 3" xfId="27954" xr:uid="{3BB486CC-55B4-4207-A083-2BD9D449B4FD}"/>
    <cellStyle name="Comma 3 4 3 3 4 2 2 3" xfId="13544" xr:uid="{00000000-0005-0000-0000-0000AB380000}"/>
    <cellStyle name="Comma 3 4 3 3 4 2 2 3 2" xfId="32758" xr:uid="{B2DD34DD-5E05-45F2-B77C-CDB522209F36}"/>
    <cellStyle name="Comma 3 4 3 3 4 2 2 4" xfId="23151" xr:uid="{3C00713F-BFF1-495B-BDA1-AE2B6781AA8F}"/>
    <cellStyle name="Comma 3 4 3 3 4 2 3" xfId="6339" xr:uid="{00000000-0005-0000-0000-0000AC380000}"/>
    <cellStyle name="Comma 3 4 3 3 4 2 3 2" xfId="15946" xr:uid="{00000000-0005-0000-0000-0000AD380000}"/>
    <cellStyle name="Comma 3 4 3 3 4 2 3 2 2" xfId="35160" xr:uid="{4C8E2FE3-D41A-4515-B3BF-B6AE035B6766}"/>
    <cellStyle name="Comma 3 4 3 3 4 2 3 3" xfId="25553" xr:uid="{0B6C9D95-57FE-4622-BF0B-A468F8FAED88}"/>
    <cellStyle name="Comma 3 4 3 3 4 2 4" xfId="11142" xr:uid="{00000000-0005-0000-0000-0000AE380000}"/>
    <cellStyle name="Comma 3 4 3 3 4 2 4 2" xfId="30356" xr:uid="{E75748ED-1169-4AE8-8D76-303A4A473914}"/>
    <cellStyle name="Comma 3 4 3 3 4 2 5" xfId="20749" xr:uid="{05EC859B-C082-46E5-95D3-FE267FCC8B55}"/>
    <cellStyle name="Comma 3 4 3 3 4 3" xfId="2333" xr:uid="{00000000-0005-0000-0000-0000AF380000}"/>
    <cellStyle name="Comma 3 4 3 3 4 3 2" xfId="4737" xr:uid="{00000000-0005-0000-0000-0000B0380000}"/>
    <cellStyle name="Comma 3 4 3 3 4 3 2 2" xfId="9540" xr:uid="{00000000-0005-0000-0000-0000B1380000}"/>
    <cellStyle name="Comma 3 4 3 3 4 3 2 2 2" xfId="19147" xr:uid="{00000000-0005-0000-0000-0000B2380000}"/>
    <cellStyle name="Comma 3 4 3 3 4 3 2 2 2 2" xfId="38361" xr:uid="{CE22801B-F01B-4E5F-9673-6D6657D0AA50}"/>
    <cellStyle name="Comma 3 4 3 3 4 3 2 2 3" xfId="28754" xr:uid="{713CD9BE-C805-4443-918D-68F6B8C1C1C3}"/>
    <cellStyle name="Comma 3 4 3 3 4 3 2 3" xfId="14344" xr:uid="{00000000-0005-0000-0000-0000B3380000}"/>
    <cellStyle name="Comma 3 4 3 3 4 3 2 3 2" xfId="33558" xr:uid="{2E5DD233-C661-4CC0-A5B3-0AF627836D9A}"/>
    <cellStyle name="Comma 3 4 3 3 4 3 2 4" xfId="23951" xr:uid="{890341C1-DAA5-4156-8E79-4B3FE054F099}"/>
    <cellStyle name="Comma 3 4 3 3 4 3 3" xfId="7139" xr:uid="{00000000-0005-0000-0000-0000B4380000}"/>
    <cellStyle name="Comma 3 4 3 3 4 3 3 2" xfId="16746" xr:uid="{00000000-0005-0000-0000-0000B5380000}"/>
    <cellStyle name="Comma 3 4 3 3 4 3 3 2 2" xfId="35960" xr:uid="{4D55C0D7-FF9F-4766-B909-EB5192D9B9F2}"/>
    <cellStyle name="Comma 3 4 3 3 4 3 3 3" xfId="26353" xr:uid="{C9E55420-404E-4E46-9FE9-3F3E1A65E806}"/>
    <cellStyle name="Comma 3 4 3 3 4 3 4" xfId="11942" xr:uid="{00000000-0005-0000-0000-0000B6380000}"/>
    <cellStyle name="Comma 3 4 3 3 4 3 4 2" xfId="31156" xr:uid="{22DDC491-2916-41DB-88D0-A5E65A33AD62}"/>
    <cellStyle name="Comma 3 4 3 3 4 3 5" xfId="21549" xr:uid="{2326B601-FDD1-41CE-B12C-9730BBAFC533}"/>
    <cellStyle name="Comma 3 4 3 3 4 4" xfId="3137" xr:uid="{00000000-0005-0000-0000-0000B7380000}"/>
    <cellStyle name="Comma 3 4 3 3 4 4 2" xfId="7940" xr:uid="{00000000-0005-0000-0000-0000B8380000}"/>
    <cellStyle name="Comma 3 4 3 3 4 4 2 2" xfId="17547" xr:uid="{00000000-0005-0000-0000-0000B9380000}"/>
    <cellStyle name="Comma 3 4 3 3 4 4 2 2 2" xfId="36761" xr:uid="{48E976DB-EC41-4CCE-9FA9-688EC91F4EFD}"/>
    <cellStyle name="Comma 3 4 3 3 4 4 2 3" xfId="27154" xr:uid="{2DA5516A-934C-4491-907D-9F59065F46D3}"/>
    <cellStyle name="Comma 3 4 3 3 4 4 3" xfId="12744" xr:uid="{00000000-0005-0000-0000-0000BA380000}"/>
    <cellStyle name="Comma 3 4 3 3 4 4 3 2" xfId="31958" xr:uid="{5A03E14E-8E2C-49C1-8ADC-E9837BE3B5E2}"/>
    <cellStyle name="Comma 3 4 3 3 4 4 4" xfId="22351" xr:uid="{91E925B9-7389-4D49-B66A-29C52BD27B15}"/>
    <cellStyle name="Comma 3 4 3 3 4 5" xfId="5539" xr:uid="{00000000-0005-0000-0000-0000BB380000}"/>
    <cellStyle name="Comma 3 4 3 3 4 5 2" xfId="15146" xr:uid="{00000000-0005-0000-0000-0000BC380000}"/>
    <cellStyle name="Comma 3 4 3 3 4 5 2 2" xfId="34360" xr:uid="{FDA3D10A-B0D7-4678-8BAF-6AB92B72FDAB}"/>
    <cellStyle name="Comma 3 4 3 3 4 5 3" xfId="24753" xr:uid="{8601BFC3-3A13-43EF-B83D-0399AF1FEA37}"/>
    <cellStyle name="Comma 3 4 3 3 4 6" xfId="10342" xr:uid="{00000000-0005-0000-0000-0000BD380000}"/>
    <cellStyle name="Comma 3 4 3 3 4 6 2" xfId="29556" xr:uid="{DEBF9972-634E-4FFA-8794-EFA0C3B40D88}"/>
    <cellStyle name="Comma 3 4 3 3 4 7" xfId="19949" xr:uid="{7AC3867C-7ABD-40B7-9371-A2452DE22576}"/>
    <cellStyle name="Comma 3 4 3 3 5" xfId="933" xr:uid="{00000000-0005-0000-0000-0000BE380000}"/>
    <cellStyle name="Comma 3 4 3 3 5 2" xfId="3337" xr:uid="{00000000-0005-0000-0000-0000BF380000}"/>
    <cellStyle name="Comma 3 4 3 3 5 2 2" xfId="8140" xr:uid="{00000000-0005-0000-0000-0000C0380000}"/>
    <cellStyle name="Comma 3 4 3 3 5 2 2 2" xfId="17747" xr:uid="{00000000-0005-0000-0000-0000C1380000}"/>
    <cellStyle name="Comma 3 4 3 3 5 2 2 2 2" xfId="36961" xr:uid="{2E9D9038-674E-4987-A3BD-3434DB0FB86B}"/>
    <cellStyle name="Comma 3 4 3 3 5 2 2 3" xfId="27354" xr:uid="{62ABA0BF-F5F0-4865-9384-CA8881970E54}"/>
    <cellStyle name="Comma 3 4 3 3 5 2 3" xfId="12944" xr:uid="{00000000-0005-0000-0000-0000C2380000}"/>
    <cellStyle name="Comma 3 4 3 3 5 2 3 2" xfId="32158" xr:uid="{1562C41A-F924-4567-856C-0E734EDFA76E}"/>
    <cellStyle name="Comma 3 4 3 3 5 2 4" xfId="22551" xr:uid="{00EA7802-81E7-4CEA-8066-47EDA5D48CC4}"/>
    <cellStyle name="Comma 3 4 3 3 5 3" xfId="5739" xr:uid="{00000000-0005-0000-0000-0000C3380000}"/>
    <cellStyle name="Comma 3 4 3 3 5 3 2" xfId="15346" xr:uid="{00000000-0005-0000-0000-0000C4380000}"/>
    <cellStyle name="Comma 3 4 3 3 5 3 2 2" xfId="34560" xr:uid="{B69D7B3D-AD59-43A6-B544-CD2A3514D863}"/>
    <cellStyle name="Comma 3 4 3 3 5 3 3" xfId="24953" xr:uid="{B63AC084-D083-41F3-A15D-ED7C57C3ECAD}"/>
    <cellStyle name="Comma 3 4 3 3 5 4" xfId="10542" xr:uid="{00000000-0005-0000-0000-0000C5380000}"/>
    <cellStyle name="Comma 3 4 3 3 5 4 2" xfId="29756" xr:uid="{6EAAFDEA-9EE0-4C94-A403-AC77A40CA1B4}"/>
    <cellStyle name="Comma 3 4 3 3 5 5" xfId="20149" xr:uid="{BA16081E-2F20-43AB-BABB-084F0E302822}"/>
    <cellStyle name="Comma 3 4 3 3 6" xfId="1733" xr:uid="{00000000-0005-0000-0000-0000C6380000}"/>
    <cellStyle name="Comma 3 4 3 3 6 2" xfId="4137" xr:uid="{00000000-0005-0000-0000-0000C7380000}"/>
    <cellStyle name="Comma 3 4 3 3 6 2 2" xfId="8940" xr:uid="{00000000-0005-0000-0000-0000C8380000}"/>
    <cellStyle name="Comma 3 4 3 3 6 2 2 2" xfId="18547" xr:uid="{00000000-0005-0000-0000-0000C9380000}"/>
    <cellStyle name="Comma 3 4 3 3 6 2 2 2 2" xfId="37761" xr:uid="{DD9AACA2-7BE7-4EE1-86E9-D160D0426EEF}"/>
    <cellStyle name="Comma 3 4 3 3 6 2 2 3" xfId="28154" xr:uid="{658CC5CB-A40D-4000-B217-8DF4C4617A0A}"/>
    <cellStyle name="Comma 3 4 3 3 6 2 3" xfId="13744" xr:uid="{00000000-0005-0000-0000-0000CA380000}"/>
    <cellStyle name="Comma 3 4 3 3 6 2 3 2" xfId="32958" xr:uid="{D8C6F87C-4EE6-4B8F-B415-709ECA199E69}"/>
    <cellStyle name="Comma 3 4 3 3 6 2 4" xfId="23351" xr:uid="{EC050983-1141-4476-856A-795CC652E943}"/>
    <cellStyle name="Comma 3 4 3 3 6 3" xfId="6539" xr:uid="{00000000-0005-0000-0000-0000CB380000}"/>
    <cellStyle name="Comma 3 4 3 3 6 3 2" xfId="16146" xr:uid="{00000000-0005-0000-0000-0000CC380000}"/>
    <cellStyle name="Comma 3 4 3 3 6 3 2 2" xfId="35360" xr:uid="{0DB615B7-701D-4E99-9AA5-B5072C27A1CA}"/>
    <cellStyle name="Comma 3 4 3 3 6 3 3" xfId="25753" xr:uid="{FCDA4162-E35E-4A88-B068-55A9D45A9B81}"/>
    <cellStyle name="Comma 3 4 3 3 6 4" xfId="11342" xr:uid="{00000000-0005-0000-0000-0000CD380000}"/>
    <cellStyle name="Comma 3 4 3 3 6 4 2" xfId="30556" xr:uid="{47E1F5C2-99B3-4A84-AF4A-24B8B7230B18}"/>
    <cellStyle name="Comma 3 4 3 3 6 5" xfId="20949" xr:uid="{B479D8DE-304D-4E7D-AB12-27AE34F5D361}"/>
    <cellStyle name="Comma 3 4 3 3 7" xfId="2537" xr:uid="{00000000-0005-0000-0000-0000CE380000}"/>
    <cellStyle name="Comma 3 4 3 3 7 2" xfId="7340" xr:uid="{00000000-0005-0000-0000-0000CF380000}"/>
    <cellStyle name="Comma 3 4 3 3 7 2 2" xfId="16947" xr:uid="{00000000-0005-0000-0000-0000D0380000}"/>
    <cellStyle name="Comma 3 4 3 3 7 2 2 2" xfId="36161" xr:uid="{145A8683-A1EF-4689-A03A-C24C01B8C979}"/>
    <cellStyle name="Comma 3 4 3 3 7 2 3" xfId="26554" xr:uid="{0F3D749A-8B23-4383-B92D-DC05976F43ED}"/>
    <cellStyle name="Comma 3 4 3 3 7 3" xfId="12144" xr:uid="{00000000-0005-0000-0000-0000D1380000}"/>
    <cellStyle name="Comma 3 4 3 3 7 3 2" xfId="31358" xr:uid="{4BE18A0D-1391-451D-BA95-6D7089876EF1}"/>
    <cellStyle name="Comma 3 4 3 3 7 4" xfId="21751" xr:uid="{DF647048-C8FD-491D-8AAA-5AED054C6E40}"/>
    <cellStyle name="Comma 3 4 3 3 8" xfId="4939" xr:uid="{00000000-0005-0000-0000-0000D2380000}"/>
    <cellStyle name="Comma 3 4 3 3 8 2" xfId="14546" xr:uid="{00000000-0005-0000-0000-0000D3380000}"/>
    <cellStyle name="Comma 3 4 3 3 8 2 2" xfId="33760" xr:uid="{3C082AD5-C885-4BC8-BFEB-24A939C56120}"/>
    <cellStyle name="Comma 3 4 3 3 8 3" xfId="24153" xr:uid="{140AE28B-3FE0-42D0-BCFC-15892952EC09}"/>
    <cellStyle name="Comma 3 4 3 3 9" xfId="9742" xr:uid="{00000000-0005-0000-0000-0000D4380000}"/>
    <cellStyle name="Comma 3 4 3 3 9 2" xfId="28956" xr:uid="{8E540F1E-49F8-45D4-A891-3D61C0A55775}"/>
    <cellStyle name="Comma 3 4 3 4" xfId="232" xr:uid="{00000000-0005-0000-0000-0000D5380000}"/>
    <cellStyle name="Comma 3 4 3 4 2" xfId="1033" xr:uid="{00000000-0005-0000-0000-0000D6380000}"/>
    <cellStyle name="Comma 3 4 3 4 2 2" xfId="3437" xr:uid="{00000000-0005-0000-0000-0000D7380000}"/>
    <cellStyle name="Comma 3 4 3 4 2 2 2" xfId="8240" xr:uid="{00000000-0005-0000-0000-0000D8380000}"/>
    <cellStyle name="Comma 3 4 3 4 2 2 2 2" xfId="17847" xr:uid="{00000000-0005-0000-0000-0000D9380000}"/>
    <cellStyle name="Comma 3 4 3 4 2 2 2 2 2" xfId="37061" xr:uid="{0E62471A-DF9A-4F6C-A41F-FB9A9E0B73BD}"/>
    <cellStyle name="Comma 3 4 3 4 2 2 2 3" xfId="27454" xr:uid="{4648D688-AA05-4DD6-8679-3E6D2F16279E}"/>
    <cellStyle name="Comma 3 4 3 4 2 2 3" xfId="13044" xr:uid="{00000000-0005-0000-0000-0000DA380000}"/>
    <cellStyle name="Comma 3 4 3 4 2 2 3 2" xfId="32258" xr:uid="{74B4D8E1-CE87-4E80-B829-4D51F5129AD6}"/>
    <cellStyle name="Comma 3 4 3 4 2 2 4" xfId="22651" xr:uid="{0EC228DD-70D1-46FF-89C7-8EA59B80A77B}"/>
    <cellStyle name="Comma 3 4 3 4 2 3" xfId="5839" xr:uid="{00000000-0005-0000-0000-0000DB380000}"/>
    <cellStyle name="Comma 3 4 3 4 2 3 2" xfId="15446" xr:uid="{00000000-0005-0000-0000-0000DC380000}"/>
    <cellStyle name="Comma 3 4 3 4 2 3 2 2" xfId="34660" xr:uid="{2E3878C2-14DB-444E-8C2C-6E548F865BBB}"/>
    <cellStyle name="Comma 3 4 3 4 2 3 3" xfId="25053" xr:uid="{CD0106E0-CE6A-4B37-9746-968301A05060}"/>
    <cellStyle name="Comma 3 4 3 4 2 4" xfId="10642" xr:uid="{00000000-0005-0000-0000-0000DD380000}"/>
    <cellStyle name="Comma 3 4 3 4 2 4 2" xfId="29856" xr:uid="{406201E4-B753-4CFA-9E9E-ECE55EBC7A74}"/>
    <cellStyle name="Comma 3 4 3 4 2 5" xfId="20249" xr:uid="{84FBBA90-8A2C-4150-8797-A0AE29CBC37D}"/>
    <cellStyle name="Comma 3 4 3 4 3" xfId="1833" xr:uid="{00000000-0005-0000-0000-0000DE380000}"/>
    <cellStyle name="Comma 3 4 3 4 3 2" xfId="4237" xr:uid="{00000000-0005-0000-0000-0000DF380000}"/>
    <cellStyle name="Comma 3 4 3 4 3 2 2" xfId="9040" xr:uid="{00000000-0005-0000-0000-0000E0380000}"/>
    <cellStyle name="Comma 3 4 3 4 3 2 2 2" xfId="18647" xr:uid="{00000000-0005-0000-0000-0000E1380000}"/>
    <cellStyle name="Comma 3 4 3 4 3 2 2 2 2" xfId="37861" xr:uid="{304B7AA1-63B1-49CF-8FBF-3F7614133A92}"/>
    <cellStyle name="Comma 3 4 3 4 3 2 2 3" xfId="28254" xr:uid="{C407E334-218B-432E-8409-D3FCB2787174}"/>
    <cellStyle name="Comma 3 4 3 4 3 2 3" xfId="13844" xr:uid="{00000000-0005-0000-0000-0000E2380000}"/>
    <cellStyle name="Comma 3 4 3 4 3 2 3 2" xfId="33058" xr:uid="{963913EA-729B-43AA-B5A2-275DE5141A19}"/>
    <cellStyle name="Comma 3 4 3 4 3 2 4" xfId="23451" xr:uid="{63C5FA76-0CF8-4A10-8739-8340E0C97FB0}"/>
    <cellStyle name="Comma 3 4 3 4 3 3" xfId="6639" xr:uid="{00000000-0005-0000-0000-0000E3380000}"/>
    <cellStyle name="Comma 3 4 3 4 3 3 2" xfId="16246" xr:uid="{00000000-0005-0000-0000-0000E4380000}"/>
    <cellStyle name="Comma 3 4 3 4 3 3 2 2" xfId="35460" xr:uid="{A8C27E22-08AC-4471-9B01-C99878031344}"/>
    <cellStyle name="Comma 3 4 3 4 3 3 3" xfId="25853" xr:uid="{2062FDD1-6E2D-435C-B501-FECF93C836D1}"/>
    <cellStyle name="Comma 3 4 3 4 3 4" xfId="11442" xr:uid="{00000000-0005-0000-0000-0000E5380000}"/>
    <cellStyle name="Comma 3 4 3 4 3 4 2" xfId="30656" xr:uid="{AC0CBA9C-3021-41CB-8725-3DC312744244}"/>
    <cellStyle name="Comma 3 4 3 4 3 5" xfId="21049" xr:uid="{81DE1639-D9DA-4577-A279-D794510AFEFB}"/>
    <cellStyle name="Comma 3 4 3 4 4" xfId="2637" xr:uid="{00000000-0005-0000-0000-0000E6380000}"/>
    <cellStyle name="Comma 3 4 3 4 4 2" xfId="7440" xr:uid="{00000000-0005-0000-0000-0000E7380000}"/>
    <cellStyle name="Comma 3 4 3 4 4 2 2" xfId="17047" xr:uid="{00000000-0005-0000-0000-0000E8380000}"/>
    <cellStyle name="Comma 3 4 3 4 4 2 2 2" xfId="36261" xr:uid="{007EBC19-9098-44A3-82A0-608BD087BA75}"/>
    <cellStyle name="Comma 3 4 3 4 4 2 3" xfId="26654" xr:uid="{9A6D6603-BA8F-4791-9BF5-87DF3174D970}"/>
    <cellStyle name="Comma 3 4 3 4 4 3" xfId="12244" xr:uid="{00000000-0005-0000-0000-0000E9380000}"/>
    <cellStyle name="Comma 3 4 3 4 4 3 2" xfId="31458" xr:uid="{3D5F9923-A904-4471-B61E-97012D5C7ED2}"/>
    <cellStyle name="Comma 3 4 3 4 4 4" xfId="21851" xr:uid="{2BBBAD61-A151-4E61-AA3C-DD8C7F0D3368}"/>
    <cellStyle name="Comma 3 4 3 4 5" xfId="5039" xr:uid="{00000000-0005-0000-0000-0000EA380000}"/>
    <cellStyle name="Comma 3 4 3 4 5 2" xfId="14646" xr:uid="{00000000-0005-0000-0000-0000EB380000}"/>
    <cellStyle name="Comma 3 4 3 4 5 2 2" xfId="33860" xr:uid="{6E562858-3BCA-4DF0-A18B-E562BB867E62}"/>
    <cellStyle name="Comma 3 4 3 4 5 3" xfId="24253" xr:uid="{CFC9C852-3AD8-46C5-920A-97836B853CAD}"/>
    <cellStyle name="Comma 3 4 3 4 6" xfId="9842" xr:uid="{00000000-0005-0000-0000-0000EC380000}"/>
    <cellStyle name="Comma 3 4 3 4 6 2" xfId="29056" xr:uid="{90DE497F-E1ED-4DDC-BA74-FDFCD8A53A16}"/>
    <cellStyle name="Comma 3 4 3 4 7" xfId="19449" xr:uid="{F6A6F0F4-58C0-4B94-90D1-3B23756FCB21}"/>
    <cellStyle name="Comma 3 4 3 5" xfId="432" xr:uid="{00000000-0005-0000-0000-0000ED380000}"/>
    <cellStyle name="Comma 3 4 3 5 2" xfId="1233" xr:uid="{00000000-0005-0000-0000-0000EE380000}"/>
    <cellStyle name="Comma 3 4 3 5 2 2" xfId="3637" xr:uid="{00000000-0005-0000-0000-0000EF380000}"/>
    <cellStyle name="Comma 3 4 3 5 2 2 2" xfId="8440" xr:uid="{00000000-0005-0000-0000-0000F0380000}"/>
    <cellStyle name="Comma 3 4 3 5 2 2 2 2" xfId="18047" xr:uid="{00000000-0005-0000-0000-0000F1380000}"/>
    <cellStyle name="Comma 3 4 3 5 2 2 2 2 2" xfId="37261" xr:uid="{EC8ACE6D-F534-445C-8F90-EF110F706C5A}"/>
    <cellStyle name="Comma 3 4 3 5 2 2 2 3" xfId="27654" xr:uid="{F10986D1-4D6B-4230-827F-3E8745E8FF3B}"/>
    <cellStyle name="Comma 3 4 3 5 2 2 3" xfId="13244" xr:uid="{00000000-0005-0000-0000-0000F2380000}"/>
    <cellStyle name="Comma 3 4 3 5 2 2 3 2" xfId="32458" xr:uid="{A9FB6E9A-0DEA-4155-809D-67F25851C84C}"/>
    <cellStyle name="Comma 3 4 3 5 2 2 4" xfId="22851" xr:uid="{2C325CD6-B409-4290-8F32-E79BC101284A}"/>
    <cellStyle name="Comma 3 4 3 5 2 3" xfId="6039" xr:uid="{00000000-0005-0000-0000-0000F3380000}"/>
    <cellStyle name="Comma 3 4 3 5 2 3 2" xfId="15646" xr:uid="{00000000-0005-0000-0000-0000F4380000}"/>
    <cellStyle name="Comma 3 4 3 5 2 3 2 2" xfId="34860" xr:uid="{0E5F3AAA-C178-4987-9334-FE6E4DB0687D}"/>
    <cellStyle name="Comma 3 4 3 5 2 3 3" xfId="25253" xr:uid="{375D57B1-BDB0-4A1A-AACA-1C52A3C0EC90}"/>
    <cellStyle name="Comma 3 4 3 5 2 4" xfId="10842" xr:uid="{00000000-0005-0000-0000-0000F5380000}"/>
    <cellStyle name="Comma 3 4 3 5 2 4 2" xfId="30056" xr:uid="{FEA96F52-0418-4782-96E0-A018F8A940E1}"/>
    <cellStyle name="Comma 3 4 3 5 2 5" xfId="20449" xr:uid="{2A798DBD-B5EC-46FA-A6F0-28E61CEAED9A}"/>
    <cellStyle name="Comma 3 4 3 5 3" xfId="2033" xr:uid="{00000000-0005-0000-0000-0000F6380000}"/>
    <cellStyle name="Comma 3 4 3 5 3 2" xfId="4437" xr:uid="{00000000-0005-0000-0000-0000F7380000}"/>
    <cellStyle name="Comma 3 4 3 5 3 2 2" xfId="9240" xr:uid="{00000000-0005-0000-0000-0000F8380000}"/>
    <cellStyle name="Comma 3 4 3 5 3 2 2 2" xfId="18847" xr:uid="{00000000-0005-0000-0000-0000F9380000}"/>
    <cellStyle name="Comma 3 4 3 5 3 2 2 2 2" xfId="38061" xr:uid="{6DBA4673-89A0-4554-99AC-3C3C9271E81C}"/>
    <cellStyle name="Comma 3 4 3 5 3 2 2 3" xfId="28454" xr:uid="{2C746FCF-54B6-4607-988C-F7C981BBCFF9}"/>
    <cellStyle name="Comma 3 4 3 5 3 2 3" xfId="14044" xr:uid="{00000000-0005-0000-0000-0000FA380000}"/>
    <cellStyle name="Comma 3 4 3 5 3 2 3 2" xfId="33258" xr:uid="{A6EB935E-9A33-4B43-91DA-69A87F1F8265}"/>
    <cellStyle name="Comma 3 4 3 5 3 2 4" xfId="23651" xr:uid="{6594BA39-CA6D-4085-B470-E5C2AC943357}"/>
    <cellStyle name="Comma 3 4 3 5 3 3" xfId="6839" xr:uid="{00000000-0005-0000-0000-0000FB380000}"/>
    <cellStyle name="Comma 3 4 3 5 3 3 2" xfId="16446" xr:uid="{00000000-0005-0000-0000-0000FC380000}"/>
    <cellStyle name="Comma 3 4 3 5 3 3 2 2" xfId="35660" xr:uid="{5A093BE1-AF84-4890-95C7-1953C0961BE7}"/>
    <cellStyle name="Comma 3 4 3 5 3 3 3" xfId="26053" xr:uid="{2868F508-1169-4E60-9316-A137BD353D91}"/>
    <cellStyle name="Comma 3 4 3 5 3 4" xfId="11642" xr:uid="{00000000-0005-0000-0000-0000FD380000}"/>
    <cellStyle name="Comma 3 4 3 5 3 4 2" xfId="30856" xr:uid="{41611206-B00F-46B5-960E-D0A723F693BF}"/>
    <cellStyle name="Comma 3 4 3 5 3 5" xfId="21249" xr:uid="{1190D9A9-AD9D-4E7A-B7B8-3A0257D081DC}"/>
    <cellStyle name="Comma 3 4 3 5 4" xfId="2837" xr:uid="{00000000-0005-0000-0000-0000FE380000}"/>
    <cellStyle name="Comma 3 4 3 5 4 2" xfId="7640" xr:uid="{00000000-0005-0000-0000-0000FF380000}"/>
    <cellStyle name="Comma 3 4 3 5 4 2 2" xfId="17247" xr:uid="{00000000-0005-0000-0000-000000390000}"/>
    <cellStyle name="Comma 3 4 3 5 4 2 2 2" xfId="36461" xr:uid="{13C7B224-959F-4685-A39A-40C99028F525}"/>
    <cellStyle name="Comma 3 4 3 5 4 2 3" xfId="26854" xr:uid="{1A920175-1170-43BF-B9CE-1AA1579360EB}"/>
    <cellStyle name="Comma 3 4 3 5 4 3" xfId="12444" xr:uid="{00000000-0005-0000-0000-000001390000}"/>
    <cellStyle name="Comma 3 4 3 5 4 3 2" xfId="31658" xr:uid="{B1D5E8AA-64EF-417D-A083-4062BB95263F}"/>
    <cellStyle name="Comma 3 4 3 5 4 4" xfId="22051" xr:uid="{D98A8A7A-7B2D-4B16-BFE3-9EEC4BA5A52D}"/>
    <cellStyle name="Comma 3 4 3 5 5" xfId="5239" xr:uid="{00000000-0005-0000-0000-000002390000}"/>
    <cellStyle name="Comma 3 4 3 5 5 2" xfId="14846" xr:uid="{00000000-0005-0000-0000-000003390000}"/>
    <cellStyle name="Comma 3 4 3 5 5 2 2" xfId="34060" xr:uid="{C83B4856-3EF3-43CD-8042-3559C42823AE}"/>
    <cellStyle name="Comma 3 4 3 5 5 3" xfId="24453" xr:uid="{21024F6F-7283-4B9A-ADD5-230373D63854}"/>
    <cellStyle name="Comma 3 4 3 5 6" xfId="10042" xr:uid="{00000000-0005-0000-0000-000004390000}"/>
    <cellStyle name="Comma 3 4 3 5 6 2" xfId="29256" xr:uid="{31C5470F-7B55-4249-AE5D-3C198CB3AC18}"/>
    <cellStyle name="Comma 3 4 3 5 7" xfId="19649" xr:uid="{47F7865C-CD49-4EAC-9FC2-37D5389B536E}"/>
    <cellStyle name="Comma 3 4 3 6" xfId="632" xr:uid="{00000000-0005-0000-0000-000005390000}"/>
    <cellStyle name="Comma 3 4 3 6 2" xfId="1433" xr:uid="{00000000-0005-0000-0000-000006390000}"/>
    <cellStyle name="Comma 3 4 3 6 2 2" xfId="3837" xr:uid="{00000000-0005-0000-0000-000007390000}"/>
    <cellStyle name="Comma 3 4 3 6 2 2 2" xfId="8640" xr:uid="{00000000-0005-0000-0000-000008390000}"/>
    <cellStyle name="Comma 3 4 3 6 2 2 2 2" xfId="18247" xr:uid="{00000000-0005-0000-0000-000009390000}"/>
    <cellStyle name="Comma 3 4 3 6 2 2 2 2 2" xfId="37461" xr:uid="{CDC8AED4-D5F8-4C86-B57A-7F417C32412C}"/>
    <cellStyle name="Comma 3 4 3 6 2 2 2 3" xfId="27854" xr:uid="{E5D8ECBE-D5DC-4BEE-B86A-50BE459E9643}"/>
    <cellStyle name="Comma 3 4 3 6 2 2 3" xfId="13444" xr:uid="{00000000-0005-0000-0000-00000A390000}"/>
    <cellStyle name="Comma 3 4 3 6 2 2 3 2" xfId="32658" xr:uid="{9B0519C7-3E13-4095-AC6E-5487AF0D2489}"/>
    <cellStyle name="Comma 3 4 3 6 2 2 4" xfId="23051" xr:uid="{B05F7709-B0BF-4625-9D02-D0761406D555}"/>
    <cellStyle name="Comma 3 4 3 6 2 3" xfId="6239" xr:uid="{00000000-0005-0000-0000-00000B390000}"/>
    <cellStyle name="Comma 3 4 3 6 2 3 2" xfId="15846" xr:uid="{00000000-0005-0000-0000-00000C390000}"/>
    <cellStyle name="Comma 3 4 3 6 2 3 2 2" xfId="35060" xr:uid="{3E1E1A99-0FBC-4F3E-A490-D480B3BAF095}"/>
    <cellStyle name="Comma 3 4 3 6 2 3 3" xfId="25453" xr:uid="{31BE4662-CD9A-44B9-8A7E-C945B67B19FF}"/>
    <cellStyle name="Comma 3 4 3 6 2 4" xfId="11042" xr:uid="{00000000-0005-0000-0000-00000D390000}"/>
    <cellStyle name="Comma 3 4 3 6 2 4 2" xfId="30256" xr:uid="{B9830817-BE4A-4933-A152-DB7B96BCEDBD}"/>
    <cellStyle name="Comma 3 4 3 6 2 5" xfId="20649" xr:uid="{7032FA0E-B844-4B6B-BE9F-9C594C5AE997}"/>
    <cellStyle name="Comma 3 4 3 6 3" xfId="2233" xr:uid="{00000000-0005-0000-0000-00000E390000}"/>
    <cellStyle name="Comma 3 4 3 6 3 2" xfId="4637" xr:uid="{00000000-0005-0000-0000-00000F390000}"/>
    <cellStyle name="Comma 3 4 3 6 3 2 2" xfId="9440" xr:uid="{00000000-0005-0000-0000-000010390000}"/>
    <cellStyle name="Comma 3 4 3 6 3 2 2 2" xfId="19047" xr:uid="{00000000-0005-0000-0000-000011390000}"/>
    <cellStyle name="Comma 3 4 3 6 3 2 2 2 2" xfId="38261" xr:uid="{2205329E-CEC2-4B56-8DAE-30EBC0865495}"/>
    <cellStyle name="Comma 3 4 3 6 3 2 2 3" xfId="28654" xr:uid="{9D3050D2-2D2E-4A11-9958-EB83E0E4B8EC}"/>
    <cellStyle name="Comma 3 4 3 6 3 2 3" xfId="14244" xr:uid="{00000000-0005-0000-0000-000012390000}"/>
    <cellStyle name="Comma 3 4 3 6 3 2 3 2" xfId="33458" xr:uid="{F4791EBB-601E-479E-8467-118BE40C9A12}"/>
    <cellStyle name="Comma 3 4 3 6 3 2 4" xfId="23851" xr:uid="{620D9445-EA19-4595-AB92-CB758ECA442F}"/>
    <cellStyle name="Comma 3 4 3 6 3 3" xfId="7039" xr:uid="{00000000-0005-0000-0000-000013390000}"/>
    <cellStyle name="Comma 3 4 3 6 3 3 2" xfId="16646" xr:uid="{00000000-0005-0000-0000-000014390000}"/>
    <cellStyle name="Comma 3 4 3 6 3 3 2 2" xfId="35860" xr:uid="{B7E73AB0-ABFB-4DDC-8268-E17EA0C6BF4F}"/>
    <cellStyle name="Comma 3 4 3 6 3 3 3" xfId="26253" xr:uid="{20BE1E13-96C1-4459-9625-D956CF074F65}"/>
    <cellStyle name="Comma 3 4 3 6 3 4" xfId="11842" xr:uid="{00000000-0005-0000-0000-000015390000}"/>
    <cellStyle name="Comma 3 4 3 6 3 4 2" xfId="31056" xr:uid="{86326942-5E16-4136-8D17-16166CE0A5B2}"/>
    <cellStyle name="Comma 3 4 3 6 3 5" xfId="21449" xr:uid="{D1587E81-A4EB-4D23-B7F3-5C6BD037E22B}"/>
    <cellStyle name="Comma 3 4 3 6 4" xfId="3037" xr:uid="{00000000-0005-0000-0000-000016390000}"/>
    <cellStyle name="Comma 3 4 3 6 4 2" xfId="7840" xr:uid="{00000000-0005-0000-0000-000017390000}"/>
    <cellStyle name="Comma 3 4 3 6 4 2 2" xfId="17447" xr:uid="{00000000-0005-0000-0000-000018390000}"/>
    <cellStyle name="Comma 3 4 3 6 4 2 2 2" xfId="36661" xr:uid="{BA13AFA8-BC5B-48EF-BE5D-2B036A047581}"/>
    <cellStyle name="Comma 3 4 3 6 4 2 3" xfId="27054" xr:uid="{8F41EFFD-181B-40CB-931B-05E7FD3B9325}"/>
    <cellStyle name="Comma 3 4 3 6 4 3" xfId="12644" xr:uid="{00000000-0005-0000-0000-000019390000}"/>
    <cellStyle name="Comma 3 4 3 6 4 3 2" xfId="31858" xr:uid="{605107E9-E87E-466F-92BC-519B9F9F9097}"/>
    <cellStyle name="Comma 3 4 3 6 4 4" xfId="22251" xr:uid="{44FDE78A-D97F-4674-9625-CE9CBFD8222E}"/>
    <cellStyle name="Comma 3 4 3 6 5" xfId="5439" xr:uid="{00000000-0005-0000-0000-00001A390000}"/>
    <cellStyle name="Comma 3 4 3 6 5 2" xfId="15046" xr:uid="{00000000-0005-0000-0000-00001B390000}"/>
    <cellStyle name="Comma 3 4 3 6 5 2 2" xfId="34260" xr:uid="{7934CC6D-A5B2-4925-9D5D-71EDD68A5A09}"/>
    <cellStyle name="Comma 3 4 3 6 5 3" xfId="24653" xr:uid="{56A7D223-6CEC-42C5-864C-367DF09DAB9E}"/>
    <cellStyle name="Comma 3 4 3 6 6" xfId="10242" xr:uid="{00000000-0005-0000-0000-00001C390000}"/>
    <cellStyle name="Comma 3 4 3 6 6 2" xfId="29456" xr:uid="{180D103F-280F-453C-9C66-03A20C2983B2}"/>
    <cellStyle name="Comma 3 4 3 6 7" xfId="19849" xr:uid="{85C88B5B-92DA-45C0-9105-06C3B881D29C}"/>
    <cellStyle name="Comma 3 4 3 7" xfId="833" xr:uid="{00000000-0005-0000-0000-00001D390000}"/>
    <cellStyle name="Comma 3 4 3 7 2" xfId="3237" xr:uid="{00000000-0005-0000-0000-00001E390000}"/>
    <cellStyle name="Comma 3 4 3 7 2 2" xfId="8040" xr:uid="{00000000-0005-0000-0000-00001F390000}"/>
    <cellStyle name="Comma 3 4 3 7 2 2 2" xfId="17647" xr:uid="{00000000-0005-0000-0000-000020390000}"/>
    <cellStyle name="Comma 3 4 3 7 2 2 2 2" xfId="36861" xr:uid="{9D98B814-9CD0-4E2C-B607-931293303E6A}"/>
    <cellStyle name="Comma 3 4 3 7 2 2 3" xfId="27254" xr:uid="{04B2C076-335E-4036-AAA3-822E24750BE6}"/>
    <cellStyle name="Comma 3 4 3 7 2 3" xfId="12844" xr:uid="{00000000-0005-0000-0000-000021390000}"/>
    <cellStyle name="Comma 3 4 3 7 2 3 2" xfId="32058" xr:uid="{9D02A5B9-8866-455B-8DBC-2BA880F5BA4A}"/>
    <cellStyle name="Comma 3 4 3 7 2 4" xfId="22451" xr:uid="{1DC3E846-135C-4120-B9AB-DB21FDFC6492}"/>
    <cellStyle name="Comma 3 4 3 7 3" xfId="5639" xr:uid="{00000000-0005-0000-0000-000022390000}"/>
    <cellStyle name="Comma 3 4 3 7 3 2" xfId="15246" xr:uid="{00000000-0005-0000-0000-000023390000}"/>
    <cellStyle name="Comma 3 4 3 7 3 2 2" xfId="34460" xr:uid="{FC08B908-6001-43D0-A7AF-FBB47E4D836F}"/>
    <cellStyle name="Comma 3 4 3 7 3 3" xfId="24853" xr:uid="{7B660A34-545E-4DF3-9907-C732F8A0E1ED}"/>
    <cellStyle name="Comma 3 4 3 7 4" xfId="10442" xr:uid="{00000000-0005-0000-0000-000024390000}"/>
    <cellStyle name="Comma 3 4 3 7 4 2" xfId="29656" xr:uid="{39E69F87-DE35-4164-BB6E-9695236A72F7}"/>
    <cellStyle name="Comma 3 4 3 7 5" xfId="20049" xr:uid="{876E8AA1-AF66-4D04-BB0B-33CCA7BC5993}"/>
    <cellStyle name="Comma 3 4 3 8" xfId="1633" xr:uid="{00000000-0005-0000-0000-000025390000}"/>
    <cellStyle name="Comma 3 4 3 8 2" xfId="4037" xr:uid="{00000000-0005-0000-0000-000026390000}"/>
    <cellStyle name="Comma 3 4 3 8 2 2" xfId="8840" xr:uid="{00000000-0005-0000-0000-000027390000}"/>
    <cellStyle name="Comma 3 4 3 8 2 2 2" xfId="18447" xr:uid="{00000000-0005-0000-0000-000028390000}"/>
    <cellStyle name="Comma 3 4 3 8 2 2 2 2" xfId="37661" xr:uid="{408CC2AE-746A-4F8A-B3D7-A7460E9B138E}"/>
    <cellStyle name="Comma 3 4 3 8 2 2 3" xfId="28054" xr:uid="{8DBF5EE9-C33C-47AF-A319-A2BB776153FB}"/>
    <cellStyle name="Comma 3 4 3 8 2 3" xfId="13644" xr:uid="{00000000-0005-0000-0000-000029390000}"/>
    <cellStyle name="Comma 3 4 3 8 2 3 2" xfId="32858" xr:uid="{7C6952C2-40FB-4957-A74B-EDB01CD7487C}"/>
    <cellStyle name="Comma 3 4 3 8 2 4" xfId="23251" xr:uid="{7FC58F43-1F46-4E4E-A05D-8E2EEA926754}"/>
    <cellStyle name="Comma 3 4 3 8 3" xfId="6439" xr:uid="{00000000-0005-0000-0000-00002A390000}"/>
    <cellStyle name="Comma 3 4 3 8 3 2" xfId="16046" xr:uid="{00000000-0005-0000-0000-00002B390000}"/>
    <cellStyle name="Comma 3 4 3 8 3 2 2" xfId="35260" xr:uid="{454E1713-013C-46C2-B518-46DA6EC77E61}"/>
    <cellStyle name="Comma 3 4 3 8 3 3" xfId="25653" xr:uid="{64689164-D758-467C-A5E9-AE4C027BF1CD}"/>
    <cellStyle name="Comma 3 4 3 8 4" xfId="11242" xr:uid="{00000000-0005-0000-0000-00002C390000}"/>
    <cellStyle name="Comma 3 4 3 8 4 2" xfId="30456" xr:uid="{C2B5D88C-FDC0-4637-89D1-DE75202C7B8A}"/>
    <cellStyle name="Comma 3 4 3 8 5" xfId="20849" xr:uid="{71629EB9-7975-4D57-9828-1E47A099DC12}"/>
    <cellStyle name="Comma 3 4 3 9" xfId="2437" xr:uid="{00000000-0005-0000-0000-00002D390000}"/>
    <cellStyle name="Comma 3 4 3 9 2" xfId="7240" xr:uid="{00000000-0005-0000-0000-00002E390000}"/>
    <cellStyle name="Comma 3 4 3 9 2 2" xfId="16847" xr:uid="{00000000-0005-0000-0000-00002F390000}"/>
    <cellStyle name="Comma 3 4 3 9 2 2 2" xfId="36061" xr:uid="{76528AB4-D368-4FBD-B8CE-125629A6ADCA}"/>
    <cellStyle name="Comma 3 4 3 9 2 3" xfId="26454" xr:uid="{6B8C64B4-256F-4296-95D9-72EA3FFDCB7F}"/>
    <cellStyle name="Comma 3 4 3 9 3" xfId="12044" xr:uid="{00000000-0005-0000-0000-000030390000}"/>
    <cellStyle name="Comma 3 4 3 9 3 2" xfId="31258" xr:uid="{C9AE86CA-D5A1-4033-BC43-0215E9429A14}"/>
    <cellStyle name="Comma 3 4 3 9 4" xfId="21651" xr:uid="{FA9E59F1-9A82-464F-B9B6-372F2E5D189B}"/>
    <cellStyle name="Comma 3 4 4" xfId="42" xr:uid="{00000000-0005-0000-0000-000031390000}"/>
    <cellStyle name="Comma 3 4 4 10" xfId="4849" xr:uid="{00000000-0005-0000-0000-000032390000}"/>
    <cellStyle name="Comma 3 4 4 10 2" xfId="14456" xr:uid="{00000000-0005-0000-0000-000033390000}"/>
    <cellStyle name="Comma 3 4 4 10 2 2" xfId="33670" xr:uid="{3A43E5A8-5E71-44D8-A0B2-B13E02676EBE}"/>
    <cellStyle name="Comma 3 4 4 10 3" xfId="24063" xr:uid="{21012DF7-4C28-4565-8CCD-C9919AC537C5}"/>
    <cellStyle name="Comma 3 4 4 11" xfId="9652" xr:uid="{00000000-0005-0000-0000-000034390000}"/>
    <cellStyle name="Comma 3 4 4 11 2" xfId="28866" xr:uid="{912BA5B1-105B-4F72-B1B1-DDF334A7029A}"/>
    <cellStyle name="Comma 3 4 4 12" xfId="19259" xr:uid="{16D1B910-74B5-4BBA-9D70-63B2077D77B9}"/>
    <cellStyle name="Comma 3 4 4 2" xfId="92" xr:uid="{00000000-0005-0000-0000-000035390000}"/>
    <cellStyle name="Comma 3 4 4 2 10" xfId="9702" xr:uid="{00000000-0005-0000-0000-000036390000}"/>
    <cellStyle name="Comma 3 4 4 2 10 2" xfId="28916" xr:uid="{79E6318D-C122-4619-AB7A-12A84F3570A4}"/>
    <cellStyle name="Comma 3 4 4 2 11" xfId="19309" xr:uid="{02B9736E-3DD3-4811-B3EB-3FDDE5CB6E53}"/>
    <cellStyle name="Comma 3 4 4 2 2" xfId="192" xr:uid="{00000000-0005-0000-0000-000037390000}"/>
    <cellStyle name="Comma 3 4 4 2 2 10" xfId="19409" xr:uid="{3F279C69-7272-4976-B0B5-3272E41EA6DB}"/>
    <cellStyle name="Comma 3 4 4 2 2 2" xfId="392" xr:uid="{00000000-0005-0000-0000-000038390000}"/>
    <cellStyle name="Comma 3 4 4 2 2 2 2" xfId="1193" xr:uid="{00000000-0005-0000-0000-000039390000}"/>
    <cellStyle name="Comma 3 4 4 2 2 2 2 2" xfId="3597" xr:uid="{00000000-0005-0000-0000-00003A390000}"/>
    <cellStyle name="Comma 3 4 4 2 2 2 2 2 2" xfId="8400" xr:uid="{00000000-0005-0000-0000-00003B390000}"/>
    <cellStyle name="Comma 3 4 4 2 2 2 2 2 2 2" xfId="18007" xr:uid="{00000000-0005-0000-0000-00003C390000}"/>
    <cellStyle name="Comma 3 4 4 2 2 2 2 2 2 2 2" xfId="37221" xr:uid="{364AECDA-B534-47AC-8070-0DB3C29C69D3}"/>
    <cellStyle name="Comma 3 4 4 2 2 2 2 2 2 3" xfId="27614" xr:uid="{AE7250BF-6E23-4922-960B-56168FD4B0B5}"/>
    <cellStyle name="Comma 3 4 4 2 2 2 2 2 3" xfId="13204" xr:uid="{00000000-0005-0000-0000-00003D390000}"/>
    <cellStyle name="Comma 3 4 4 2 2 2 2 2 3 2" xfId="32418" xr:uid="{D48DEA26-E2D3-4355-ACC1-B5FFA242B046}"/>
    <cellStyle name="Comma 3 4 4 2 2 2 2 2 4" xfId="22811" xr:uid="{3D51DDED-6ACE-465E-943D-A40CDF0F3105}"/>
    <cellStyle name="Comma 3 4 4 2 2 2 2 3" xfId="5999" xr:uid="{00000000-0005-0000-0000-00003E390000}"/>
    <cellStyle name="Comma 3 4 4 2 2 2 2 3 2" xfId="15606" xr:uid="{00000000-0005-0000-0000-00003F390000}"/>
    <cellStyle name="Comma 3 4 4 2 2 2 2 3 2 2" xfId="34820" xr:uid="{DBA77315-F3F0-4041-B23B-65DD2B756E69}"/>
    <cellStyle name="Comma 3 4 4 2 2 2 2 3 3" xfId="25213" xr:uid="{89725494-4D2D-49E9-9692-8E9D6B362C16}"/>
    <cellStyle name="Comma 3 4 4 2 2 2 2 4" xfId="10802" xr:uid="{00000000-0005-0000-0000-000040390000}"/>
    <cellStyle name="Comma 3 4 4 2 2 2 2 4 2" xfId="30016" xr:uid="{D045D142-94F0-4E5F-B79A-CA8D4F6896BD}"/>
    <cellStyle name="Comma 3 4 4 2 2 2 2 5" xfId="20409" xr:uid="{05E4AA65-042C-4C1A-88FD-61FA3D411862}"/>
    <cellStyle name="Comma 3 4 4 2 2 2 3" xfId="1993" xr:uid="{00000000-0005-0000-0000-000041390000}"/>
    <cellStyle name="Comma 3 4 4 2 2 2 3 2" xfId="4397" xr:uid="{00000000-0005-0000-0000-000042390000}"/>
    <cellStyle name="Comma 3 4 4 2 2 2 3 2 2" xfId="9200" xr:uid="{00000000-0005-0000-0000-000043390000}"/>
    <cellStyle name="Comma 3 4 4 2 2 2 3 2 2 2" xfId="18807" xr:uid="{00000000-0005-0000-0000-000044390000}"/>
    <cellStyle name="Comma 3 4 4 2 2 2 3 2 2 2 2" xfId="38021" xr:uid="{2A435AA3-984E-4B0E-995B-1876042FE762}"/>
    <cellStyle name="Comma 3 4 4 2 2 2 3 2 2 3" xfId="28414" xr:uid="{A650CFE3-6FB2-4CED-AB8D-7AD0D0A70B1D}"/>
    <cellStyle name="Comma 3 4 4 2 2 2 3 2 3" xfId="14004" xr:uid="{00000000-0005-0000-0000-000045390000}"/>
    <cellStyle name="Comma 3 4 4 2 2 2 3 2 3 2" xfId="33218" xr:uid="{520D02A9-9A9C-42A3-A77F-76411D814685}"/>
    <cellStyle name="Comma 3 4 4 2 2 2 3 2 4" xfId="23611" xr:uid="{ACF3D0C9-25E9-4071-BA1A-A33764BC5585}"/>
    <cellStyle name="Comma 3 4 4 2 2 2 3 3" xfId="6799" xr:uid="{00000000-0005-0000-0000-000046390000}"/>
    <cellStyle name="Comma 3 4 4 2 2 2 3 3 2" xfId="16406" xr:uid="{00000000-0005-0000-0000-000047390000}"/>
    <cellStyle name="Comma 3 4 4 2 2 2 3 3 2 2" xfId="35620" xr:uid="{A2B7C640-FA84-4D1E-B16A-A327471A2444}"/>
    <cellStyle name="Comma 3 4 4 2 2 2 3 3 3" xfId="26013" xr:uid="{1753F178-CCF9-4684-9EBD-1F1102DC8291}"/>
    <cellStyle name="Comma 3 4 4 2 2 2 3 4" xfId="11602" xr:uid="{00000000-0005-0000-0000-000048390000}"/>
    <cellStyle name="Comma 3 4 4 2 2 2 3 4 2" xfId="30816" xr:uid="{9C8FEF3B-4196-4241-B8E4-960A202DD34C}"/>
    <cellStyle name="Comma 3 4 4 2 2 2 3 5" xfId="21209" xr:uid="{8208FF11-8D2F-48DE-AC38-5F3394907CE1}"/>
    <cellStyle name="Comma 3 4 4 2 2 2 4" xfId="2797" xr:uid="{00000000-0005-0000-0000-000049390000}"/>
    <cellStyle name="Comma 3 4 4 2 2 2 4 2" xfId="7600" xr:uid="{00000000-0005-0000-0000-00004A390000}"/>
    <cellStyle name="Comma 3 4 4 2 2 2 4 2 2" xfId="17207" xr:uid="{00000000-0005-0000-0000-00004B390000}"/>
    <cellStyle name="Comma 3 4 4 2 2 2 4 2 2 2" xfId="36421" xr:uid="{C6B819AA-71ED-4B51-BFF5-FE1DD1291153}"/>
    <cellStyle name="Comma 3 4 4 2 2 2 4 2 3" xfId="26814" xr:uid="{55D7CC30-F5F3-4EAE-BDF5-6D59A365131C}"/>
    <cellStyle name="Comma 3 4 4 2 2 2 4 3" xfId="12404" xr:uid="{00000000-0005-0000-0000-00004C390000}"/>
    <cellStyle name="Comma 3 4 4 2 2 2 4 3 2" xfId="31618" xr:uid="{1ADF9DE8-0197-4877-A7ED-1A90BDE5922F}"/>
    <cellStyle name="Comma 3 4 4 2 2 2 4 4" xfId="22011" xr:uid="{67552FF1-8464-47C3-B765-E1D40A716F57}"/>
    <cellStyle name="Comma 3 4 4 2 2 2 5" xfId="5199" xr:uid="{00000000-0005-0000-0000-00004D390000}"/>
    <cellStyle name="Comma 3 4 4 2 2 2 5 2" xfId="14806" xr:uid="{00000000-0005-0000-0000-00004E390000}"/>
    <cellStyle name="Comma 3 4 4 2 2 2 5 2 2" xfId="34020" xr:uid="{03C47E99-1ACE-4305-9E26-677D02B3EFA0}"/>
    <cellStyle name="Comma 3 4 4 2 2 2 5 3" xfId="24413" xr:uid="{1D33286B-C6DD-4C80-B0AC-6D6CF6034885}"/>
    <cellStyle name="Comma 3 4 4 2 2 2 6" xfId="10002" xr:uid="{00000000-0005-0000-0000-00004F390000}"/>
    <cellStyle name="Comma 3 4 4 2 2 2 6 2" xfId="29216" xr:uid="{8B31B320-BC50-4475-A82E-FC8C53517419}"/>
    <cellStyle name="Comma 3 4 4 2 2 2 7" xfId="19609" xr:uid="{3E36362F-634C-442D-A9E9-7D43E3A2E291}"/>
    <cellStyle name="Comma 3 4 4 2 2 3" xfId="592" xr:uid="{00000000-0005-0000-0000-000050390000}"/>
    <cellStyle name="Comma 3 4 4 2 2 3 2" xfId="1393" xr:uid="{00000000-0005-0000-0000-000051390000}"/>
    <cellStyle name="Comma 3 4 4 2 2 3 2 2" xfId="3797" xr:uid="{00000000-0005-0000-0000-000052390000}"/>
    <cellStyle name="Comma 3 4 4 2 2 3 2 2 2" xfId="8600" xr:uid="{00000000-0005-0000-0000-000053390000}"/>
    <cellStyle name="Comma 3 4 4 2 2 3 2 2 2 2" xfId="18207" xr:uid="{00000000-0005-0000-0000-000054390000}"/>
    <cellStyle name="Comma 3 4 4 2 2 3 2 2 2 2 2" xfId="37421" xr:uid="{AEB3FB0C-63BB-4AEB-8DD0-A308E1C443F7}"/>
    <cellStyle name="Comma 3 4 4 2 2 3 2 2 2 3" xfId="27814" xr:uid="{EC62BF7E-47A8-4A3E-A5BA-BD39BA8DD386}"/>
    <cellStyle name="Comma 3 4 4 2 2 3 2 2 3" xfId="13404" xr:uid="{00000000-0005-0000-0000-000055390000}"/>
    <cellStyle name="Comma 3 4 4 2 2 3 2 2 3 2" xfId="32618" xr:uid="{68ADCB1B-45AC-45AC-A926-F013C228C429}"/>
    <cellStyle name="Comma 3 4 4 2 2 3 2 2 4" xfId="23011" xr:uid="{20EDB7B4-3CE0-49C5-ABD0-7278A1C6E9D2}"/>
    <cellStyle name="Comma 3 4 4 2 2 3 2 3" xfId="6199" xr:uid="{00000000-0005-0000-0000-000056390000}"/>
    <cellStyle name="Comma 3 4 4 2 2 3 2 3 2" xfId="15806" xr:uid="{00000000-0005-0000-0000-000057390000}"/>
    <cellStyle name="Comma 3 4 4 2 2 3 2 3 2 2" xfId="35020" xr:uid="{7C7DF0F9-B374-42A9-A16C-3D992B935B95}"/>
    <cellStyle name="Comma 3 4 4 2 2 3 2 3 3" xfId="25413" xr:uid="{AA819E4C-6867-496E-A1D5-CA251C6ABE41}"/>
    <cellStyle name="Comma 3 4 4 2 2 3 2 4" xfId="11002" xr:uid="{00000000-0005-0000-0000-000058390000}"/>
    <cellStyle name="Comma 3 4 4 2 2 3 2 4 2" xfId="30216" xr:uid="{CB0CF2DA-2CAD-4224-87C1-0C3D90F3032A}"/>
    <cellStyle name="Comma 3 4 4 2 2 3 2 5" xfId="20609" xr:uid="{59D62890-81E8-49A8-968B-8DC203B7C10B}"/>
    <cellStyle name="Comma 3 4 4 2 2 3 3" xfId="2193" xr:uid="{00000000-0005-0000-0000-000059390000}"/>
    <cellStyle name="Comma 3 4 4 2 2 3 3 2" xfId="4597" xr:uid="{00000000-0005-0000-0000-00005A390000}"/>
    <cellStyle name="Comma 3 4 4 2 2 3 3 2 2" xfId="9400" xr:uid="{00000000-0005-0000-0000-00005B390000}"/>
    <cellStyle name="Comma 3 4 4 2 2 3 3 2 2 2" xfId="19007" xr:uid="{00000000-0005-0000-0000-00005C390000}"/>
    <cellStyle name="Comma 3 4 4 2 2 3 3 2 2 2 2" xfId="38221" xr:uid="{77629EDC-88A9-451E-B42C-D432BB2AD6D5}"/>
    <cellStyle name="Comma 3 4 4 2 2 3 3 2 2 3" xfId="28614" xr:uid="{15D310B3-9768-4343-86B4-00E243479655}"/>
    <cellStyle name="Comma 3 4 4 2 2 3 3 2 3" xfId="14204" xr:uid="{00000000-0005-0000-0000-00005D390000}"/>
    <cellStyle name="Comma 3 4 4 2 2 3 3 2 3 2" xfId="33418" xr:uid="{EE192357-05EB-499F-97E1-779CB37564AF}"/>
    <cellStyle name="Comma 3 4 4 2 2 3 3 2 4" xfId="23811" xr:uid="{EB2DC007-2460-4981-943B-45461E4B3FBA}"/>
    <cellStyle name="Comma 3 4 4 2 2 3 3 3" xfId="6999" xr:uid="{00000000-0005-0000-0000-00005E390000}"/>
    <cellStyle name="Comma 3 4 4 2 2 3 3 3 2" xfId="16606" xr:uid="{00000000-0005-0000-0000-00005F390000}"/>
    <cellStyle name="Comma 3 4 4 2 2 3 3 3 2 2" xfId="35820" xr:uid="{330DB837-6A12-4A39-990C-34CBFDCC3B0C}"/>
    <cellStyle name="Comma 3 4 4 2 2 3 3 3 3" xfId="26213" xr:uid="{F2BD0F07-6FB6-4DA2-B3E7-EF2D223A281B}"/>
    <cellStyle name="Comma 3 4 4 2 2 3 3 4" xfId="11802" xr:uid="{00000000-0005-0000-0000-000060390000}"/>
    <cellStyle name="Comma 3 4 4 2 2 3 3 4 2" xfId="31016" xr:uid="{55E5DF84-AAC6-4555-B08D-F6DDDC77632D}"/>
    <cellStyle name="Comma 3 4 4 2 2 3 3 5" xfId="21409" xr:uid="{DBB35EC9-94C6-4AFC-8A58-B01621A01B26}"/>
    <cellStyle name="Comma 3 4 4 2 2 3 4" xfId="2997" xr:uid="{00000000-0005-0000-0000-000061390000}"/>
    <cellStyle name="Comma 3 4 4 2 2 3 4 2" xfId="7800" xr:uid="{00000000-0005-0000-0000-000062390000}"/>
    <cellStyle name="Comma 3 4 4 2 2 3 4 2 2" xfId="17407" xr:uid="{00000000-0005-0000-0000-000063390000}"/>
    <cellStyle name="Comma 3 4 4 2 2 3 4 2 2 2" xfId="36621" xr:uid="{87C0CC08-9C4C-488E-9760-A7D9D29BEB8E}"/>
    <cellStyle name="Comma 3 4 4 2 2 3 4 2 3" xfId="27014" xr:uid="{C8186BD3-3FB3-45D7-A873-2BE663E303E4}"/>
    <cellStyle name="Comma 3 4 4 2 2 3 4 3" xfId="12604" xr:uid="{00000000-0005-0000-0000-000064390000}"/>
    <cellStyle name="Comma 3 4 4 2 2 3 4 3 2" xfId="31818" xr:uid="{063602A3-0008-4B81-ABEA-7B40E1C1C3E2}"/>
    <cellStyle name="Comma 3 4 4 2 2 3 4 4" xfId="22211" xr:uid="{7D0F7AF2-5F80-4719-9CF5-7B5047B7E7D8}"/>
    <cellStyle name="Comma 3 4 4 2 2 3 5" xfId="5399" xr:uid="{00000000-0005-0000-0000-000065390000}"/>
    <cellStyle name="Comma 3 4 4 2 2 3 5 2" xfId="15006" xr:uid="{00000000-0005-0000-0000-000066390000}"/>
    <cellStyle name="Comma 3 4 4 2 2 3 5 2 2" xfId="34220" xr:uid="{429F2148-B3CA-4DC1-8939-4BA53A7279E2}"/>
    <cellStyle name="Comma 3 4 4 2 2 3 5 3" xfId="24613" xr:uid="{BD0553B9-794D-4399-AD40-B9DA75CC60F0}"/>
    <cellStyle name="Comma 3 4 4 2 2 3 6" xfId="10202" xr:uid="{00000000-0005-0000-0000-000067390000}"/>
    <cellStyle name="Comma 3 4 4 2 2 3 6 2" xfId="29416" xr:uid="{E022005A-522B-4F2F-B405-F751F01AF539}"/>
    <cellStyle name="Comma 3 4 4 2 2 3 7" xfId="19809" xr:uid="{CFE7252A-5574-4231-9786-F3A4E618626F}"/>
    <cellStyle name="Comma 3 4 4 2 2 4" xfId="792" xr:uid="{00000000-0005-0000-0000-000068390000}"/>
    <cellStyle name="Comma 3 4 4 2 2 4 2" xfId="1593" xr:uid="{00000000-0005-0000-0000-000069390000}"/>
    <cellStyle name="Comma 3 4 4 2 2 4 2 2" xfId="3997" xr:uid="{00000000-0005-0000-0000-00006A390000}"/>
    <cellStyle name="Comma 3 4 4 2 2 4 2 2 2" xfId="8800" xr:uid="{00000000-0005-0000-0000-00006B390000}"/>
    <cellStyle name="Comma 3 4 4 2 2 4 2 2 2 2" xfId="18407" xr:uid="{00000000-0005-0000-0000-00006C390000}"/>
    <cellStyle name="Comma 3 4 4 2 2 4 2 2 2 2 2" xfId="37621" xr:uid="{5DB572A9-245B-4405-BF5A-58503DB820EB}"/>
    <cellStyle name="Comma 3 4 4 2 2 4 2 2 2 3" xfId="28014" xr:uid="{D021123C-98AE-4100-B76B-78A77E352F27}"/>
    <cellStyle name="Comma 3 4 4 2 2 4 2 2 3" xfId="13604" xr:uid="{00000000-0005-0000-0000-00006D390000}"/>
    <cellStyle name="Comma 3 4 4 2 2 4 2 2 3 2" xfId="32818" xr:uid="{3EC18E1F-E5D0-40CF-B42E-C909AC87D035}"/>
    <cellStyle name="Comma 3 4 4 2 2 4 2 2 4" xfId="23211" xr:uid="{A552DA78-E0A5-41F4-A8F2-D86183AB0997}"/>
    <cellStyle name="Comma 3 4 4 2 2 4 2 3" xfId="6399" xr:uid="{00000000-0005-0000-0000-00006E390000}"/>
    <cellStyle name="Comma 3 4 4 2 2 4 2 3 2" xfId="16006" xr:uid="{00000000-0005-0000-0000-00006F390000}"/>
    <cellStyle name="Comma 3 4 4 2 2 4 2 3 2 2" xfId="35220" xr:uid="{97653F4D-F9E8-472F-A81D-0DD32DB36B38}"/>
    <cellStyle name="Comma 3 4 4 2 2 4 2 3 3" xfId="25613" xr:uid="{B7A1F913-050E-407E-A395-D778B2D6FE30}"/>
    <cellStyle name="Comma 3 4 4 2 2 4 2 4" xfId="11202" xr:uid="{00000000-0005-0000-0000-000070390000}"/>
    <cellStyle name="Comma 3 4 4 2 2 4 2 4 2" xfId="30416" xr:uid="{43C3AD92-8FB5-4842-8762-E25FABDD85C9}"/>
    <cellStyle name="Comma 3 4 4 2 2 4 2 5" xfId="20809" xr:uid="{7436BB4C-43BC-40E0-948C-3BC246D8211F}"/>
    <cellStyle name="Comma 3 4 4 2 2 4 3" xfId="2393" xr:uid="{00000000-0005-0000-0000-000071390000}"/>
    <cellStyle name="Comma 3 4 4 2 2 4 3 2" xfId="4797" xr:uid="{00000000-0005-0000-0000-000072390000}"/>
    <cellStyle name="Comma 3 4 4 2 2 4 3 2 2" xfId="9600" xr:uid="{00000000-0005-0000-0000-000073390000}"/>
    <cellStyle name="Comma 3 4 4 2 2 4 3 2 2 2" xfId="19207" xr:uid="{00000000-0005-0000-0000-000074390000}"/>
    <cellStyle name="Comma 3 4 4 2 2 4 3 2 2 2 2" xfId="38421" xr:uid="{0ED789D5-F109-414F-9554-54ED8F806426}"/>
    <cellStyle name="Comma 3 4 4 2 2 4 3 2 2 3" xfId="28814" xr:uid="{3DEC871F-8FED-4827-89DA-4CD8D1522100}"/>
    <cellStyle name="Comma 3 4 4 2 2 4 3 2 3" xfId="14404" xr:uid="{00000000-0005-0000-0000-000075390000}"/>
    <cellStyle name="Comma 3 4 4 2 2 4 3 2 3 2" xfId="33618" xr:uid="{16523C0A-9B36-42C6-AB3E-43F996FA62B0}"/>
    <cellStyle name="Comma 3 4 4 2 2 4 3 2 4" xfId="24011" xr:uid="{A58DB907-0A06-4CAB-9D0B-65ACB2342591}"/>
    <cellStyle name="Comma 3 4 4 2 2 4 3 3" xfId="7199" xr:uid="{00000000-0005-0000-0000-000076390000}"/>
    <cellStyle name="Comma 3 4 4 2 2 4 3 3 2" xfId="16806" xr:uid="{00000000-0005-0000-0000-000077390000}"/>
    <cellStyle name="Comma 3 4 4 2 2 4 3 3 2 2" xfId="36020" xr:uid="{72657F29-3951-4266-BA14-31F70662D550}"/>
    <cellStyle name="Comma 3 4 4 2 2 4 3 3 3" xfId="26413" xr:uid="{7324CEB0-AB1F-451A-8C64-6F879E4B1F0F}"/>
    <cellStyle name="Comma 3 4 4 2 2 4 3 4" xfId="12002" xr:uid="{00000000-0005-0000-0000-000078390000}"/>
    <cellStyle name="Comma 3 4 4 2 2 4 3 4 2" xfId="31216" xr:uid="{E06CEC84-365F-45C6-8EAA-BCAB4E8449AD}"/>
    <cellStyle name="Comma 3 4 4 2 2 4 3 5" xfId="21609" xr:uid="{F667203D-C654-47CD-8334-3BE8B7C666F7}"/>
    <cellStyle name="Comma 3 4 4 2 2 4 4" xfId="3197" xr:uid="{00000000-0005-0000-0000-000079390000}"/>
    <cellStyle name="Comma 3 4 4 2 2 4 4 2" xfId="8000" xr:uid="{00000000-0005-0000-0000-00007A390000}"/>
    <cellStyle name="Comma 3 4 4 2 2 4 4 2 2" xfId="17607" xr:uid="{00000000-0005-0000-0000-00007B390000}"/>
    <cellStyle name="Comma 3 4 4 2 2 4 4 2 2 2" xfId="36821" xr:uid="{682724CD-CFA5-43B8-B849-BC969AA080F2}"/>
    <cellStyle name="Comma 3 4 4 2 2 4 4 2 3" xfId="27214" xr:uid="{1935F258-F608-4ACB-8552-A9CA37C3E160}"/>
    <cellStyle name="Comma 3 4 4 2 2 4 4 3" xfId="12804" xr:uid="{00000000-0005-0000-0000-00007C390000}"/>
    <cellStyle name="Comma 3 4 4 2 2 4 4 3 2" xfId="32018" xr:uid="{C4B5400B-10EF-4680-9896-669DEE1B4893}"/>
    <cellStyle name="Comma 3 4 4 2 2 4 4 4" xfId="22411" xr:uid="{36A0D35A-EF41-4AF8-B121-CE76458F9C71}"/>
    <cellStyle name="Comma 3 4 4 2 2 4 5" xfId="5599" xr:uid="{00000000-0005-0000-0000-00007D390000}"/>
    <cellStyle name="Comma 3 4 4 2 2 4 5 2" xfId="15206" xr:uid="{00000000-0005-0000-0000-00007E390000}"/>
    <cellStyle name="Comma 3 4 4 2 2 4 5 2 2" xfId="34420" xr:uid="{A6A746E8-1081-4143-BC5C-BA52A0C1C5A2}"/>
    <cellStyle name="Comma 3 4 4 2 2 4 5 3" xfId="24813" xr:uid="{0E1760BF-13AE-48BB-8FBB-B791C1172480}"/>
    <cellStyle name="Comma 3 4 4 2 2 4 6" xfId="10402" xr:uid="{00000000-0005-0000-0000-00007F390000}"/>
    <cellStyle name="Comma 3 4 4 2 2 4 6 2" xfId="29616" xr:uid="{97CC8742-1A43-4479-9C5B-31E3F223309C}"/>
    <cellStyle name="Comma 3 4 4 2 2 4 7" xfId="20009" xr:uid="{B052B175-41A5-4F34-BD47-26EFAC685F5D}"/>
    <cellStyle name="Comma 3 4 4 2 2 5" xfId="993" xr:uid="{00000000-0005-0000-0000-000080390000}"/>
    <cellStyle name="Comma 3 4 4 2 2 5 2" xfId="3397" xr:uid="{00000000-0005-0000-0000-000081390000}"/>
    <cellStyle name="Comma 3 4 4 2 2 5 2 2" xfId="8200" xr:uid="{00000000-0005-0000-0000-000082390000}"/>
    <cellStyle name="Comma 3 4 4 2 2 5 2 2 2" xfId="17807" xr:uid="{00000000-0005-0000-0000-000083390000}"/>
    <cellStyle name="Comma 3 4 4 2 2 5 2 2 2 2" xfId="37021" xr:uid="{A8D89F68-E5A0-468E-AD47-339CE3F9C5B8}"/>
    <cellStyle name="Comma 3 4 4 2 2 5 2 2 3" xfId="27414" xr:uid="{7FECDF4C-9CA3-4985-BAF1-BB63BCB642E2}"/>
    <cellStyle name="Comma 3 4 4 2 2 5 2 3" xfId="13004" xr:uid="{00000000-0005-0000-0000-000084390000}"/>
    <cellStyle name="Comma 3 4 4 2 2 5 2 3 2" xfId="32218" xr:uid="{A9750610-7F8F-4D41-9728-AA1DF7C935E1}"/>
    <cellStyle name="Comma 3 4 4 2 2 5 2 4" xfId="22611" xr:uid="{6C96A698-E5F7-4EF1-B064-DEF073359CF1}"/>
    <cellStyle name="Comma 3 4 4 2 2 5 3" xfId="5799" xr:uid="{00000000-0005-0000-0000-000085390000}"/>
    <cellStyle name="Comma 3 4 4 2 2 5 3 2" xfId="15406" xr:uid="{00000000-0005-0000-0000-000086390000}"/>
    <cellStyle name="Comma 3 4 4 2 2 5 3 2 2" xfId="34620" xr:uid="{7DDC2004-664D-46F8-A5B7-89B4FADCD0C7}"/>
    <cellStyle name="Comma 3 4 4 2 2 5 3 3" xfId="25013" xr:uid="{E962C580-5F19-466D-849F-ED19EEB5F796}"/>
    <cellStyle name="Comma 3 4 4 2 2 5 4" xfId="10602" xr:uid="{00000000-0005-0000-0000-000087390000}"/>
    <cellStyle name="Comma 3 4 4 2 2 5 4 2" xfId="29816" xr:uid="{92F51542-9E7A-4971-AD45-5EA680D7A14D}"/>
    <cellStyle name="Comma 3 4 4 2 2 5 5" xfId="20209" xr:uid="{F12DDC7E-1EBF-4B71-A5D8-D1045366D6B5}"/>
    <cellStyle name="Comma 3 4 4 2 2 6" xfId="1793" xr:uid="{00000000-0005-0000-0000-000088390000}"/>
    <cellStyle name="Comma 3 4 4 2 2 6 2" xfId="4197" xr:uid="{00000000-0005-0000-0000-000089390000}"/>
    <cellStyle name="Comma 3 4 4 2 2 6 2 2" xfId="9000" xr:uid="{00000000-0005-0000-0000-00008A390000}"/>
    <cellStyle name="Comma 3 4 4 2 2 6 2 2 2" xfId="18607" xr:uid="{00000000-0005-0000-0000-00008B390000}"/>
    <cellStyle name="Comma 3 4 4 2 2 6 2 2 2 2" xfId="37821" xr:uid="{29704367-81DC-4207-B45B-A47685C0CFFA}"/>
    <cellStyle name="Comma 3 4 4 2 2 6 2 2 3" xfId="28214" xr:uid="{02F1BB28-6E78-4ADA-938F-1D9AE200BE20}"/>
    <cellStyle name="Comma 3 4 4 2 2 6 2 3" xfId="13804" xr:uid="{00000000-0005-0000-0000-00008C390000}"/>
    <cellStyle name="Comma 3 4 4 2 2 6 2 3 2" xfId="33018" xr:uid="{68E0683C-33AB-4820-A2A1-EC41180D460A}"/>
    <cellStyle name="Comma 3 4 4 2 2 6 2 4" xfId="23411" xr:uid="{1E8AEC7B-F6A1-4FAF-A666-178554D35424}"/>
    <cellStyle name="Comma 3 4 4 2 2 6 3" xfId="6599" xr:uid="{00000000-0005-0000-0000-00008D390000}"/>
    <cellStyle name="Comma 3 4 4 2 2 6 3 2" xfId="16206" xr:uid="{00000000-0005-0000-0000-00008E390000}"/>
    <cellStyle name="Comma 3 4 4 2 2 6 3 2 2" xfId="35420" xr:uid="{7CD3240D-7A20-4949-AF0F-8FEE59082E44}"/>
    <cellStyle name="Comma 3 4 4 2 2 6 3 3" xfId="25813" xr:uid="{A24A5E80-01B5-4F07-81AB-E9B536A55643}"/>
    <cellStyle name="Comma 3 4 4 2 2 6 4" xfId="11402" xr:uid="{00000000-0005-0000-0000-00008F390000}"/>
    <cellStyle name="Comma 3 4 4 2 2 6 4 2" xfId="30616" xr:uid="{1D1DC133-D300-4880-B576-27554A7D1A23}"/>
    <cellStyle name="Comma 3 4 4 2 2 6 5" xfId="21009" xr:uid="{98FC063E-AFE7-4D10-9DF0-8050937455C0}"/>
    <cellStyle name="Comma 3 4 4 2 2 7" xfId="2597" xr:uid="{00000000-0005-0000-0000-000090390000}"/>
    <cellStyle name="Comma 3 4 4 2 2 7 2" xfId="7400" xr:uid="{00000000-0005-0000-0000-000091390000}"/>
    <cellStyle name="Comma 3 4 4 2 2 7 2 2" xfId="17007" xr:uid="{00000000-0005-0000-0000-000092390000}"/>
    <cellStyle name="Comma 3 4 4 2 2 7 2 2 2" xfId="36221" xr:uid="{38FAA14A-B2BF-47B8-B9BC-27B98065EF03}"/>
    <cellStyle name="Comma 3 4 4 2 2 7 2 3" xfId="26614" xr:uid="{F7B23E58-021D-4EC7-92A8-B0FA2924D772}"/>
    <cellStyle name="Comma 3 4 4 2 2 7 3" xfId="12204" xr:uid="{00000000-0005-0000-0000-000093390000}"/>
    <cellStyle name="Comma 3 4 4 2 2 7 3 2" xfId="31418" xr:uid="{E0A1152E-37B8-483B-A4F4-581AC14AAECC}"/>
    <cellStyle name="Comma 3 4 4 2 2 7 4" xfId="21811" xr:uid="{5EB943A4-065A-4D8E-BD00-1C6AF338895C}"/>
    <cellStyle name="Comma 3 4 4 2 2 8" xfId="4999" xr:uid="{00000000-0005-0000-0000-000094390000}"/>
    <cellStyle name="Comma 3 4 4 2 2 8 2" xfId="14606" xr:uid="{00000000-0005-0000-0000-000095390000}"/>
    <cellStyle name="Comma 3 4 4 2 2 8 2 2" xfId="33820" xr:uid="{9DE1C09D-4F39-4A5C-9A2F-D51CBD230536}"/>
    <cellStyle name="Comma 3 4 4 2 2 8 3" xfId="24213" xr:uid="{44A8D537-973F-4963-8BD2-93999226BC04}"/>
    <cellStyle name="Comma 3 4 4 2 2 9" xfId="9802" xr:uid="{00000000-0005-0000-0000-000096390000}"/>
    <cellStyle name="Comma 3 4 4 2 2 9 2" xfId="29016" xr:uid="{158E16C5-6517-4FEA-A8AF-219D8AEE9731}"/>
    <cellStyle name="Comma 3 4 4 2 3" xfId="292" xr:uid="{00000000-0005-0000-0000-000097390000}"/>
    <cellStyle name="Comma 3 4 4 2 3 2" xfId="1093" xr:uid="{00000000-0005-0000-0000-000098390000}"/>
    <cellStyle name="Comma 3 4 4 2 3 2 2" xfId="3497" xr:uid="{00000000-0005-0000-0000-000099390000}"/>
    <cellStyle name="Comma 3 4 4 2 3 2 2 2" xfId="8300" xr:uid="{00000000-0005-0000-0000-00009A390000}"/>
    <cellStyle name="Comma 3 4 4 2 3 2 2 2 2" xfId="17907" xr:uid="{00000000-0005-0000-0000-00009B390000}"/>
    <cellStyle name="Comma 3 4 4 2 3 2 2 2 2 2" xfId="37121" xr:uid="{EF3DC548-5D6E-4298-BA7E-C4889F348441}"/>
    <cellStyle name="Comma 3 4 4 2 3 2 2 2 3" xfId="27514" xr:uid="{CF6721F7-30AB-4346-B6FA-305A6CF3BCDC}"/>
    <cellStyle name="Comma 3 4 4 2 3 2 2 3" xfId="13104" xr:uid="{00000000-0005-0000-0000-00009C390000}"/>
    <cellStyle name="Comma 3 4 4 2 3 2 2 3 2" xfId="32318" xr:uid="{8018B363-8485-4B5D-85EE-2CF003A72869}"/>
    <cellStyle name="Comma 3 4 4 2 3 2 2 4" xfId="22711" xr:uid="{D50A33B2-E445-4517-B3CE-A334D062FEFC}"/>
    <cellStyle name="Comma 3 4 4 2 3 2 3" xfId="5899" xr:uid="{00000000-0005-0000-0000-00009D390000}"/>
    <cellStyle name="Comma 3 4 4 2 3 2 3 2" xfId="15506" xr:uid="{00000000-0005-0000-0000-00009E390000}"/>
    <cellStyle name="Comma 3 4 4 2 3 2 3 2 2" xfId="34720" xr:uid="{4225F819-37CC-4CF0-8617-8CA6025C1AC3}"/>
    <cellStyle name="Comma 3 4 4 2 3 2 3 3" xfId="25113" xr:uid="{EBA1D2B5-066C-48BD-BCF8-C087E17FB65A}"/>
    <cellStyle name="Comma 3 4 4 2 3 2 4" xfId="10702" xr:uid="{00000000-0005-0000-0000-00009F390000}"/>
    <cellStyle name="Comma 3 4 4 2 3 2 4 2" xfId="29916" xr:uid="{FFD30D47-F70D-4778-828E-EDA526636161}"/>
    <cellStyle name="Comma 3 4 4 2 3 2 5" xfId="20309" xr:uid="{10B8177B-7193-4E34-80D1-519644CE15A2}"/>
    <cellStyle name="Comma 3 4 4 2 3 3" xfId="1893" xr:uid="{00000000-0005-0000-0000-0000A0390000}"/>
    <cellStyle name="Comma 3 4 4 2 3 3 2" xfId="4297" xr:uid="{00000000-0005-0000-0000-0000A1390000}"/>
    <cellStyle name="Comma 3 4 4 2 3 3 2 2" xfId="9100" xr:uid="{00000000-0005-0000-0000-0000A2390000}"/>
    <cellStyle name="Comma 3 4 4 2 3 3 2 2 2" xfId="18707" xr:uid="{00000000-0005-0000-0000-0000A3390000}"/>
    <cellStyle name="Comma 3 4 4 2 3 3 2 2 2 2" xfId="37921" xr:uid="{86E6F920-1266-482F-AC46-F2146E083F6D}"/>
    <cellStyle name="Comma 3 4 4 2 3 3 2 2 3" xfId="28314" xr:uid="{C4951430-5F19-462D-A461-5A9AEAB83003}"/>
    <cellStyle name="Comma 3 4 4 2 3 3 2 3" xfId="13904" xr:uid="{00000000-0005-0000-0000-0000A4390000}"/>
    <cellStyle name="Comma 3 4 4 2 3 3 2 3 2" xfId="33118" xr:uid="{45114196-7318-4947-8CA5-7E4C30899281}"/>
    <cellStyle name="Comma 3 4 4 2 3 3 2 4" xfId="23511" xr:uid="{764C3926-A95D-4601-BAA7-EBD3E53B5AF5}"/>
    <cellStyle name="Comma 3 4 4 2 3 3 3" xfId="6699" xr:uid="{00000000-0005-0000-0000-0000A5390000}"/>
    <cellStyle name="Comma 3 4 4 2 3 3 3 2" xfId="16306" xr:uid="{00000000-0005-0000-0000-0000A6390000}"/>
    <cellStyle name="Comma 3 4 4 2 3 3 3 2 2" xfId="35520" xr:uid="{4D0C3C21-EB53-4A4B-842B-3D921F050339}"/>
    <cellStyle name="Comma 3 4 4 2 3 3 3 3" xfId="25913" xr:uid="{174077DF-9EC0-498F-8749-944F3DBACB4F}"/>
    <cellStyle name="Comma 3 4 4 2 3 3 4" xfId="11502" xr:uid="{00000000-0005-0000-0000-0000A7390000}"/>
    <cellStyle name="Comma 3 4 4 2 3 3 4 2" xfId="30716" xr:uid="{F6427A75-7513-416F-93A0-B7DDAE77F01E}"/>
    <cellStyle name="Comma 3 4 4 2 3 3 5" xfId="21109" xr:uid="{3E487C0D-2F00-4931-97C9-F2600E54AA54}"/>
    <cellStyle name="Comma 3 4 4 2 3 4" xfId="2697" xr:uid="{00000000-0005-0000-0000-0000A8390000}"/>
    <cellStyle name="Comma 3 4 4 2 3 4 2" xfId="7500" xr:uid="{00000000-0005-0000-0000-0000A9390000}"/>
    <cellStyle name="Comma 3 4 4 2 3 4 2 2" xfId="17107" xr:uid="{00000000-0005-0000-0000-0000AA390000}"/>
    <cellStyle name="Comma 3 4 4 2 3 4 2 2 2" xfId="36321" xr:uid="{E34BCBAF-A009-4F6F-B1A9-B721D91CE01A}"/>
    <cellStyle name="Comma 3 4 4 2 3 4 2 3" xfId="26714" xr:uid="{595E72D0-C372-46C2-89D4-D44AF780DCB9}"/>
    <cellStyle name="Comma 3 4 4 2 3 4 3" xfId="12304" xr:uid="{00000000-0005-0000-0000-0000AB390000}"/>
    <cellStyle name="Comma 3 4 4 2 3 4 3 2" xfId="31518" xr:uid="{98CD5472-038A-4E42-8B42-68EC79972ADA}"/>
    <cellStyle name="Comma 3 4 4 2 3 4 4" xfId="21911" xr:uid="{217BB9CC-A57A-4091-8A32-28B59CF4AEF1}"/>
    <cellStyle name="Comma 3 4 4 2 3 5" xfId="5099" xr:uid="{00000000-0005-0000-0000-0000AC390000}"/>
    <cellStyle name="Comma 3 4 4 2 3 5 2" xfId="14706" xr:uid="{00000000-0005-0000-0000-0000AD390000}"/>
    <cellStyle name="Comma 3 4 4 2 3 5 2 2" xfId="33920" xr:uid="{967B0BAB-A7FA-4BA5-AB78-A134C974FBD6}"/>
    <cellStyle name="Comma 3 4 4 2 3 5 3" xfId="24313" xr:uid="{4F795B12-4165-4B59-A5BE-A992E96A9FA7}"/>
    <cellStyle name="Comma 3 4 4 2 3 6" xfId="9902" xr:uid="{00000000-0005-0000-0000-0000AE390000}"/>
    <cellStyle name="Comma 3 4 4 2 3 6 2" xfId="29116" xr:uid="{1559D30A-08C3-4379-8A3B-2AF8E5CBEA4A}"/>
    <cellStyle name="Comma 3 4 4 2 3 7" xfId="19509" xr:uid="{72CE0F56-4144-4FEF-AFB9-A55943E4FD0D}"/>
    <cellStyle name="Comma 3 4 4 2 4" xfId="492" xr:uid="{00000000-0005-0000-0000-0000AF390000}"/>
    <cellStyle name="Comma 3 4 4 2 4 2" xfId="1293" xr:uid="{00000000-0005-0000-0000-0000B0390000}"/>
    <cellStyle name="Comma 3 4 4 2 4 2 2" xfId="3697" xr:uid="{00000000-0005-0000-0000-0000B1390000}"/>
    <cellStyle name="Comma 3 4 4 2 4 2 2 2" xfId="8500" xr:uid="{00000000-0005-0000-0000-0000B2390000}"/>
    <cellStyle name="Comma 3 4 4 2 4 2 2 2 2" xfId="18107" xr:uid="{00000000-0005-0000-0000-0000B3390000}"/>
    <cellStyle name="Comma 3 4 4 2 4 2 2 2 2 2" xfId="37321" xr:uid="{503AB89C-C2A2-4320-8D29-E2FD99021FE4}"/>
    <cellStyle name="Comma 3 4 4 2 4 2 2 2 3" xfId="27714" xr:uid="{F01A1ADA-8CB4-426B-96C4-8E00F865FEA9}"/>
    <cellStyle name="Comma 3 4 4 2 4 2 2 3" xfId="13304" xr:uid="{00000000-0005-0000-0000-0000B4390000}"/>
    <cellStyle name="Comma 3 4 4 2 4 2 2 3 2" xfId="32518" xr:uid="{E38035AC-71A1-4007-A7BB-7CB0A4292513}"/>
    <cellStyle name="Comma 3 4 4 2 4 2 2 4" xfId="22911" xr:uid="{6B61328F-CC4D-410D-9169-376845776EEA}"/>
    <cellStyle name="Comma 3 4 4 2 4 2 3" xfId="6099" xr:uid="{00000000-0005-0000-0000-0000B5390000}"/>
    <cellStyle name="Comma 3 4 4 2 4 2 3 2" xfId="15706" xr:uid="{00000000-0005-0000-0000-0000B6390000}"/>
    <cellStyle name="Comma 3 4 4 2 4 2 3 2 2" xfId="34920" xr:uid="{34B08FEA-F48F-4D4B-826C-317349FD2B63}"/>
    <cellStyle name="Comma 3 4 4 2 4 2 3 3" xfId="25313" xr:uid="{549F3B23-E6FF-487E-96B3-77DD46FF705D}"/>
    <cellStyle name="Comma 3 4 4 2 4 2 4" xfId="10902" xr:uid="{00000000-0005-0000-0000-0000B7390000}"/>
    <cellStyle name="Comma 3 4 4 2 4 2 4 2" xfId="30116" xr:uid="{003907FA-8B0A-4A9E-8EBC-84E45599AE8F}"/>
    <cellStyle name="Comma 3 4 4 2 4 2 5" xfId="20509" xr:uid="{AA56D967-15AA-48A4-BAE0-BD2AB71C0131}"/>
    <cellStyle name="Comma 3 4 4 2 4 3" xfId="2093" xr:uid="{00000000-0005-0000-0000-0000B8390000}"/>
    <cellStyle name="Comma 3 4 4 2 4 3 2" xfId="4497" xr:uid="{00000000-0005-0000-0000-0000B9390000}"/>
    <cellStyle name="Comma 3 4 4 2 4 3 2 2" xfId="9300" xr:uid="{00000000-0005-0000-0000-0000BA390000}"/>
    <cellStyle name="Comma 3 4 4 2 4 3 2 2 2" xfId="18907" xr:uid="{00000000-0005-0000-0000-0000BB390000}"/>
    <cellStyle name="Comma 3 4 4 2 4 3 2 2 2 2" xfId="38121" xr:uid="{49F7520B-7E3E-4D3E-8A44-0F8BBD59958B}"/>
    <cellStyle name="Comma 3 4 4 2 4 3 2 2 3" xfId="28514" xr:uid="{C17C7D57-88CC-4B49-926E-D38FF1120889}"/>
    <cellStyle name="Comma 3 4 4 2 4 3 2 3" xfId="14104" xr:uid="{00000000-0005-0000-0000-0000BC390000}"/>
    <cellStyle name="Comma 3 4 4 2 4 3 2 3 2" xfId="33318" xr:uid="{99F1B395-28D9-4303-8D28-731D5F50DC2E}"/>
    <cellStyle name="Comma 3 4 4 2 4 3 2 4" xfId="23711" xr:uid="{3B7F18CE-9ADE-4B04-8FBF-5B67E49A7E42}"/>
    <cellStyle name="Comma 3 4 4 2 4 3 3" xfId="6899" xr:uid="{00000000-0005-0000-0000-0000BD390000}"/>
    <cellStyle name="Comma 3 4 4 2 4 3 3 2" xfId="16506" xr:uid="{00000000-0005-0000-0000-0000BE390000}"/>
    <cellStyle name="Comma 3 4 4 2 4 3 3 2 2" xfId="35720" xr:uid="{7AF0E479-BA09-48A9-9631-863954EB63D6}"/>
    <cellStyle name="Comma 3 4 4 2 4 3 3 3" xfId="26113" xr:uid="{AD2D81C0-9937-42E5-99A1-087F39B215DF}"/>
    <cellStyle name="Comma 3 4 4 2 4 3 4" xfId="11702" xr:uid="{00000000-0005-0000-0000-0000BF390000}"/>
    <cellStyle name="Comma 3 4 4 2 4 3 4 2" xfId="30916" xr:uid="{D5D009C9-F4BF-4E8E-9EF4-90441370597C}"/>
    <cellStyle name="Comma 3 4 4 2 4 3 5" xfId="21309" xr:uid="{F2596CBC-2A99-46B8-B6B7-352475680500}"/>
    <cellStyle name="Comma 3 4 4 2 4 4" xfId="2897" xr:uid="{00000000-0005-0000-0000-0000C0390000}"/>
    <cellStyle name="Comma 3 4 4 2 4 4 2" xfId="7700" xr:uid="{00000000-0005-0000-0000-0000C1390000}"/>
    <cellStyle name="Comma 3 4 4 2 4 4 2 2" xfId="17307" xr:uid="{00000000-0005-0000-0000-0000C2390000}"/>
    <cellStyle name="Comma 3 4 4 2 4 4 2 2 2" xfId="36521" xr:uid="{B9FC2D7E-CCE3-4833-BA46-86A1175D3B4F}"/>
    <cellStyle name="Comma 3 4 4 2 4 4 2 3" xfId="26914" xr:uid="{A7C63A74-50AA-4FF3-A3C9-BD7D42AD2EFD}"/>
    <cellStyle name="Comma 3 4 4 2 4 4 3" xfId="12504" xr:uid="{00000000-0005-0000-0000-0000C3390000}"/>
    <cellStyle name="Comma 3 4 4 2 4 4 3 2" xfId="31718" xr:uid="{A518CD23-2E24-4125-9594-B941B5204EE9}"/>
    <cellStyle name="Comma 3 4 4 2 4 4 4" xfId="22111" xr:uid="{66C9A6A3-8023-44B4-96B2-DF659C47AD98}"/>
    <cellStyle name="Comma 3 4 4 2 4 5" xfId="5299" xr:uid="{00000000-0005-0000-0000-0000C4390000}"/>
    <cellStyle name="Comma 3 4 4 2 4 5 2" xfId="14906" xr:uid="{00000000-0005-0000-0000-0000C5390000}"/>
    <cellStyle name="Comma 3 4 4 2 4 5 2 2" xfId="34120" xr:uid="{77818A3B-9E4B-4BB2-9372-A1CD6A9A2FC6}"/>
    <cellStyle name="Comma 3 4 4 2 4 5 3" xfId="24513" xr:uid="{4C519015-0F3C-42EB-94C2-F36307D6DE26}"/>
    <cellStyle name="Comma 3 4 4 2 4 6" xfId="10102" xr:uid="{00000000-0005-0000-0000-0000C6390000}"/>
    <cellStyle name="Comma 3 4 4 2 4 6 2" xfId="29316" xr:uid="{652212A4-CA3A-4522-8F11-71014661DC34}"/>
    <cellStyle name="Comma 3 4 4 2 4 7" xfId="19709" xr:uid="{6A3E082A-6C98-420E-AC7E-D36E1F607B50}"/>
    <cellStyle name="Comma 3 4 4 2 5" xfId="692" xr:uid="{00000000-0005-0000-0000-0000C7390000}"/>
    <cellStyle name="Comma 3 4 4 2 5 2" xfId="1493" xr:uid="{00000000-0005-0000-0000-0000C8390000}"/>
    <cellStyle name="Comma 3 4 4 2 5 2 2" xfId="3897" xr:uid="{00000000-0005-0000-0000-0000C9390000}"/>
    <cellStyle name="Comma 3 4 4 2 5 2 2 2" xfId="8700" xr:uid="{00000000-0005-0000-0000-0000CA390000}"/>
    <cellStyle name="Comma 3 4 4 2 5 2 2 2 2" xfId="18307" xr:uid="{00000000-0005-0000-0000-0000CB390000}"/>
    <cellStyle name="Comma 3 4 4 2 5 2 2 2 2 2" xfId="37521" xr:uid="{82920C9E-CEF9-4D33-9867-08D835D40FE1}"/>
    <cellStyle name="Comma 3 4 4 2 5 2 2 2 3" xfId="27914" xr:uid="{D5212F07-E6CF-42B6-8DD0-513A04646A5D}"/>
    <cellStyle name="Comma 3 4 4 2 5 2 2 3" xfId="13504" xr:uid="{00000000-0005-0000-0000-0000CC390000}"/>
    <cellStyle name="Comma 3 4 4 2 5 2 2 3 2" xfId="32718" xr:uid="{DBF6A446-D418-4D34-A173-3F124DFAF976}"/>
    <cellStyle name="Comma 3 4 4 2 5 2 2 4" xfId="23111" xr:uid="{D2536F30-97B2-4400-94E2-BD2930A0B99C}"/>
    <cellStyle name="Comma 3 4 4 2 5 2 3" xfId="6299" xr:uid="{00000000-0005-0000-0000-0000CD390000}"/>
    <cellStyle name="Comma 3 4 4 2 5 2 3 2" xfId="15906" xr:uid="{00000000-0005-0000-0000-0000CE390000}"/>
    <cellStyle name="Comma 3 4 4 2 5 2 3 2 2" xfId="35120" xr:uid="{0AEF3E0D-910E-473D-BFA2-6ABE15D658F3}"/>
    <cellStyle name="Comma 3 4 4 2 5 2 3 3" xfId="25513" xr:uid="{161CFC3E-9CCC-4BAF-801B-67503D0D5613}"/>
    <cellStyle name="Comma 3 4 4 2 5 2 4" xfId="11102" xr:uid="{00000000-0005-0000-0000-0000CF390000}"/>
    <cellStyle name="Comma 3 4 4 2 5 2 4 2" xfId="30316" xr:uid="{7BC2585C-0D78-4438-88A3-09CE5E71B215}"/>
    <cellStyle name="Comma 3 4 4 2 5 2 5" xfId="20709" xr:uid="{71539BD0-9B80-4337-96E5-CA1B5B25DE6C}"/>
    <cellStyle name="Comma 3 4 4 2 5 3" xfId="2293" xr:uid="{00000000-0005-0000-0000-0000D0390000}"/>
    <cellStyle name="Comma 3 4 4 2 5 3 2" xfId="4697" xr:uid="{00000000-0005-0000-0000-0000D1390000}"/>
    <cellStyle name="Comma 3 4 4 2 5 3 2 2" xfId="9500" xr:uid="{00000000-0005-0000-0000-0000D2390000}"/>
    <cellStyle name="Comma 3 4 4 2 5 3 2 2 2" xfId="19107" xr:uid="{00000000-0005-0000-0000-0000D3390000}"/>
    <cellStyle name="Comma 3 4 4 2 5 3 2 2 2 2" xfId="38321" xr:uid="{3D640048-3C02-428F-A3C1-8D30704309A8}"/>
    <cellStyle name="Comma 3 4 4 2 5 3 2 2 3" xfId="28714" xr:uid="{E9FCAC93-2961-42D8-9C63-4037A890D432}"/>
    <cellStyle name="Comma 3 4 4 2 5 3 2 3" xfId="14304" xr:uid="{00000000-0005-0000-0000-0000D4390000}"/>
    <cellStyle name="Comma 3 4 4 2 5 3 2 3 2" xfId="33518" xr:uid="{E8AAFE4D-1668-4A36-9CDC-C152A522B0B8}"/>
    <cellStyle name="Comma 3 4 4 2 5 3 2 4" xfId="23911" xr:uid="{B7F4C9B9-C2F7-4C2F-A7BA-F2C0436BFC30}"/>
    <cellStyle name="Comma 3 4 4 2 5 3 3" xfId="7099" xr:uid="{00000000-0005-0000-0000-0000D5390000}"/>
    <cellStyle name="Comma 3 4 4 2 5 3 3 2" xfId="16706" xr:uid="{00000000-0005-0000-0000-0000D6390000}"/>
    <cellStyle name="Comma 3 4 4 2 5 3 3 2 2" xfId="35920" xr:uid="{A8E9F2CE-6EA8-44F3-8BB5-D87A91A926CB}"/>
    <cellStyle name="Comma 3 4 4 2 5 3 3 3" xfId="26313" xr:uid="{FCB64A09-591A-45C7-A56A-737CBFAC2C1A}"/>
    <cellStyle name="Comma 3 4 4 2 5 3 4" xfId="11902" xr:uid="{00000000-0005-0000-0000-0000D7390000}"/>
    <cellStyle name="Comma 3 4 4 2 5 3 4 2" xfId="31116" xr:uid="{D2B888E6-038B-4469-80A8-F022E9D79F3D}"/>
    <cellStyle name="Comma 3 4 4 2 5 3 5" xfId="21509" xr:uid="{D4BF7C07-3652-4831-8921-EB65C2D82AC7}"/>
    <cellStyle name="Comma 3 4 4 2 5 4" xfId="3097" xr:uid="{00000000-0005-0000-0000-0000D8390000}"/>
    <cellStyle name="Comma 3 4 4 2 5 4 2" xfId="7900" xr:uid="{00000000-0005-0000-0000-0000D9390000}"/>
    <cellStyle name="Comma 3 4 4 2 5 4 2 2" xfId="17507" xr:uid="{00000000-0005-0000-0000-0000DA390000}"/>
    <cellStyle name="Comma 3 4 4 2 5 4 2 2 2" xfId="36721" xr:uid="{6D67A30B-CA69-467F-B161-0CFB91B4B7B1}"/>
    <cellStyle name="Comma 3 4 4 2 5 4 2 3" xfId="27114" xr:uid="{5C507363-5637-4468-8508-53E8BD83817F}"/>
    <cellStyle name="Comma 3 4 4 2 5 4 3" xfId="12704" xr:uid="{00000000-0005-0000-0000-0000DB390000}"/>
    <cellStyle name="Comma 3 4 4 2 5 4 3 2" xfId="31918" xr:uid="{7020FAB4-0EC5-4E1C-98D6-396B952860A2}"/>
    <cellStyle name="Comma 3 4 4 2 5 4 4" xfId="22311" xr:uid="{4DA4B09D-C4E4-4A26-A10E-56953A692D96}"/>
    <cellStyle name="Comma 3 4 4 2 5 5" xfId="5499" xr:uid="{00000000-0005-0000-0000-0000DC390000}"/>
    <cellStyle name="Comma 3 4 4 2 5 5 2" xfId="15106" xr:uid="{00000000-0005-0000-0000-0000DD390000}"/>
    <cellStyle name="Comma 3 4 4 2 5 5 2 2" xfId="34320" xr:uid="{2A2AC459-9538-4835-B0C6-8486F2585DD1}"/>
    <cellStyle name="Comma 3 4 4 2 5 5 3" xfId="24713" xr:uid="{C9FE4C31-659D-4830-9B8F-087C17083E71}"/>
    <cellStyle name="Comma 3 4 4 2 5 6" xfId="10302" xr:uid="{00000000-0005-0000-0000-0000DE390000}"/>
    <cellStyle name="Comma 3 4 4 2 5 6 2" xfId="29516" xr:uid="{19F7780F-F388-4959-BE64-E40C1F22B3D1}"/>
    <cellStyle name="Comma 3 4 4 2 5 7" xfId="19909" xr:uid="{EB78DCAE-CAD2-47D7-B023-4183016F6543}"/>
    <cellStyle name="Comma 3 4 4 2 6" xfId="893" xr:uid="{00000000-0005-0000-0000-0000DF390000}"/>
    <cellStyle name="Comma 3 4 4 2 6 2" xfId="3297" xr:uid="{00000000-0005-0000-0000-0000E0390000}"/>
    <cellStyle name="Comma 3 4 4 2 6 2 2" xfId="8100" xr:uid="{00000000-0005-0000-0000-0000E1390000}"/>
    <cellStyle name="Comma 3 4 4 2 6 2 2 2" xfId="17707" xr:uid="{00000000-0005-0000-0000-0000E2390000}"/>
    <cellStyle name="Comma 3 4 4 2 6 2 2 2 2" xfId="36921" xr:uid="{CDB0C005-C9F4-428E-A338-41E77F75A487}"/>
    <cellStyle name="Comma 3 4 4 2 6 2 2 3" xfId="27314" xr:uid="{1A7DC86A-F7A8-4F21-B96B-392F66D8B809}"/>
    <cellStyle name="Comma 3 4 4 2 6 2 3" xfId="12904" xr:uid="{00000000-0005-0000-0000-0000E3390000}"/>
    <cellStyle name="Comma 3 4 4 2 6 2 3 2" xfId="32118" xr:uid="{016070DE-7208-4048-980F-32D53A19D9BB}"/>
    <cellStyle name="Comma 3 4 4 2 6 2 4" xfId="22511" xr:uid="{A3790237-7D49-4240-83F9-F8D571D21EB2}"/>
    <cellStyle name="Comma 3 4 4 2 6 3" xfId="5699" xr:uid="{00000000-0005-0000-0000-0000E4390000}"/>
    <cellStyle name="Comma 3 4 4 2 6 3 2" xfId="15306" xr:uid="{00000000-0005-0000-0000-0000E5390000}"/>
    <cellStyle name="Comma 3 4 4 2 6 3 2 2" xfId="34520" xr:uid="{D60221A6-9FB9-4DE7-834E-8297DBFD86A0}"/>
    <cellStyle name="Comma 3 4 4 2 6 3 3" xfId="24913" xr:uid="{F30339C0-EB04-4D7B-BD26-0CB6AAFEA01E}"/>
    <cellStyle name="Comma 3 4 4 2 6 4" xfId="10502" xr:uid="{00000000-0005-0000-0000-0000E6390000}"/>
    <cellStyle name="Comma 3 4 4 2 6 4 2" xfId="29716" xr:uid="{AAB28944-B128-4605-87B7-19757D14B927}"/>
    <cellStyle name="Comma 3 4 4 2 6 5" xfId="20109" xr:uid="{47BF89CF-F3C7-4D9F-A585-D3EA1458792E}"/>
    <cellStyle name="Comma 3 4 4 2 7" xfId="1693" xr:uid="{00000000-0005-0000-0000-0000E7390000}"/>
    <cellStyle name="Comma 3 4 4 2 7 2" xfId="4097" xr:uid="{00000000-0005-0000-0000-0000E8390000}"/>
    <cellStyle name="Comma 3 4 4 2 7 2 2" xfId="8900" xr:uid="{00000000-0005-0000-0000-0000E9390000}"/>
    <cellStyle name="Comma 3 4 4 2 7 2 2 2" xfId="18507" xr:uid="{00000000-0005-0000-0000-0000EA390000}"/>
    <cellStyle name="Comma 3 4 4 2 7 2 2 2 2" xfId="37721" xr:uid="{975EE7B3-73A4-477F-AC57-91B3314C0806}"/>
    <cellStyle name="Comma 3 4 4 2 7 2 2 3" xfId="28114" xr:uid="{81DCD982-02E5-4A8A-9984-31258B794E2A}"/>
    <cellStyle name="Comma 3 4 4 2 7 2 3" xfId="13704" xr:uid="{00000000-0005-0000-0000-0000EB390000}"/>
    <cellStyle name="Comma 3 4 4 2 7 2 3 2" xfId="32918" xr:uid="{4C08851C-9333-490C-A4E6-BBBFBFD57C06}"/>
    <cellStyle name="Comma 3 4 4 2 7 2 4" xfId="23311" xr:uid="{AF868613-157F-42C6-987D-160C7928109A}"/>
    <cellStyle name="Comma 3 4 4 2 7 3" xfId="6499" xr:uid="{00000000-0005-0000-0000-0000EC390000}"/>
    <cellStyle name="Comma 3 4 4 2 7 3 2" xfId="16106" xr:uid="{00000000-0005-0000-0000-0000ED390000}"/>
    <cellStyle name="Comma 3 4 4 2 7 3 2 2" xfId="35320" xr:uid="{D8F0A00A-01D1-4129-BB2B-949FBA898AC9}"/>
    <cellStyle name="Comma 3 4 4 2 7 3 3" xfId="25713" xr:uid="{E5CA6529-4E61-4089-AC2B-C73623B9CEE6}"/>
    <cellStyle name="Comma 3 4 4 2 7 4" xfId="11302" xr:uid="{00000000-0005-0000-0000-0000EE390000}"/>
    <cellStyle name="Comma 3 4 4 2 7 4 2" xfId="30516" xr:uid="{43DBD447-A91B-477E-8CF1-F9A2B0A1689D}"/>
    <cellStyle name="Comma 3 4 4 2 7 5" xfId="20909" xr:uid="{174D0832-CC59-4D18-8AE5-4C18D01D6410}"/>
    <cellStyle name="Comma 3 4 4 2 8" xfId="2497" xr:uid="{00000000-0005-0000-0000-0000EF390000}"/>
    <cellStyle name="Comma 3 4 4 2 8 2" xfId="7300" xr:uid="{00000000-0005-0000-0000-0000F0390000}"/>
    <cellStyle name="Comma 3 4 4 2 8 2 2" xfId="16907" xr:uid="{00000000-0005-0000-0000-0000F1390000}"/>
    <cellStyle name="Comma 3 4 4 2 8 2 2 2" xfId="36121" xr:uid="{F9031ED1-3F71-4E6D-87BF-D6DE137BFC2C}"/>
    <cellStyle name="Comma 3 4 4 2 8 2 3" xfId="26514" xr:uid="{DA92559D-0CFC-4BF8-ADF8-1B1FD3ADC83B}"/>
    <cellStyle name="Comma 3 4 4 2 8 3" xfId="12104" xr:uid="{00000000-0005-0000-0000-0000F2390000}"/>
    <cellStyle name="Comma 3 4 4 2 8 3 2" xfId="31318" xr:uid="{187D446E-2867-4E26-AC7C-BCD977114482}"/>
    <cellStyle name="Comma 3 4 4 2 8 4" xfId="21711" xr:uid="{ED5AAAE8-CAAB-454B-843B-B7FD2E2A56F2}"/>
    <cellStyle name="Comma 3 4 4 2 9" xfId="4899" xr:uid="{00000000-0005-0000-0000-0000F3390000}"/>
    <cellStyle name="Comma 3 4 4 2 9 2" xfId="14506" xr:uid="{00000000-0005-0000-0000-0000F4390000}"/>
    <cellStyle name="Comma 3 4 4 2 9 2 2" xfId="33720" xr:uid="{416ED022-48CC-44F1-8032-875DC9A9CEC5}"/>
    <cellStyle name="Comma 3 4 4 2 9 3" xfId="24113" xr:uid="{9110782F-1725-40EF-9706-B08F175A8561}"/>
    <cellStyle name="Comma 3 4 4 3" xfId="142" xr:uid="{00000000-0005-0000-0000-0000F5390000}"/>
    <cellStyle name="Comma 3 4 4 3 10" xfId="19359" xr:uid="{85A71FE8-CBCB-4E2D-B301-96B12DB07DD9}"/>
    <cellStyle name="Comma 3 4 4 3 2" xfId="342" xr:uid="{00000000-0005-0000-0000-0000F6390000}"/>
    <cellStyle name="Comma 3 4 4 3 2 2" xfId="1143" xr:uid="{00000000-0005-0000-0000-0000F7390000}"/>
    <cellStyle name="Comma 3 4 4 3 2 2 2" xfId="3547" xr:uid="{00000000-0005-0000-0000-0000F8390000}"/>
    <cellStyle name="Comma 3 4 4 3 2 2 2 2" xfId="8350" xr:uid="{00000000-0005-0000-0000-0000F9390000}"/>
    <cellStyle name="Comma 3 4 4 3 2 2 2 2 2" xfId="17957" xr:uid="{00000000-0005-0000-0000-0000FA390000}"/>
    <cellStyle name="Comma 3 4 4 3 2 2 2 2 2 2" xfId="37171" xr:uid="{A8C36E65-BFC2-4708-8A81-BCAC7C89D341}"/>
    <cellStyle name="Comma 3 4 4 3 2 2 2 2 3" xfId="27564" xr:uid="{351864BF-C987-4408-8AFE-55DC3471B07B}"/>
    <cellStyle name="Comma 3 4 4 3 2 2 2 3" xfId="13154" xr:uid="{00000000-0005-0000-0000-0000FB390000}"/>
    <cellStyle name="Comma 3 4 4 3 2 2 2 3 2" xfId="32368" xr:uid="{A8001F78-2D1F-49F6-8D82-3B1B8593D441}"/>
    <cellStyle name="Comma 3 4 4 3 2 2 2 4" xfId="22761" xr:uid="{4C46F751-9A36-42CA-B72D-88DEC0FF918C}"/>
    <cellStyle name="Comma 3 4 4 3 2 2 3" xfId="5949" xr:uid="{00000000-0005-0000-0000-0000FC390000}"/>
    <cellStyle name="Comma 3 4 4 3 2 2 3 2" xfId="15556" xr:uid="{00000000-0005-0000-0000-0000FD390000}"/>
    <cellStyle name="Comma 3 4 4 3 2 2 3 2 2" xfId="34770" xr:uid="{170A1D22-72F1-442F-87E7-E9F0FD2E9077}"/>
    <cellStyle name="Comma 3 4 4 3 2 2 3 3" xfId="25163" xr:uid="{FED42BF7-A52B-4352-BAE8-438C7DB8367B}"/>
    <cellStyle name="Comma 3 4 4 3 2 2 4" xfId="10752" xr:uid="{00000000-0005-0000-0000-0000FE390000}"/>
    <cellStyle name="Comma 3 4 4 3 2 2 4 2" xfId="29966" xr:uid="{C7673F24-F345-49E5-ABAE-008DB3AF7C63}"/>
    <cellStyle name="Comma 3 4 4 3 2 2 5" xfId="20359" xr:uid="{AAFE983C-D5D8-4A3D-AD73-C9744A2C2A70}"/>
    <cellStyle name="Comma 3 4 4 3 2 3" xfId="1943" xr:uid="{00000000-0005-0000-0000-0000FF390000}"/>
    <cellStyle name="Comma 3 4 4 3 2 3 2" xfId="4347" xr:uid="{00000000-0005-0000-0000-0000003A0000}"/>
    <cellStyle name="Comma 3 4 4 3 2 3 2 2" xfId="9150" xr:uid="{00000000-0005-0000-0000-0000013A0000}"/>
    <cellStyle name="Comma 3 4 4 3 2 3 2 2 2" xfId="18757" xr:uid="{00000000-0005-0000-0000-0000023A0000}"/>
    <cellStyle name="Comma 3 4 4 3 2 3 2 2 2 2" xfId="37971" xr:uid="{1DC174ED-655E-440E-B04E-1DCFE953753E}"/>
    <cellStyle name="Comma 3 4 4 3 2 3 2 2 3" xfId="28364" xr:uid="{F4635583-9687-49DD-B42F-25C66780E70A}"/>
    <cellStyle name="Comma 3 4 4 3 2 3 2 3" xfId="13954" xr:uid="{00000000-0005-0000-0000-0000033A0000}"/>
    <cellStyle name="Comma 3 4 4 3 2 3 2 3 2" xfId="33168" xr:uid="{3814B9B1-825C-45B1-BD84-45392C324E81}"/>
    <cellStyle name="Comma 3 4 4 3 2 3 2 4" xfId="23561" xr:uid="{C9A27389-48F2-4ED6-BA86-2E7883DEC938}"/>
    <cellStyle name="Comma 3 4 4 3 2 3 3" xfId="6749" xr:uid="{00000000-0005-0000-0000-0000043A0000}"/>
    <cellStyle name="Comma 3 4 4 3 2 3 3 2" xfId="16356" xr:uid="{00000000-0005-0000-0000-0000053A0000}"/>
    <cellStyle name="Comma 3 4 4 3 2 3 3 2 2" xfId="35570" xr:uid="{870B4CC4-1450-4C3E-82AA-37C224AAF084}"/>
    <cellStyle name="Comma 3 4 4 3 2 3 3 3" xfId="25963" xr:uid="{D2463E49-D7E0-4E8F-9688-56B034DE8326}"/>
    <cellStyle name="Comma 3 4 4 3 2 3 4" xfId="11552" xr:uid="{00000000-0005-0000-0000-0000063A0000}"/>
    <cellStyle name="Comma 3 4 4 3 2 3 4 2" xfId="30766" xr:uid="{CDA649A0-4548-4281-B814-61E3A92452EE}"/>
    <cellStyle name="Comma 3 4 4 3 2 3 5" xfId="21159" xr:uid="{64534207-173B-4A39-8729-8C5F4BA0E9D6}"/>
    <cellStyle name="Comma 3 4 4 3 2 4" xfId="2747" xr:uid="{00000000-0005-0000-0000-0000073A0000}"/>
    <cellStyle name="Comma 3 4 4 3 2 4 2" xfId="7550" xr:uid="{00000000-0005-0000-0000-0000083A0000}"/>
    <cellStyle name="Comma 3 4 4 3 2 4 2 2" xfId="17157" xr:uid="{00000000-0005-0000-0000-0000093A0000}"/>
    <cellStyle name="Comma 3 4 4 3 2 4 2 2 2" xfId="36371" xr:uid="{01DCD3B6-3FC3-490D-8013-950D8A392A94}"/>
    <cellStyle name="Comma 3 4 4 3 2 4 2 3" xfId="26764" xr:uid="{6219165D-A6D4-44A3-87E2-F41B3A9EA411}"/>
    <cellStyle name="Comma 3 4 4 3 2 4 3" xfId="12354" xr:uid="{00000000-0005-0000-0000-00000A3A0000}"/>
    <cellStyle name="Comma 3 4 4 3 2 4 3 2" xfId="31568" xr:uid="{15BD7762-2D51-41BA-9B70-D49DDC70B6E2}"/>
    <cellStyle name="Comma 3 4 4 3 2 4 4" xfId="21961" xr:uid="{6A5881E7-2C57-4032-92E4-4CC68C92E5C2}"/>
    <cellStyle name="Comma 3 4 4 3 2 5" xfId="5149" xr:uid="{00000000-0005-0000-0000-00000B3A0000}"/>
    <cellStyle name="Comma 3 4 4 3 2 5 2" xfId="14756" xr:uid="{00000000-0005-0000-0000-00000C3A0000}"/>
    <cellStyle name="Comma 3 4 4 3 2 5 2 2" xfId="33970" xr:uid="{F8AC78B4-0AEB-4269-A771-55C2AD350D76}"/>
    <cellStyle name="Comma 3 4 4 3 2 5 3" xfId="24363" xr:uid="{53402B9E-3D34-4C79-8093-7B77A3B9DF3B}"/>
    <cellStyle name="Comma 3 4 4 3 2 6" xfId="9952" xr:uid="{00000000-0005-0000-0000-00000D3A0000}"/>
    <cellStyle name="Comma 3 4 4 3 2 6 2" xfId="29166" xr:uid="{7AB07B1B-D85D-4F47-9A39-6A38CAE9198F}"/>
    <cellStyle name="Comma 3 4 4 3 2 7" xfId="19559" xr:uid="{55351D78-FAC9-4943-8AEB-1C1EF0D76246}"/>
    <cellStyle name="Comma 3 4 4 3 3" xfId="542" xr:uid="{00000000-0005-0000-0000-00000E3A0000}"/>
    <cellStyle name="Comma 3 4 4 3 3 2" xfId="1343" xr:uid="{00000000-0005-0000-0000-00000F3A0000}"/>
    <cellStyle name="Comma 3 4 4 3 3 2 2" xfId="3747" xr:uid="{00000000-0005-0000-0000-0000103A0000}"/>
    <cellStyle name="Comma 3 4 4 3 3 2 2 2" xfId="8550" xr:uid="{00000000-0005-0000-0000-0000113A0000}"/>
    <cellStyle name="Comma 3 4 4 3 3 2 2 2 2" xfId="18157" xr:uid="{00000000-0005-0000-0000-0000123A0000}"/>
    <cellStyle name="Comma 3 4 4 3 3 2 2 2 2 2" xfId="37371" xr:uid="{C03E0655-EDFD-4C0B-BF25-F5A059051271}"/>
    <cellStyle name="Comma 3 4 4 3 3 2 2 2 3" xfId="27764" xr:uid="{34D58CF3-3231-48A9-BCD0-19C5668D456A}"/>
    <cellStyle name="Comma 3 4 4 3 3 2 2 3" xfId="13354" xr:uid="{00000000-0005-0000-0000-0000133A0000}"/>
    <cellStyle name="Comma 3 4 4 3 3 2 2 3 2" xfId="32568" xr:uid="{2AAA9EFB-6987-487E-9E11-768525DB0574}"/>
    <cellStyle name="Comma 3 4 4 3 3 2 2 4" xfId="22961" xr:uid="{0D5D0D19-CCA0-4ABA-98E5-17233B492ACC}"/>
    <cellStyle name="Comma 3 4 4 3 3 2 3" xfId="6149" xr:uid="{00000000-0005-0000-0000-0000143A0000}"/>
    <cellStyle name="Comma 3 4 4 3 3 2 3 2" xfId="15756" xr:uid="{00000000-0005-0000-0000-0000153A0000}"/>
    <cellStyle name="Comma 3 4 4 3 3 2 3 2 2" xfId="34970" xr:uid="{4A3E5C27-6C5A-4B22-A2F9-886E8B3661E1}"/>
    <cellStyle name="Comma 3 4 4 3 3 2 3 3" xfId="25363" xr:uid="{F20EF07C-7B04-4B0A-8D4D-E6D52D321CF2}"/>
    <cellStyle name="Comma 3 4 4 3 3 2 4" xfId="10952" xr:uid="{00000000-0005-0000-0000-0000163A0000}"/>
    <cellStyle name="Comma 3 4 4 3 3 2 4 2" xfId="30166" xr:uid="{8814EA6D-FD2C-4427-A255-21D20EC11A6D}"/>
    <cellStyle name="Comma 3 4 4 3 3 2 5" xfId="20559" xr:uid="{3E2ACC8A-C469-488A-9DFD-5776B7503A22}"/>
    <cellStyle name="Comma 3 4 4 3 3 3" xfId="2143" xr:uid="{00000000-0005-0000-0000-0000173A0000}"/>
    <cellStyle name="Comma 3 4 4 3 3 3 2" xfId="4547" xr:uid="{00000000-0005-0000-0000-0000183A0000}"/>
    <cellStyle name="Comma 3 4 4 3 3 3 2 2" xfId="9350" xr:uid="{00000000-0005-0000-0000-0000193A0000}"/>
    <cellStyle name="Comma 3 4 4 3 3 3 2 2 2" xfId="18957" xr:uid="{00000000-0005-0000-0000-00001A3A0000}"/>
    <cellStyle name="Comma 3 4 4 3 3 3 2 2 2 2" xfId="38171" xr:uid="{73E9DEA7-F8DA-453B-BCA3-45E81051CEE4}"/>
    <cellStyle name="Comma 3 4 4 3 3 3 2 2 3" xfId="28564" xr:uid="{42913B22-A5CA-4F19-8BA7-C75724ECC39C}"/>
    <cellStyle name="Comma 3 4 4 3 3 3 2 3" xfId="14154" xr:uid="{00000000-0005-0000-0000-00001B3A0000}"/>
    <cellStyle name="Comma 3 4 4 3 3 3 2 3 2" xfId="33368" xr:uid="{87004764-79CF-4060-B7CA-0301698FA876}"/>
    <cellStyle name="Comma 3 4 4 3 3 3 2 4" xfId="23761" xr:uid="{9A3A0E58-807D-4479-B6C9-3C2079EDA086}"/>
    <cellStyle name="Comma 3 4 4 3 3 3 3" xfId="6949" xr:uid="{00000000-0005-0000-0000-00001C3A0000}"/>
    <cellStyle name="Comma 3 4 4 3 3 3 3 2" xfId="16556" xr:uid="{00000000-0005-0000-0000-00001D3A0000}"/>
    <cellStyle name="Comma 3 4 4 3 3 3 3 2 2" xfId="35770" xr:uid="{B64B3736-5BC3-45F4-949F-F30DFB850B23}"/>
    <cellStyle name="Comma 3 4 4 3 3 3 3 3" xfId="26163" xr:uid="{5F980E33-82E1-49FC-BF01-AE0D306C926D}"/>
    <cellStyle name="Comma 3 4 4 3 3 3 4" xfId="11752" xr:uid="{00000000-0005-0000-0000-00001E3A0000}"/>
    <cellStyle name="Comma 3 4 4 3 3 3 4 2" xfId="30966" xr:uid="{4CD4E347-B2C3-4ABC-86AE-D768D979998B}"/>
    <cellStyle name="Comma 3 4 4 3 3 3 5" xfId="21359" xr:uid="{E5CC2A5E-E032-4874-A243-4714B3993694}"/>
    <cellStyle name="Comma 3 4 4 3 3 4" xfId="2947" xr:uid="{00000000-0005-0000-0000-00001F3A0000}"/>
    <cellStyle name="Comma 3 4 4 3 3 4 2" xfId="7750" xr:uid="{00000000-0005-0000-0000-0000203A0000}"/>
    <cellStyle name="Comma 3 4 4 3 3 4 2 2" xfId="17357" xr:uid="{00000000-0005-0000-0000-0000213A0000}"/>
    <cellStyle name="Comma 3 4 4 3 3 4 2 2 2" xfId="36571" xr:uid="{F8FC3B3E-73E7-433E-A7CE-EE757E5F5183}"/>
    <cellStyle name="Comma 3 4 4 3 3 4 2 3" xfId="26964" xr:uid="{3A9CBA9A-CED1-42A8-9FE6-60502AAAB95B}"/>
    <cellStyle name="Comma 3 4 4 3 3 4 3" xfId="12554" xr:uid="{00000000-0005-0000-0000-0000223A0000}"/>
    <cellStyle name="Comma 3 4 4 3 3 4 3 2" xfId="31768" xr:uid="{6E0763C8-01BF-496B-A076-0DC5765FD03C}"/>
    <cellStyle name="Comma 3 4 4 3 3 4 4" xfId="22161" xr:uid="{670FDE79-4222-4F10-BDB9-0B0A6F0A1BA5}"/>
    <cellStyle name="Comma 3 4 4 3 3 5" xfId="5349" xr:uid="{00000000-0005-0000-0000-0000233A0000}"/>
    <cellStyle name="Comma 3 4 4 3 3 5 2" xfId="14956" xr:uid="{00000000-0005-0000-0000-0000243A0000}"/>
    <cellStyle name="Comma 3 4 4 3 3 5 2 2" xfId="34170" xr:uid="{D2C512AF-4071-4C78-ACAE-DC48B241C42F}"/>
    <cellStyle name="Comma 3 4 4 3 3 5 3" xfId="24563" xr:uid="{20B5A658-6007-4C9E-A715-79951ADE8D67}"/>
    <cellStyle name="Comma 3 4 4 3 3 6" xfId="10152" xr:uid="{00000000-0005-0000-0000-0000253A0000}"/>
    <cellStyle name="Comma 3 4 4 3 3 6 2" xfId="29366" xr:uid="{997F2A60-917C-4421-8DB3-3F3CB7A9F0F0}"/>
    <cellStyle name="Comma 3 4 4 3 3 7" xfId="19759" xr:uid="{0ED4B704-2713-4309-A5B8-FCC9C29760DE}"/>
    <cellStyle name="Comma 3 4 4 3 4" xfId="742" xr:uid="{00000000-0005-0000-0000-0000263A0000}"/>
    <cellStyle name="Comma 3 4 4 3 4 2" xfId="1543" xr:uid="{00000000-0005-0000-0000-0000273A0000}"/>
    <cellStyle name="Comma 3 4 4 3 4 2 2" xfId="3947" xr:uid="{00000000-0005-0000-0000-0000283A0000}"/>
    <cellStyle name="Comma 3 4 4 3 4 2 2 2" xfId="8750" xr:uid="{00000000-0005-0000-0000-0000293A0000}"/>
    <cellStyle name="Comma 3 4 4 3 4 2 2 2 2" xfId="18357" xr:uid="{00000000-0005-0000-0000-00002A3A0000}"/>
    <cellStyle name="Comma 3 4 4 3 4 2 2 2 2 2" xfId="37571" xr:uid="{18A6A794-7825-4B50-BD06-37708CA23FDE}"/>
    <cellStyle name="Comma 3 4 4 3 4 2 2 2 3" xfId="27964" xr:uid="{285E0135-2510-49B6-8921-6B43E08BF7E6}"/>
    <cellStyle name="Comma 3 4 4 3 4 2 2 3" xfId="13554" xr:uid="{00000000-0005-0000-0000-00002B3A0000}"/>
    <cellStyle name="Comma 3 4 4 3 4 2 2 3 2" xfId="32768" xr:uid="{721AC446-FA64-4BF0-A0BC-F555385CF149}"/>
    <cellStyle name="Comma 3 4 4 3 4 2 2 4" xfId="23161" xr:uid="{C0D1FC3B-F19F-47B5-A3EF-B1CCFD7B92EF}"/>
    <cellStyle name="Comma 3 4 4 3 4 2 3" xfId="6349" xr:uid="{00000000-0005-0000-0000-00002C3A0000}"/>
    <cellStyle name="Comma 3 4 4 3 4 2 3 2" xfId="15956" xr:uid="{00000000-0005-0000-0000-00002D3A0000}"/>
    <cellStyle name="Comma 3 4 4 3 4 2 3 2 2" xfId="35170" xr:uid="{4FB93AFA-BA32-4AB0-B0BB-F17E1F820C39}"/>
    <cellStyle name="Comma 3 4 4 3 4 2 3 3" xfId="25563" xr:uid="{22EFA920-4904-4365-99CA-4E908DD7F65D}"/>
    <cellStyle name="Comma 3 4 4 3 4 2 4" xfId="11152" xr:uid="{00000000-0005-0000-0000-00002E3A0000}"/>
    <cellStyle name="Comma 3 4 4 3 4 2 4 2" xfId="30366" xr:uid="{532BCCBE-20A1-482D-AD7C-D7DD2B778E3F}"/>
    <cellStyle name="Comma 3 4 4 3 4 2 5" xfId="20759" xr:uid="{31022F3F-2B0B-4D00-9BCB-92B7F175C752}"/>
    <cellStyle name="Comma 3 4 4 3 4 3" xfId="2343" xr:uid="{00000000-0005-0000-0000-00002F3A0000}"/>
    <cellStyle name="Comma 3 4 4 3 4 3 2" xfId="4747" xr:uid="{00000000-0005-0000-0000-0000303A0000}"/>
    <cellStyle name="Comma 3 4 4 3 4 3 2 2" xfId="9550" xr:uid="{00000000-0005-0000-0000-0000313A0000}"/>
    <cellStyle name="Comma 3 4 4 3 4 3 2 2 2" xfId="19157" xr:uid="{00000000-0005-0000-0000-0000323A0000}"/>
    <cellStyle name="Comma 3 4 4 3 4 3 2 2 2 2" xfId="38371" xr:uid="{FDC42642-D4C3-4885-9D16-AF1C7499A35A}"/>
    <cellStyle name="Comma 3 4 4 3 4 3 2 2 3" xfId="28764" xr:uid="{817CEF93-375E-47D4-8942-E0788164F49A}"/>
    <cellStyle name="Comma 3 4 4 3 4 3 2 3" xfId="14354" xr:uid="{00000000-0005-0000-0000-0000333A0000}"/>
    <cellStyle name="Comma 3 4 4 3 4 3 2 3 2" xfId="33568" xr:uid="{A4590927-DE0F-4D3D-908E-DF6C89791BDB}"/>
    <cellStyle name="Comma 3 4 4 3 4 3 2 4" xfId="23961" xr:uid="{761AF661-B5BE-42A1-A14C-762687790E35}"/>
    <cellStyle name="Comma 3 4 4 3 4 3 3" xfId="7149" xr:uid="{00000000-0005-0000-0000-0000343A0000}"/>
    <cellStyle name="Comma 3 4 4 3 4 3 3 2" xfId="16756" xr:uid="{00000000-0005-0000-0000-0000353A0000}"/>
    <cellStyle name="Comma 3 4 4 3 4 3 3 2 2" xfId="35970" xr:uid="{4F9A9363-8D30-49E7-91E7-2039C288E8BF}"/>
    <cellStyle name="Comma 3 4 4 3 4 3 3 3" xfId="26363" xr:uid="{77D1899F-51D4-4654-A56A-E45CD8F7FDCE}"/>
    <cellStyle name="Comma 3 4 4 3 4 3 4" xfId="11952" xr:uid="{00000000-0005-0000-0000-0000363A0000}"/>
    <cellStyle name="Comma 3 4 4 3 4 3 4 2" xfId="31166" xr:uid="{083B4CD9-E721-48BA-ACCB-0BA076407F91}"/>
    <cellStyle name="Comma 3 4 4 3 4 3 5" xfId="21559" xr:uid="{BA301AFD-6F11-4D57-A66D-94E5560AD92D}"/>
    <cellStyle name="Comma 3 4 4 3 4 4" xfId="3147" xr:uid="{00000000-0005-0000-0000-0000373A0000}"/>
    <cellStyle name="Comma 3 4 4 3 4 4 2" xfId="7950" xr:uid="{00000000-0005-0000-0000-0000383A0000}"/>
    <cellStyle name="Comma 3 4 4 3 4 4 2 2" xfId="17557" xr:uid="{00000000-0005-0000-0000-0000393A0000}"/>
    <cellStyle name="Comma 3 4 4 3 4 4 2 2 2" xfId="36771" xr:uid="{F1DF94C8-E1AD-4013-B24D-061054A39768}"/>
    <cellStyle name="Comma 3 4 4 3 4 4 2 3" xfId="27164" xr:uid="{855B65CE-50A7-4722-82EB-3B06E9707E75}"/>
    <cellStyle name="Comma 3 4 4 3 4 4 3" xfId="12754" xr:uid="{00000000-0005-0000-0000-00003A3A0000}"/>
    <cellStyle name="Comma 3 4 4 3 4 4 3 2" xfId="31968" xr:uid="{7258AF41-FF80-47B6-82F2-88A7C2620B17}"/>
    <cellStyle name="Comma 3 4 4 3 4 4 4" xfId="22361" xr:uid="{2E9F2279-B97A-4891-ACA3-269C94F3009B}"/>
    <cellStyle name="Comma 3 4 4 3 4 5" xfId="5549" xr:uid="{00000000-0005-0000-0000-00003B3A0000}"/>
    <cellStyle name="Comma 3 4 4 3 4 5 2" xfId="15156" xr:uid="{00000000-0005-0000-0000-00003C3A0000}"/>
    <cellStyle name="Comma 3 4 4 3 4 5 2 2" xfId="34370" xr:uid="{E9C1F77E-637B-406F-82F7-16120D866441}"/>
    <cellStyle name="Comma 3 4 4 3 4 5 3" xfId="24763" xr:uid="{067A5721-C058-41C1-B15B-4374A6F36871}"/>
    <cellStyle name="Comma 3 4 4 3 4 6" xfId="10352" xr:uid="{00000000-0005-0000-0000-00003D3A0000}"/>
    <cellStyle name="Comma 3 4 4 3 4 6 2" xfId="29566" xr:uid="{CC4DCFEF-FB40-4A96-A777-E8EAC22EBFA1}"/>
    <cellStyle name="Comma 3 4 4 3 4 7" xfId="19959" xr:uid="{2E17050D-82E5-43A7-A587-F5D9EDB7E64E}"/>
    <cellStyle name="Comma 3 4 4 3 5" xfId="943" xr:uid="{00000000-0005-0000-0000-00003E3A0000}"/>
    <cellStyle name="Comma 3 4 4 3 5 2" xfId="3347" xr:uid="{00000000-0005-0000-0000-00003F3A0000}"/>
    <cellStyle name="Comma 3 4 4 3 5 2 2" xfId="8150" xr:uid="{00000000-0005-0000-0000-0000403A0000}"/>
    <cellStyle name="Comma 3 4 4 3 5 2 2 2" xfId="17757" xr:uid="{00000000-0005-0000-0000-0000413A0000}"/>
    <cellStyle name="Comma 3 4 4 3 5 2 2 2 2" xfId="36971" xr:uid="{B8F6C49C-66F5-4E92-9C57-5B57ED17CDB2}"/>
    <cellStyle name="Comma 3 4 4 3 5 2 2 3" xfId="27364" xr:uid="{AD5F2C28-9DF0-4C21-937E-75D03DECCBAF}"/>
    <cellStyle name="Comma 3 4 4 3 5 2 3" xfId="12954" xr:uid="{00000000-0005-0000-0000-0000423A0000}"/>
    <cellStyle name="Comma 3 4 4 3 5 2 3 2" xfId="32168" xr:uid="{7D274E54-4BDA-4C9C-99B2-573DE953C33F}"/>
    <cellStyle name="Comma 3 4 4 3 5 2 4" xfId="22561" xr:uid="{E785971D-358E-4C9B-986E-EBF87A01E75C}"/>
    <cellStyle name="Comma 3 4 4 3 5 3" xfId="5749" xr:uid="{00000000-0005-0000-0000-0000433A0000}"/>
    <cellStyle name="Comma 3 4 4 3 5 3 2" xfId="15356" xr:uid="{00000000-0005-0000-0000-0000443A0000}"/>
    <cellStyle name="Comma 3 4 4 3 5 3 2 2" xfId="34570" xr:uid="{7B3F1704-C209-4564-8DF3-2F61AED21B23}"/>
    <cellStyle name="Comma 3 4 4 3 5 3 3" xfId="24963" xr:uid="{8129D419-3289-4502-B809-C413562BCA1C}"/>
    <cellStyle name="Comma 3 4 4 3 5 4" xfId="10552" xr:uid="{00000000-0005-0000-0000-0000453A0000}"/>
    <cellStyle name="Comma 3 4 4 3 5 4 2" xfId="29766" xr:uid="{7662ABD4-67B5-42E9-80CB-75F06F81842F}"/>
    <cellStyle name="Comma 3 4 4 3 5 5" xfId="20159" xr:uid="{53AC2D9F-47D3-4CD8-AA1B-FD49F790219F}"/>
    <cellStyle name="Comma 3 4 4 3 6" xfId="1743" xr:uid="{00000000-0005-0000-0000-0000463A0000}"/>
    <cellStyle name="Comma 3 4 4 3 6 2" xfId="4147" xr:uid="{00000000-0005-0000-0000-0000473A0000}"/>
    <cellStyle name="Comma 3 4 4 3 6 2 2" xfId="8950" xr:uid="{00000000-0005-0000-0000-0000483A0000}"/>
    <cellStyle name="Comma 3 4 4 3 6 2 2 2" xfId="18557" xr:uid="{00000000-0005-0000-0000-0000493A0000}"/>
    <cellStyle name="Comma 3 4 4 3 6 2 2 2 2" xfId="37771" xr:uid="{7F9CFE06-0D69-49B6-B45E-969965FA84F8}"/>
    <cellStyle name="Comma 3 4 4 3 6 2 2 3" xfId="28164" xr:uid="{FDB4F28D-02DA-4DA1-AE59-10E9F2B384DA}"/>
    <cellStyle name="Comma 3 4 4 3 6 2 3" xfId="13754" xr:uid="{00000000-0005-0000-0000-00004A3A0000}"/>
    <cellStyle name="Comma 3 4 4 3 6 2 3 2" xfId="32968" xr:uid="{D1C09774-1A56-4117-8A28-8BEB5217EC7D}"/>
    <cellStyle name="Comma 3 4 4 3 6 2 4" xfId="23361" xr:uid="{5EAD6523-DFB9-43BE-892F-F6285BB39C59}"/>
    <cellStyle name="Comma 3 4 4 3 6 3" xfId="6549" xr:uid="{00000000-0005-0000-0000-00004B3A0000}"/>
    <cellStyle name="Comma 3 4 4 3 6 3 2" xfId="16156" xr:uid="{00000000-0005-0000-0000-00004C3A0000}"/>
    <cellStyle name="Comma 3 4 4 3 6 3 2 2" xfId="35370" xr:uid="{5DC344BE-4241-4C63-B167-CBD735A9128F}"/>
    <cellStyle name="Comma 3 4 4 3 6 3 3" xfId="25763" xr:uid="{408FD991-A107-4085-BBFC-68232BB5A2C2}"/>
    <cellStyle name="Comma 3 4 4 3 6 4" xfId="11352" xr:uid="{00000000-0005-0000-0000-00004D3A0000}"/>
    <cellStyle name="Comma 3 4 4 3 6 4 2" xfId="30566" xr:uid="{B977E8E5-81FD-47EE-9BF5-0B505602C823}"/>
    <cellStyle name="Comma 3 4 4 3 6 5" xfId="20959" xr:uid="{F6EA6BBF-B811-48BD-96A7-2BA47F1D2CB4}"/>
    <cellStyle name="Comma 3 4 4 3 7" xfId="2547" xr:uid="{00000000-0005-0000-0000-00004E3A0000}"/>
    <cellStyle name="Comma 3 4 4 3 7 2" xfId="7350" xr:uid="{00000000-0005-0000-0000-00004F3A0000}"/>
    <cellStyle name="Comma 3 4 4 3 7 2 2" xfId="16957" xr:uid="{00000000-0005-0000-0000-0000503A0000}"/>
    <cellStyle name="Comma 3 4 4 3 7 2 2 2" xfId="36171" xr:uid="{50F4DF8D-37C4-4E79-A0F7-88EC168279A3}"/>
    <cellStyle name="Comma 3 4 4 3 7 2 3" xfId="26564" xr:uid="{892A676A-9CF1-4B1C-96C0-E741194976A0}"/>
    <cellStyle name="Comma 3 4 4 3 7 3" xfId="12154" xr:uid="{00000000-0005-0000-0000-0000513A0000}"/>
    <cellStyle name="Comma 3 4 4 3 7 3 2" xfId="31368" xr:uid="{A838BA00-792D-48F1-B233-F4AC68D722BB}"/>
    <cellStyle name="Comma 3 4 4 3 7 4" xfId="21761" xr:uid="{262BF5EF-80E0-437C-991D-4AA47C2E02B0}"/>
    <cellStyle name="Comma 3 4 4 3 8" xfId="4949" xr:uid="{00000000-0005-0000-0000-0000523A0000}"/>
    <cellStyle name="Comma 3 4 4 3 8 2" xfId="14556" xr:uid="{00000000-0005-0000-0000-0000533A0000}"/>
    <cellStyle name="Comma 3 4 4 3 8 2 2" xfId="33770" xr:uid="{9AA5DAC9-D1C1-4A1F-A46A-796594B5B746}"/>
    <cellStyle name="Comma 3 4 4 3 8 3" xfId="24163" xr:uid="{42F1CDB9-8A10-4504-B02D-9AE88BBF8DBB}"/>
    <cellStyle name="Comma 3 4 4 3 9" xfId="9752" xr:uid="{00000000-0005-0000-0000-0000543A0000}"/>
    <cellStyle name="Comma 3 4 4 3 9 2" xfId="28966" xr:uid="{7BD60318-0CE2-4E0F-8085-76E30C4D51DB}"/>
    <cellStyle name="Comma 3 4 4 4" xfId="242" xr:uid="{00000000-0005-0000-0000-0000553A0000}"/>
    <cellStyle name="Comma 3 4 4 4 2" xfId="1043" xr:uid="{00000000-0005-0000-0000-0000563A0000}"/>
    <cellStyle name="Comma 3 4 4 4 2 2" xfId="3447" xr:uid="{00000000-0005-0000-0000-0000573A0000}"/>
    <cellStyle name="Comma 3 4 4 4 2 2 2" xfId="8250" xr:uid="{00000000-0005-0000-0000-0000583A0000}"/>
    <cellStyle name="Comma 3 4 4 4 2 2 2 2" xfId="17857" xr:uid="{00000000-0005-0000-0000-0000593A0000}"/>
    <cellStyle name="Comma 3 4 4 4 2 2 2 2 2" xfId="37071" xr:uid="{2A328364-DE4F-464F-88CE-63E61CEC18EF}"/>
    <cellStyle name="Comma 3 4 4 4 2 2 2 3" xfId="27464" xr:uid="{29EB708E-D17D-48A2-84B8-63C79497068F}"/>
    <cellStyle name="Comma 3 4 4 4 2 2 3" xfId="13054" xr:uid="{00000000-0005-0000-0000-00005A3A0000}"/>
    <cellStyle name="Comma 3 4 4 4 2 2 3 2" xfId="32268" xr:uid="{058A8838-FA6B-4964-BB4E-163BA5BA5EFB}"/>
    <cellStyle name="Comma 3 4 4 4 2 2 4" xfId="22661" xr:uid="{5DBEAD5D-87C7-43FF-B104-AD2F259FF51F}"/>
    <cellStyle name="Comma 3 4 4 4 2 3" xfId="5849" xr:uid="{00000000-0005-0000-0000-00005B3A0000}"/>
    <cellStyle name="Comma 3 4 4 4 2 3 2" xfId="15456" xr:uid="{00000000-0005-0000-0000-00005C3A0000}"/>
    <cellStyle name="Comma 3 4 4 4 2 3 2 2" xfId="34670" xr:uid="{2558F46C-8D03-439A-A594-DCDC93CD06A0}"/>
    <cellStyle name="Comma 3 4 4 4 2 3 3" xfId="25063" xr:uid="{B5F4C29C-4D6C-4B36-ACF4-9824CBD2A0CB}"/>
    <cellStyle name="Comma 3 4 4 4 2 4" xfId="10652" xr:uid="{00000000-0005-0000-0000-00005D3A0000}"/>
    <cellStyle name="Comma 3 4 4 4 2 4 2" xfId="29866" xr:uid="{305F5419-B2F8-4D41-999C-74D76D4144CF}"/>
    <cellStyle name="Comma 3 4 4 4 2 5" xfId="20259" xr:uid="{B5FBC01C-5CEE-4429-9845-5AFBD4D5EF60}"/>
    <cellStyle name="Comma 3 4 4 4 3" xfId="1843" xr:uid="{00000000-0005-0000-0000-00005E3A0000}"/>
    <cellStyle name="Comma 3 4 4 4 3 2" xfId="4247" xr:uid="{00000000-0005-0000-0000-00005F3A0000}"/>
    <cellStyle name="Comma 3 4 4 4 3 2 2" xfId="9050" xr:uid="{00000000-0005-0000-0000-0000603A0000}"/>
    <cellStyle name="Comma 3 4 4 4 3 2 2 2" xfId="18657" xr:uid="{00000000-0005-0000-0000-0000613A0000}"/>
    <cellStyle name="Comma 3 4 4 4 3 2 2 2 2" xfId="37871" xr:uid="{FF751DDC-45F8-41B0-96FB-AEEB4F72D50D}"/>
    <cellStyle name="Comma 3 4 4 4 3 2 2 3" xfId="28264" xr:uid="{EEE693E7-85A4-461C-B9CF-DCB120636B9C}"/>
    <cellStyle name="Comma 3 4 4 4 3 2 3" xfId="13854" xr:uid="{00000000-0005-0000-0000-0000623A0000}"/>
    <cellStyle name="Comma 3 4 4 4 3 2 3 2" xfId="33068" xr:uid="{699ED1D5-3D46-44AB-BC08-60784BAAD2AC}"/>
    <cellStyle name="Comma 3 4 4 4 3 2 4" xfId="23461" xr:uid="{71947589-8F92-4054-87BF-08AD323E04F4}"/>
    <cellStyle name="Comma 3 4 4 4 3 3" xfId="6649" xr:uid="{00000000-0005-0000-0000-0000633A0000}"/>
    <cellStyle name="Comma 3 4 4 4 3 3 2" xfId="16256" xr:uid="{00000000-0005-0000-0000-0000643A0000}"/>
    <cellStyle name="Comma 3 4 4 4 3 3 2 2" xfId="35470" xr:uid="{A381B3E1-FA2A-4395-B959-FB3BA77D4E2B}"/>
    <cellStyle name="Comma 3 4 4 4 3 3 3" xfId="25863" xr:uid="{981B5F77-3C88-4D35-BDFE-E3D3A0604DD2}"/>
    <cellStyle name="Comma 3 4 4 4 3 4" xfId="11452" xr:uid="{00000000-0005-0000-0000-0000653A0000}"/>
    <cellStyle name="Comma 3 4 4 4 3 4 2" xfId="30666" xr:uid="{F1F5C487-9954-4493-A45A-2E867E7A9AF1}"/>
    <cellStyle name="Comma 3 4 4 4 3 5" xfId="21059" xr:uid="{C09EE3F0-6385-42F5-B43B-2AE90A9B7363}"/>
    <cellStyle name="Comma 3 4 4 4 4" xfId="2647" xr:uid="{00000000-0005-0000-0000-0000663A0000}"/>
    <cellStyle name="Comma 3 4 4 4 4 2" xfId="7450" xr:uid="{00000000-0005-0000-0000-0000673A0000}"/>
    <cellStyle name="Comma 3 4 4 4 4 2 2" xfId="17057" xr:uid="{00000000-0005-0000-0000-0000683A0000}"/>
    <cellStyle name="Comma 3 4 4 4 4 2 2 2" xfId="36271" xr:uid="{0A6CB198-90D4-4E16-B47C-6AE945C4EE11}"/>
    <cellStyle name="Comma 3 4 4 4 4 2 3" xfId="26664" xr:uid="{673DD968-423C-4988-B81C-E6382F5F2103}"/>
    <cellStyle name="Comma 3 4 4 4 4 3" xfId="12254" xr:uid="{00000000-0005-0000-0000-0000693A0000}"/>
    <cellStyle name="Comma 3 4 4 4 4 3 2" xfId="31468" xr:uid="{3CE72EF9-1874-4C8A-BE97-2FFBA2AAEF7E}"/>
    <cellStyle name="Comma 3 4 4 4 4 4" xfId="21861" xr:uid="{FB0E5A3F-F4E9-4513-9703-0E169BEF32F3}"/>
    <cellStyle name="Comma 3 4 4 4 5" xfId="5049" xr:uid="{00000000-0005-0000-0000-00006A3A0000}"/>
    <cellStyle name="Comma 3 4 4 4 5 2" xfId="14656" xr:uid="{00000000-0005-0000-0000-00006B3A0000}"/>
    <cellStyle name="Comma 3 4 4 4 5 2 2" xfId="33870" xr:uid="{76F8EF33-C053-4277-A235-A3A57F52BCBD}"/>
    <cellStyle name="Comma 3 4 4 4 5 3" xfId="24263" xr:uid="{E28CBB08-5DB0-42EF-96EA-96D1DF1FF682}"/>
    <cellStyle name="Comma 3 4 4 4 6" xfId="9852" xr:uid="{00000000-0005-0000-0000-00006C3A0000}"/>
    <cellStyle name="Comma 3 4 4 4 6 2" xfId="29066" xr:uid="{5B5A53C6-C453-475F-AB2C-BCA32FEA1720}"/>
    <cellStyle name="Comma 3 4 4 4 7" xfId="19459" xr:uid="{D3A082DB-4416-492E-B094-BDD9BC792BA3}"/>
    <cellStyle name="Comma 3 4 4 5" xfId="442" xr:uid="{00000000-0005-0000-0000-00006D3A0000}"/>
    <cellStyle name="Comma 3 4 4 5 2" xfId="1243" xr:uid="{00000000-0005-0000-0000-00006E3A0000}"/>
    <cellStyle name="Comma 3 4 4 5 2 2" xfId="3647" xr:uid="{00000000-0005-0000-0000-00006F3A0000}"/>
    <cellStyle name="Comma 3 4 4 5 2 2 2" xfId="8450" xr:uid="{00000000-0005-0000-0000-0000703A0000}"/>
    <cellStyle name="Comma 3 4 4 5 2 2 2 2" xfId="18057" xr:uid="{00000000-0005-0000-0000-0000713A0000}"/>
    <cellStyle name="Comma 3 4 4 5 2 2 2 2 2" xfId="37271" xr:uid="{1B0A36A7-C12D-425C-B608-EE121EE2561E}"/>
    <cellStyle name="Comma 3 4 4 5 2 2 2 3" xfId="27664" xr:uid="{8BA38A70-97D4-4407-BDBE-2DC64DE457C1}"/>
    <cellStyle name="Comma 3 4 4 5 2 2 3" xfId="13254" xr:uid="{00000000-0005-0000-0000-0000723A0000}"/>
    <cellStyle name="Comma 3 4 4 5 2 2 3 2" xfId="32468" xr:uid="{4D440864-E168-44F9-8098-1C00E0CABA9F}"/>
    <cellStyle name="Comma 3 4 4 5 2 2 4" xfId="22861" xr:uid="{042F552A-AF0D-4C5B-B8A8-9F35AF37B243}"/>
    <cellStyle name="Comma 3 4 4 5 2 3" xfId="6049" xr:uid="{00000000-0005-0000-0000-0000733A0000}"/>
    <cellStyle name="Comma 3 4 4 5 2 3 2" xfId="15656" xr:uid="{00000000-0005-0000-0000-0000743A0000}"/>
    <cellStyle name="Comma 3 4 4 5 2 3 2 2" xfId="34870" xr:uid="{17B7A810-F319-4306-99E4-A6B26C49BE0C}"/>
    <cellStyle name="Comma 3 4 4 5 2 3 3" xfId="25263" xr:uid="{E2AC1889-C2D6-462D-A9FB-BC0BB4E8519B}"/>
    <cellStyle name="Comma 3 4 4 5 2 4" xfId="10852" xr:uid="{00000000-0005-0000-0000-0000753A0000}"/>
    <cellStyle name="Comma 3 4 4 5 2 4 2" xfId="30066" xr:uid="{C7E1A44A-83F8-4685-A0EA-253736FACE4D}"/>
    <cellStyle name="Comma 3 4 4 5 2 5" xfId="20459" xr:uid="{8BF239B7-2EF3-4E9F-B09B-BC10150D9DAF}"/>
    <cellStyle name="Comma 3 4 4 5 3" xfId="2043" xr:uid="{00000000-0005-0000-0000-0000763A0000}"/>
    <cellStyle name="Comma 3 4 4 5 3 2" xfId="4447" xr:uid="{00000000-0005-0000-0000-0000773A0000}"/>
    <cellStyle name="Comma 3 4 4 5 3 2 2" xfId="9250" xr:uid="{00000000-0005-0000-0000-0000783A0000}"/>
    <cellStyle name="Comma 3 4 4 5 3 2 2 2" xfId="18857" xr:uid="{00000000-0005-0000-0000-0000793A0000}"/>
    <cellStyle name="Comma 3 4 4 5 3 2 2 2 2" xfId="38071" xr:uid="{AD0D4DB6-2426-4055-9577-E2F5F3C9153B}"/>
    <cellStyle name="Comma 3 4 4 5 3 2 2 3" xfId="28464" xr:uid="{385D5896-5BFB-448D-BA42-67255A8C4A30}"/>
    <cellStyle name="Comma 3 4 4 5 3 2 3" xfId="14054" xr:uid="{00000000-0005-0000-0000-00007A3A0000}"/>
    <cellStyle name="Comma 3 4 4 5 3 2 3 2" xfId="33268" xr:uid="{DCE27682-F2D1-4925-B72F-6D03A4529642}"/>
    <cellStyle name="Comma 3 4 4 5 3 2 4" xfId="23661" xr:uid="{E70C6C8B-EF75-46CC-A5D3-BC03B1A02278}"/>
    <cellStyle name="Comma 3 4 4 5 3 3" xfId="6849" xr:uid="{00000000-0005-0000-0000-00007B3A0000}"/>
    <cellStyle name="Comma 3 4 4 5 3 3 2" xfId="16456" xr:uid="{00000000-0005-0000-0000-00007C3A0000}"/>
    <cellStyle name="Comma 3 4 4 5 3 3 2 2" xfId="35670" xr:uid="{69FCEDBF-5FE5-48CA-8485-FE83BFD90588}"/>
    <cellStyle name="Comma 3 4 4 5 3 3 3" xfId="26063" xr:uid="{24AF28CE-FFFA-4DAC-879F-91131B6BD6AF}"/>
    <cellStyle name="Comma 3 4 4 5 3 4" xfId="11652" xr:uid="{00000000-0005-0000-0000-00007D3A0000}"/>
    <cellStyle name="Comma 3 4 4 5 3 4 2" xfId="30866" xr:uid="{FE20A056-F50F-4B05-B5BD-4B6B0F6F5377}"/>
    <cellStyle name="Comma 3 4 4 5 3 5" xfId="21259" xr:uid="{06979D45-6B25-4241-B6F0-A1E09ED98D04}"/>
    <cellStyle name="Comma 3 4 4 5 4" xfId="2847" xr:uid="{00000000-0005-0000-0000-00007E3A0000}"/>
    <cellStyle name="Comma 3 4 4 5 4 2" xfId="7650" xr:uid="{00000000-0005-0000-0000-00007F3A0000}"/>
    <cellStyle name="Comma 3 4 4 5 4 2 2" xfId="17257" xr:uid="{00000000-0005-0000-0000-0000803A0000}"/>
    <cellStyle name="Comma 3 4 4 5 4 2 2 2" xfId="36471" xr:uid="{4BB8E207-EA88-4B37-B6A3-7EA4CAD3EC75}"/>
    <cellStyle name="Comma 3 4 4 5 4 2 3" xfId="26864" xr:uid="{0683C74E-86FC-4F92-9A37-029358FD4916}"/>
    <cellStyle name="Comma 3 4 4 5 4 3" xfId="12454" xr:uid="{00000000-0005-0000-0000-0000813A0000}"/>
    <cellStyle name="Comma 3 4 4 5 4 3 2" xfId="31668" xr:uid="{FD219642-5D9D-4E56-B92F-C2A5A45D863D}"/>
    <cellStyle name="Comma 3 4 4 5 4 4" xfId="22061" xr:uid="{011909FB-AA29-4D4D-A5D3-536C6775E901}"/>
    <cellStyle name="Comma 3 4 4 5 5" xfId="5249" xr:uid="{00000000-0005-0000-0000-0000823A0000}"/>
    <cellStyle name="Comma 3 4 4 5 5 2" xfId="14856" xr:uid="{00000000-0005-0000-0000-0000833A0000}"/>
    <cellStyle name="Comma 3 4 4 5 5 2 2" xfId="34070" xr:uid="{3D77BD81-2428-4704-AD2D-C54DF6B5D81F}"/>
    <cellStyle name="Comma 3 4 4 5 5 3" xfId="24463" xr:uid="{6381DC11-6700-4796-A355-F1CF731AAE1F}"/>
    <cellStyle name="Comma 3 4 4 5 6" xfId="10052" xr:uid="{00000000-0005-0000-0000-0000843A0000}"/>
    <cellStyle name="Comma 3 4 4 5 6 2" xfId="29266" xr:uid="{323B1C64-AAD9-4EFE-9FE0-A2E396130321}"/>
    <cellStyle name="Comma 3 4 4 5 7" xfId="19659" xr:uid="{B2CAAF07-BAFB-4913-840B-57E99401FD9D}"/>
    <cellStyle name="Comma 3 4 4 6" xfId="642" xr:uid="{00000000-0005-0000-0000-0000853A0000}"/>
    <cellStyle name="Comma 3 4 4 6 2" xfId="1443" xr:uid="{00000000-0005-0000-0000-0000863A0000}"/>
    <cellStyle name="Comma 3 4 4 6 2 2" xfId="3847" xr:uid="{00000000-0005-0000-0000-0000873A0000}"/>
    <cellStyle name="Comma 3 4 4 6 2 2 2" xfId="8650" xr:uid="{00000000-0005-0000-0000-0000883A0000}"/>
    <cellStyle name="Comma 3 4 4 6 2 2 2 2" xfId="18257" xr:uid="{00000000-0005-0000-0000-0000893A0000}"/>
    <cellStyle name="Comma 3 4 4 6 2 2 2 2 2" xfId="37471" xr:uid="{824E2D04-58E4-4098-83C8-CA91E12FF39A}"/>
    <cellStyle name="Comma 3 4 4 6 2 2 2 3" xfId="27864" xr:uid="{D05B5112-5DB8-4293-AC4E-505986065480}"/>
    <cellStyle name="Comma 3 4 4 6 2 2 3" xfId="13454" xr:uid="{00000000-0005-0000-0000-00008A3A0000}"/>
    <cellStyle name="Comma 3 4 4 6 2 2 3 2" xfId="32668" xr:uid="{A4D2771C-2808-4E6E-88C6-351B14ED7257}"/>
    <cellStyle name="Comma 3 4 4 6 2 2 4" xfId="23061" xr:uid="{DB7EA9EE-50DA-4009-BBBE-844804BB5CE1}"/>
    <cellStyle name="Comma 3 4 4 6 2 3" xfId="6249" xr:uid="{00000000-0005-0000-0000-00008B3A0000}"/>
    <cellStyle name="Comma 3 4 4 6 2 3 2" xfId="15856" xr:uid="{00000000-0005-0000-0000-00008C3A0000}"/>
    <cellStyle name="Comma 3 4 4 6 2 3 2 2" xfId="35070" xr:uid="{8DFCD8BA-717E-4E71-9C48-46765B90563B}"/>
    <cellStyle name="Comma 3 4 4 6 2 3 3" xfId="25463" xr:uid="{BC863AEE-4AF4-449C-86E6-9C444FFE9BB6}"/>
    <cellStyle name="Comma 3 4 4 6 2 4" xfId="11052" xr:uid="{00000000-0005-0000-0000-00008D3A0000}"/>
    <cellStyle name="Comma 3 4 4 6 2 4 2" xfId="30266" xr:uid="{BEF1FE20-BC12-4738-B40E-1A9912E413C4}"/>
    <cellStyle name="Comma 3 4 4 6 2 5" xfId="20659" xr:uid="{958A4E9E-41AB-4D83-B984-FB88E189CB9D}"/>
    <cellStyle name="Comma 3 4 4 6 3" xfId="2243" xr:uid="{00000000-0005-0000-0000-00008E3A0000}"/>
    <cellStyle name="Comma 3 4 4 6 3 2" xfId="4647" xr:uid="{00000000-0005-0000-0000-00008F3A0000}"/>
    <cellStyle name="Comma 3 4 4 6 3 2 2" xfId="9450" xr:uid="{00000000-0005-0000-0000-0000903A0000}"/>
    <cellStyle name="Comma 3 4 4 6 3 2 2 2" xfId="19057" xr:uid="{00000000-0005-0000-0000-0000913A0000}"/>
    <cellStyle name="Comma 3 4 4 6 3 2 2 2 2" xfId="38271" xr:uid="{95025FAD-ADC1-4CC3-AA9B-5682FEA7C453}"/>
    <cellStyle name="Comma 3 4 4 6 3 2 2 3" xfId="28664" xr:uid="{E5F0C171-73B8-4C3A-BAA9-194AEE9994EE}"/>
    <cellStyle name="Comma 3 4 4 6 3 2 3" xfId="14254" xr:uid="{00000000-0005-0000-0000-0000923A0000}"/>
    <cellStyle name="Comma 3 4 4 6 3 2 3 2" xfId="33468" xr:uid="{8D790D58-89EE-43CA-B9B3-5F51796C6AC3}"/>
    <cellStyle name="Comma 3 4 4 6 3 2 4" xfId="23861" xr:uid="{F88B64DF-AE78-499A-8411-056411AC3F4F}"/>
    <cellStyle name="Comma 3 4 4 6 3 3" xfId="7049" xr:uid="{00000000-0005-0000-0000-0000933A0000}"/>
    <cellStyle name="Comma 3 4 4 6 3 3 2" xfId="16656" xr:uid="{00000000-0005-0000-0000-0000943A0000}"/>
    <cellStyle name="Comma 3 4 4 6 3 3 2 2" xfId="35870" xr:uid="{E35A253A-43A0-467B-8431-43F47B42F26A}"/>
    <cellStyle name="Comma 3 4 4 6 3 3 3" xfId="26263" xr:uid="{370C8FF1-65CA-4CBA-B167-9A8CE7A208E3}"/>
    <cellStyle name="Comma 3 4 4 6 3 4" xfId="11852" xr:uid="{00000000-0005-0000-0000-0000953A0000}"/>
    <cellStyle name="Comma 3 4 4 6 3 4 2" xfId="31066" xr:uid="{2D83029C-C22F-409D-9D0E-6B8DFB7ED79F}"/>
    <cellStyle name="Comma 3 4 4 6 3 5" xfId="21459" xr:uid="{B60277BD-E3C4-4CA3-9E1C-B45C0351DEDC}"/>
    <cellStyle name="Comma 3 4 4 6 4" xfId="3047" xr:uid="{00000000-0005-0000-0000-0000963A0000}"/>
    <cellStyle name="Comma 3 4 4 6 4 2" xfId="7850" xr:uid="{00000000-0005-0000-0000-0000973A0000}"/>
    <cellStyle name="Comma 3 4 4 6 4 2 2" xfId="17457" xr:uid="{00000000-0005-0000-0000-0000983A0000}"/>
    <cellStyle name="Comma 3 4 4 6 4 2 2 2" xfId="36671" xr:uid="{9C6604BA-7B11-4A5A-8760-DE41F2CBDD85}"/>
    <cellStyle name="Comma 3 4 4 6 4 2 3" xfId="27064" xr:uid="{FFD96C26-542F-46BD-AE3A-A9C89FEF2B2D}"/>
    <cellStyle name="Comma 3 4 4 6 4 3" xfId="12654" xr:uid="{00000000-0005-0000-0000-0000993A0000}"/>
    <cellStyle name="Comma 3 4 4 6 4 3 2" xfId="31868" xr:uid="{D79CFD6D-03E4-4931-86D4-3478F7F1EAE2}"/>
    <cellStyle name="Comma 3 4 4 6 4 4" xfId="22261" xr:uid="{73F330D2-9262-4A84-BC58-7BAFB45DE1C5}"/>
    <cellStyle name="Comma 3 4 4 6 5" xfId="5449" xr:uid="{00000000-0005-0000-0000-00009A3A0000}"/>
    <cellStyle name="Comma 3 4 4 6 5 2" xfId="15056" xr:uid="{00000000-0005-0000-0000-00009B3A0000}"/>
    <cellStyle name="Comma 3 4 4 6 5 2 2" xfId="34270" xr:uid="{D9CC3AA2-56A8-4F58-8198-522F83CFC422}"/>
    <cellStyle name="Comma 3 4 4 6 5 3" xfId="24663" xr:uid="{A4892860-E325-4A79-8F04-E166EAD49FDF}"/>
    <cellStyle name="Comma 3 4 4 6 6" xfId="10252" xr:uid="{00000000-0005-0000-0000-00009C3A0000}"/>
    <cellStyle name="Comma 3 4 4 6 6 2" xfId="29466" xr:uid="{E1D78445-445B-4248-946F-49876CE71EE7}"/>
    <cellStyle name="Comma 3 4 4 6 7" xfId="19859" xr:uid="{8A0E697B-8FF0-4C5F-BFF5-F5D72E77BD2C}"/>
    <cellStyle name="Comma 3 4 4 7" xfId="843" xr:uid="{00000000-0005-0000-0000-00009D3A0000}"/>
    <cellStyle name="Comma 3 4 4 7 2" xfId="3247" xr:uid="{00000000-0005-0000-0000-00009E3A0000}"/>
    <cellStyle name="Comma 3 4 4 7 2 2" xfId="8050" xr:uid="{00000000-0005-0000-0000-00009F3A0000}"/>
    <cellStyle name="Comma 3 4 4 7 2 2 2" xfId="17657" xr:uid="{00000000-0005-0000-0000-0000A03A0000}"/>
    <cellStyle name="Comma 3 4 4 7 2 2 2 2" xfId="36871" xr:uid="{F363B035-94D5-4B0F-85E3-4CAC056D992D}"/>
    <cellStyle name="Comma 3 4 4 7 2 2 3" xfId="27264" xr:uid="{22436A94-997B-4CE4-8016-71355F05092B}"/>
    <cellStyle name="Comma 3 4 4 7 2 3" xfId="12854" xr:uid="{00000000-0005-0000-0000-0000A13A0000}"/>
    <cellStyle name="Comma 3 4 4 7 2 3 2" xfId="32068" xr:uid="{D1C68779-0124-4648-B66E-CE3F75A83C5F}"/>
    <cellStyle name="Comma 3 4 4 7 2 4" xfId="22461" xr:uid="{842582A7-78B7-487D-B606-E8D71578A0BD}"/>
    <cellStyle name="Comma 3 4 4 7 3" xfId="5649" xr:uid="{00000000-0005-0000-0000-0000A23A0000}"/>
    <cellStyle name="Comma 3 4 4 7 3 2" xfId="15256" xr:uid="{00000000-0005-0000-0000-0000A33A0000}"/>
    <cellStyle name="Comma 3 4 4 7 3 2 2" xfId="34470" xr:uid="{EF0A9CDD-E461-4752-936E-F60A3740DFD1}"/>
    <cellStyle name="Comma 3 4 4 7 3 3" xfId="24863" xr:uid="{19E1EA81-5694-44CC-A1AC-5DA683D78A83}"/>
    <cellStyle name="Comma 3 4 4 7 4" xfId="10452" xr:uid="{00000000-0005-0000-0000-0000A43A0000}"/>
    <cellStyle name="Comma 3 4 4 7 4 2" xfId="29666" xr:uid="{FECA99D5-B18E-4DDD-8D87-00C140265CA0}"/>
    <cellStyle name="Comma 3 4 4 7 5" xfId="20059" xr:uid="{8CF9D836-5A09-4F37-8D38-0E3F2F5C83A5}"/>
    <cellStyle name="Comma 3 4 4 8" xfId="1643" xr:uid="{00000000-0005-0000-0000-0000A53A0000}"/>
    <cellStyle name="Comma 3 4 4 8 2" xfId="4047" xr:uid="{00000000-0005-0000-0000-0000A63A0000}"/>
    <cellStyle name="Comma 3 4 4 8 2 2" xfId="8850" xr:uid="{00000000-0005-0000-0000-0000A73A0000}"/>
    <cellStyle name="Comma 3 4 4 8 2 2 2" xfId="18457" xr:uid="{00000000-0005-0000-0000-0000A83A0000}"/>
    <cellStyle name="Comma 3 4 4 8 2 2 2 2" xfId="37671" xr:uid="{0F828A4D-7CB5-4D07-9240-EA968B5C4B50}"/>
    <cellStyle name="Comma 3 4 4 8 2 2 3" xfId="28064" xr:uid="{380DD58F-422C-41D2-BD23-EAA9296B0031}"/>
    <cellStyle name="Comma 3 4 4 8 2 3" xfId="13654" xr:uid="{00000000-0005-0000-0000-0000A93A0000}"/>
    <cellStyle name="Comma 3 4 4 8 2 3 2" xfId="32868" xr:uid="{8FD58989-581B-489E-95A9-F8A9FF8146E4}"/>
    <cellStyle name="Comma 3 4 4 8 2 4" xfId="23261" xr:uid="{83ECCB4E-3AF6-4F16-B7C4-6842B6BB1B4C}"/>
    <cellStyle name="Comma 3 4 4 8 3" xfId="6449" xr:uid="{00000000-0005-0000-0000-0000AA3A0000}"/>
    <cellStyle name="Comma 3 4 4 8 3 2" xfId="16056" xr:uid="{00000000-0005-0000-0000-0000AB3A0000}"/>
    <cellStyle name="Comma 3 4 4 8 3 2 2" xfId="35270" xr:uid="{16708737-D9D4-411A-934E-B65DA2184D0F}"/>
    <cellStyle name="Comma 3 4 4 8 3 3" xfId="25663" xr:uid="{5A6B5CBD-C15E-4497-B452-6538BC63488A}"/>
    <cellStyle name="Comma 3 4 4 8 4" xfId="11252" xr:uid="{00000000-0005-0000-0000-0000AC3A0000}"/>
    <cellStyle name="Comma 3 4 4 8 4 2" xfId="30466" xr:uid="{BFD74D87-4D2C-4266-BF56-F6D440FE34DC}"/>
    <cellStyle name="Comma 3 4 4 8 5" xfId="20859" xr:uid="{A2630CAB-EB0F-46CE-A8BD-8CB9CB6CA5B5}"/>
    <cellStyle name="Comma 3 4 4 9" xfId="2447" xr:uid="{00000000-0005-0000-0000-0000AD3A0000}"/>
    <cellStyle name="Comma 3 4 4 9 2" xfId="7250" xr:uid="{00000000-0005-0000-0000-0000AE3A0000}"/>
    <cellStyle name="Comma 3 4 4 9 2 2" xfId="16857" xr:uid="{00000000-0005-0000-0000-0000AF3A0000}"/>
    <cellStyle name="Comma 3 4 4 9 2 2 2" xfId="36071" xr:uid="{906C4D1D-977A-4DCA-8D22-90ADC579678F}"/>
    <cellStyle name="Comma 3 4 4 9 2 3" xfId="26464" xr:uid="{8CC7188B-422F-460C-BEE1-F2797AD11B92}"/>
    <cellStyle name="Comma 3 4 4 9 3" xfId="12054" xr:uid="{00000000-0005-0000-0000-0000B03A0000}"/>
    <cellStyle name="Comma 3 4 4 9 3 2" xfId="31268" xr:uid="{AAC880B1-7649-4A82-8127-DA2A1202331D}"/>
    <cellStyle name="Comma 3 4 4 9 4" xfId="21661" xr:uid="{289535AB-56C5-49C7-BD64-EB0F68A1BFE2}"/>
    <cellStyle name="Comma 3 4 5" xfId="52" xr:uid="{00000000-0005-0000-0000-0000B13A0000}"/>
    <cellStyle name="Comma 3 4 5 10" xfId="4859" xr:uid="{00000000-0005-0000-0000-0000B23A0000}"/>
    <cellStyle name="Comma 3 4 5 10 2" xfId="14466" xr:uid="{00000000-0005-0000-0000-0000B33A0000}"/>
    <cellStyle name="Comma 3 4 5 10 2 2" xfId="33680" xr:uid="{393C3CA7-9FD5-4424-9181-9D97829C01A6}"/>
    <cellStyle name="Comma 3 4 5 10 3" xfId="24073" xr:uid="{D1388FC0-87C0-4812-904F-8CB36F43627D}"/>
    <cellStyle name="Comma 3 4 5 11" xfId="9662" xr:uid="{00000000-0005-0000-0000-0000B43A0000}"/>
    <cellStyle name="Comma 3 4 5 11 2" xfId="28876" xr:uid="{CBDACFA2-6EBE-4DE2-9367-62A7149E4E88}"/>
    <cellStyle name="Comma 3 4 5 12" xfId="19269" xr:uid="{0C6F6659-7F28-4B63-BF70-E936878A9CE4}"/>
    <cellStyle name="Comma 3 4 5 2" xfId="102" xr:uid="{00000000-0005-0000-0000-0000B53A0000}"/>
    <cellStyle name="Comma 3 4 5 2 10" xfId="9712" xr:uid="{00000000-0005-0000-0000-0000B63A0000}"/>
    <cellStyle name="Comma 3 4 5 2 10 2" xfId="28926" xr:uid="{66A00CFF-62BD-4A64-9013-CFD1DB130BA2}"/>
    <cellStyle name="Comma 3 4 5 2 11" xfId="19319" xr:uid="{F8975B2F-750E-4EAB-9DE0-2C854A6B08B6}"/>
    <cellStyle name="Comma 3 4 5 2 2" xfId="202" xr:uid="{00000000-0005-0000-0000-0000B73A0000}"/>
    <cellStyle name="Comma 3 4 5 2 2 10" xfId="19419" xr:uid="{E6319541-A84B-4E22-A2B5-BD9266BA0EA8}"/>
    <cellStyle name="Comma 3 4 5 2 2 2" xfId="402" xr:uid="{00000000-0005-0000-0000-0000B83A0000}"/>
    <cellStyle name="Comma 3 4 5 2 2 2 2" xfId="1203" xr:uid="{00000000-0005-0000-0000-0000B93A0000}"/>
    <cellStyle name="Comma 3 4 5 2 2 2 2 2" xfId="3607" xr:uid="{00000000-0005-0000-0000-0000BA3A0000}"/>
    <cellStyle name="Comma 3 4 5 2 2 2 2 2 2" xfId="8410" xr:uid="{00000000-0005-0000-0000-0000BB3A0000}"/>
    <cellStyle name="Comma 3 4 5 2 2 2 2 2 2 2" xfId="18017" xr:uid="{00000000-0005-0000-0000-0000BC3A0000}"/>
    <cellStyle name="Comma 3 4 5 2 2 2 2 2 2 2 2" xfId="37231" xr:uid="{E0AB08D2-B33A-4209-9975-9CFFE5C9C8C8}"/>
    <cellStyle name="Comma 3 4 5 2 2 2 2 2 2 3" xfId="27624" xr:uid="{A9C9B4A0-40DC-46C0-B95E-6DC7EFD2E00F}"/>
    <cellStyle name="Comma 3 4 5 2 2 2 2 2 3" xfId="13214" xr:uid="{00000000-0005-0000-0000-0000BD3A0000}"/>
    <cellStyle name="Comma 3 4 5 2 2 2 2 2 3 2" xfId="32428" xr:uid="{D87BD68E-A451-4AEF-823A-0C4B876C5861}"/>
    <cellStyle name="Comma 3 4 5 2 2 2 2 2 4" xfId="22821" xr:uid="{5B23271C-5B5D-4C83-865F-CD7C898EC076}"/>
    <cellStyle name="Comma 3 4 5 2 2 2 2 3" xfId="6009" xr:uid="{00000000-0005-0000-0000-0000BE3A0000}"/>
    <cellStyle name="Comma 3 4 5 2 2 2 2 3 2" xfId="15616" xr:uid="{00000000-0005-0000-0000-0000BF3A0000}"/>
    <cellStyle name="Comma 3 4 5 2 2 2 2 3 2 2" xfId="34830" xr:uid="{A74A4B20-3A8E-4AF6-B2AC-A68D5FE724D3}"/>
    <cellStyle name="Comma 3 4 5 2 2 2 2 3 3" xfId="25223" xr:uid="{4BFDE91F-CA39-4F96-879C-BD10D71DF6A5}"/>
    <cellStyle name="Comma 3 4 5 2 2 2 2 4" xfId="10812" xr:uid="{00000000-0005-0000-0000-0000C03A0000}"/>
    <cellStyle name="Comma 3 4 5 2 2 2 2 4 2" xfId="30026" xr:uid="{73B8A59E-3B5C-4AA6-821C-03F3ADF11824}"/>
    <cellStyle name="Comma 3 4 5 2 2 2 2 5" xfId="20419" xr:uid="{CEA1F636-E71D-48FB-AA3E-08E47EDFA128}"/>
    <cellStyle name="Comma 3 4 5 2 2 2 3" xfId="2003" xr:uid="{00000000-0005-0000-0000-0000C13A0000}"/>
    <cellStyle name="Comma 3 4 5 2 2 2 3 2" xfId="4407" xr:uid="{00000000-0005-0000-0000-0000C23A0000}"/>
    <cellStyle name="Comma 3 4 5 2 2 2 3 2 2" xfId="9210" xr:uid="{00000000-0005-0000-0000-0000C33A0000}"/>
    <cellStyle name="Comma 3 4 5 2 2 2 3 2 2 2" xfId="18817" xr:uid="{00000000-0005-0000-0000-0000C43A0000}"/>
    <cellStyle name="Comma 3 4 5 2 2 2 3 2 2 2 2" xfId="38031" xr:uid="{86CC1F80-F3B5-4AC9-833D-982654169F40}"/>
    <cellStyle name="Comma 3 4 5 2 2 2 3 2 2 3" xfId="28424" xr:uid="{B0E920A3-612B-4E82-A3D0-709E7039F7D3}"/>
    <cellStyle name="Comma 3 4 5 2 2 2 3 2 3" xfId="14014" xr:uid="{00000000-0005-0000-0000-0000C53A0000}"/>
    <cellStyle name="Comma 3 4 5 2 2 2 3 2 3 2" xfId="33228" xr:uid="{8ACBEF82-6195-4011-A64F-C0C6097A4ECD}"/>
    <cellStyle name="Comma 3 4 5 2 2 2 3 2 4" xfId="23621" xr:uid="{EB465778-314C-49E7-A9AD-1257E65B9825}"/>
    <cellStyle name="Comma 3 4 5 2 2 2 3 3" xfId="6809" xr:uid="{00000000-0005-0000-0000-0000C63A0000}"/>
    <cellStyle name="Comma 3 4 5 2 2 2 3 3 2" xfId="16416" xr:uid="{00000000-0005-0000-0000-0000C73A0000}"/>
    <cellStyle name="Comma 3 4 5 2 2 2 3 3 2 2" xfId="35630" xr:uid="{A0D36AE4-2964-426E-B571-F84FA74FCB2A}"/>
    <cellStyle name="Comma 3 4 5 2 2 2 3 3 3" xfId="26023" xr:uid="{DD18AC4C-7DC6-468A-8BFA-9F1423267D69}"/>
    <cellStyle name="Comma 3 4 5 2 2 2 3 4" xfId="11612" xr:uid="{00000000-0005-0000-0000-0000C83A0000}"/>
    <cellStyle name="Comma 3 4 5 2 2 2 3 4 2" xfId="30826" xr:uid="{71029C12-47BB-4B84-ADFB-F21294301A35}"/>
    <cellStyle name="Comma 3 4 5 2 2 2 3 5" xfId="21219" xr:uid="{DB178340-9BAE-4385-AB23-49F6E92524BB}"/>
    <cellStyle name="Comma 3 4 5 2 2 2 4" xfId="2807" xr:uid="{00000000-0005-0000-0000-0000C93A0000}"/>
    <cellStyle name="Comma 3 4 5 2 2 2 4 2" xfId="7610" xr:uid="{00000000-0005-0000-0000-0000CA3A0000}"/>
    <cellStyle name="Comma 3 4 5 2 2 2 4 2 2" xfId="17217" xr:uid="{00000000-0005-0000-0000-0000CB3A0000}"/>
    <cellStyle name="Comma 3 4 5 2 2 2 4 2 2 2" xfId="36431" xr:uid="{6E5D74A7-49FB-46FA-81CD-2FA92BF4DB2D}"/>
    <cellStyle name="Comma 3 4 5 2 2 2 4 2 3" xfId="26824" xr:uid="{73E57345-8E2F-4F34-B61D-E8280450C38C}"/>
    <cellStyle name="Comma 3 4 5 2 2 2 4 3" xfId="12414" xr:uid="{00000000-0005-0000-0000-0000CC3A0000}"/>
    <cellStyle name="Comma 3 4 5 2 2 2 4 3 2" xfId="31628" xr:uid="{EFB16089-8FEA-4071-AA57-C15ED38F9095}"/>
    <cellStyle name="Comma 3 4 5 2 2 2 4 4" xfId="22021" xr:uid="{F3AD5FBA-263B-4A98-B5E1-C0A7FB3DDF24}"/>
    <cellStyle name="Comma 3 4 5 2 2 2 5" xfId="5209" xr:uid="{00000000-0005-0000-0000-0000CD3A0000}"/>
    <cellStyle name="Comma 3 4 5 2 2 2 5 2" xfId="14816" xr:uid="{00000000-0005-0000-0000-0000CE3A0000}"/>
    <cellStyle name="Comma 3 4 5 2 2 2 5 2 2" xfId="34030" xr:uid="{D77E1DBB-C7F4-43E3-B49E-11F08E3FC613}"/>
    <cellStyle name="Comma 3 4 5 2 2 2 5 3" xfId="24423" xr:uid="{E37AC314-5724-421C-81FD-882B8A6EB3AD}"/>
    <cellStyle name="Comma 3 4 5 2 2 2 6" xfId="10012" xr:uid="{00000000-0005-0000-0000-0000CF3A0000}"/>
    <cellStyle name="Comma 3 4 5 2 2 2 6 2" xfId="29226" xr:uid="{58448A92-B02D-4590-B2A0-BADB60C2BD65}"/>
    <cellStyle name="Comma 3 4 5 2 2 2 7" xfId="19619" xr:uid="{E70E4F19-8FC4-4684-87F1-AFBA4FD07254}"/>
    <cellStyle name="Comma 3 4 5 2 2 3" xfId="602" xr:uid="{00000000-0005-0000-0000-0000D03A0000}"/>
    <cellStyle name="Comma 3 4 5 2 2 3 2" xfId="1403" xr:uid="{00000000-0005-0000-0000-0000D13A0000}"/>
    <cellStyle name="Comma 3 4 5 2 2 3 2 2" xfId="3807" xr:uid="{00000000-0005-0000-0000-0000D23A0000}"/>
    <cellStyle name="Comma 3 4 5 2 2 3 2 2 2" xfId="8610" xr:uid="{00000000-0005-0000-0000-0000D33A0000}"/>
    <cellStyle name="Comma 3 4 5 2 2 3 2 2 2 2" xfId="18217" xr:uid="{00000000-0005-0000-0000-0000D43A0000}"/>
    <cellStyle name="Comma 3 4 5 2 2 3 2 2 2 2 2" xfId="37431" xr:uid="{761EED98-97DE-4E21-B5E4-F16949E1F3EA}"/>
    <cellStyle name="Comma 3 4 5 2 2 3 2 2 2 3" xfId="27824" xr:uid="{D27BF865-DDF6-42B1-AF51-9C3C3351D214}"/>
    <cellStyle name="Comma 3 4 5 2 2 3 2 2 3" xfId="13414" xr:uid="{00000000-0005-0000-0000-0000D53A0000}"/>
    <cellStyle name="Comma 3 4 5 2 2 3 2 2 3 2" xfId="32628" xr:uid="{01211E4A-B5F1-4674-9BCF-2E3AF4AF21E5}"/>
    <cellStyle name="Comma 3 4 5 2 2 3 2 2 4" xfId="23021" xr:uid="{05D48894-6059-462D-9766-C48090F25855}"/>
    <cellStyle name="Comma 3 4 5 2 2 3 2 3" xfId="6209" xr:uid="{00000000-0005-0000-0000-0000D63A0000}"/>
    <cellStyle name="Comma 3 4 5 2 2 3 2 3 2" xfId="15816" xr:uid="{00000000-0005-0000-0000-0000D73A0000}"/>
    <cellStyle name="Comma 3 4 5 2 2 3 2 3 2 2" xfId="35030" xr:uid="{F0CD02DE-D0BB-4587-BC8E-F6F0EC2A9C84}"/>
    <cellStyle name="Comma 3 4 5 2 2 3 2 3 3" xfId="25423" xr:uid="{B4C9C8EE-80EA-4976-9616-11E19EEED492}"/>
    <cellStyle name="Comma 3 4 5 2 2 3 2 4" xfId="11012" xr:uid="{00000000-0005-0000-0000-0000D83A0000}"/>
    <cellStyle name="Comma 3 4 5 2 2 3 2 4 2" xfId="30226" xr:uid="{A64DF6C8-282F-4519-91B5-AB64A13B6AC0}"/>
    <cellStyle name="Comma 3 4 5 2 2 3 2 5" xfId="20619" xr:uid="{A8162F45-9E6E-4F60-A67C-3CFA6C098271}"/>
    <cellStyle name="Comma 3 4 5 2 2 3 3" xfId="2203" xr:uid="{00000000-0005-0000-0000-0000D93A0000}"/>
    <cellStyle name="Comma 3 4 5 2 2 3 3 2" xfId="4607" xr:uid="{00000000-0005-0000-0000-0000DA3A0000}"/>
    <cellStyle name="Comma 3 4 5 2 2 3 3 2 2" xfId="9410" xr:uid="{00000000-0005-0000-0000-0000DB3A0000}"/>
    <cellStyle name="Comma 3 4 5 2 2 3 3 2 2 2" xfId="19017" xr:uid="{00000000-0005-0000-0000-0000DC3A0000}"/>
    <cellStyle name="Comma 3 4 5 2 2 3 3 2 2 2 2" xfId="38231" xr:uid="{9918306A-57ED-4040-AE85-7FF204BC79D2}"/>
    <cellStyle name="Comma 3 4 5 2 2 3 3 2 2 3" xfId="28624" xr:uid="{40376270-A238-4809-8067-FC07391C8230}"/>
    <cellStyle name="Comma 3 4 5 2 2 3 3 2 3" xfId="14214" xr:uid="{00000000-0005-0000-0000-0000DD3A0000}"/>
    <cellStyle name="Comma 3 4 5 2 2 3 3 2 3 2" xfId="33428" xr:uid="{39FFD7B4-5F54-4312-BE49-09D9115791C1}"/>
    <cellStyle name="Comma 3 4 5 2 2 3 3 2 4" xfId="23821" xr:uid="{CF0A0A01-F47F-485C-8A41-4DDAC6BC600F}"/>
    <cellStyle name="Comma 3 4 5 2 2 3 3 3" xfId="7009" xr:uid="{00000000-0005-0000-0000-0000DE3A0000}"/>
    <cellStyle name="Comma 3 4 5 2 2 3 3 3 2" xfId="16616" xr:uid="{00000000-0005-0000-0000-0000DF3A0000}"/>
    <cellStyle name="Comma 3 4 5 2 2 3 3 3 2 2" xfId="35830" xr:uid="{DD9E3322-9167-4168-BFF1-6BC4DA57946C}"/>
    <cellStyle name="Comma 3 4 5 2 2 3 3 3 3" xfId="26223" xr:uid="{F212FF5A-7066-439A-B860-CCA840ABE1E8}"/>
    <cellStyle name="Comma 3 4 5 2 2 3 3 4" xfId="11812" xr:uid="{00000000-0005-0000-0000-0000E03A0000}"/>
    <cellStyle name="Comma 3 4 5 2 2 3 3 4 2" xfId="31026" xr:uid="{0ED6631B-3FD5-45C6-B9A9-519E40CF489A}"/>
    <cellStyle name="Comma 3 4 5 2 2 3 3 5" xfId="21419" xr:uid="{446D3805-8AC3-4790-979D-E3D65C0E7A14}"/>
    <cellStyle name="Comma 3 4 5 2 2 3 4" xfId="3007" xr:uid="{00000000-0005-0000-0000-0000E13A0000}"/>
    <cellStyle name="Comma 3 4 5 2 2 3 4 2" xfId="7810" xr:uid="{00000000-0005-0000-0000-0000E23A0000}"/>
    <cellStyle name="Comma 3 4 5 2 2 3 4 2 2" xfId="17417" xr:uid="{00000000-0005-0000-0000-0000E33A0000}"/>
    <cellStyle name="Comma 3 4 5 2 2 3 4 2 2 2" xfId="36631" xr:uid="{7C7273A0-C862-42D0-A8C1-5D1569A1CD7D}"/>
    <cellStyle name="Comma 3 4 5 2 2 3 4 2 3" xfId="27024" xr:uid="{A66A70BB-ACAD-4074-9B9A-D01B3B26DD39}"/>
    <cellStyle name="Comma 3 4 5 2 2 3 4 3" xfId="12614" xr:uid="{00000000-0005-0000-0000-0000E43A0000}"/>
    <cellStyle name="Comma 3 4 5 2 2 3 4 3 2" xfId="31828" xr:uid="{7142F849-B635-499C-837C-BBF50A7F3D54}"/>
    <cellStyle name="Comma 3 4 5 2 2 3 4 4" xfId="22221" xr:uid="{F47A2436-6D09-413F-8039-04976BF7E6FA}"/>
    <cellStyle name="Comma 3 4 5 2 2 3 5" xfId="5409" xr:uid="{00000000-0005-0000-0000-0000E53A0000}"/>
    <cellStyle name="Comma 3 4 5 2 2 3 5 2" xfId="15016" xr:uid="{00000000-0005-0000-0000-0000E63A0000}"/>
    <cellStyle name="Comma 3 4 5 2 2 3 5 2 2" xfId="34230" xr:uid="{0A8B733D-54BA-4AC4-8BF4-10A0E6EF482C}"/>
    <cellStyle name="Comma 3 4 5 2 2 3 5 3" xfId="24623" xr:uid="{4C513C8B-4B47-421E-8285-851E8DB108EE}"/>
    <cellStyle name="Comma 3 4 5 2 2 3 6" xfId="10212" xr:uid="{00000000-0005-0000-0000-0000E73A0000}"/>
    <cellStyle name="Comma 3 4 5 2 2 3 6 2" xfId="29426" xr:uid="{6D7B4A2C-632D-4423-8AD8-5553BCBBC5B8}"/>
    <cellStyle name="Comma 3 4 5 2 2 3 7" xfId="19819" xr:uid="{8570E527-255D-44EF-B8D6-099A68B74CB8}"/>
    <cellStyle name="Comma 3 4 5 2 2 4" xfId="802" xr:uid="{00000000-0005-0000-0000-0000E83A0000}"/>
    <cellStyle name="Comma 3 4 5 2 2 4 2" xfId="1603" xr:uid="{00000000-0005-0000-0000-0000E93A0000}"/>
    <cellStyle name="Comma 3 4 5 2 2 4 2 2" xfId="4007" xr:uid="{00000000-0005-0000-0000-0000EA3A0000}"/>
    <cellStyle name="Comma 3 4 5 2 2 4 2 2 2" xfId="8810" xr:uid="{00000000-0005-0000-0000-0000EB3A0000}"/>
    <cellStyle name="Comma 3 4 5 2 2 4 2 2 2 2" xfId="18417" xr:uid="{00000000-0005-0000-0000-0000EC3A0000}"/>
    <cellStyle name="Comma 3 4 5 2 2 4 2 2 2 2 2" xfId="37631" xr:uid="{C5BB6B32-2FFC-4C3A-B44D-C56A85813589}"/>
    <cellStyle name="Comma 3 4 5 2 2 4 2 2 2 3" xfId="28024" xr:uid="{78A1CB6E-F730-4745-BE55-E3E5C450AE27}"/>
    <cellStyle name="Comma 3 4 5 2 2 4 2 2 3" xfId="13614" xr:uid="{00000000-0005-0000-0000-0000ED3A0000}"/>
    <cellStyle name="Comma 3 4 5 2 2 4 2 2 3 2" xfId="32828" xr:uid="{B5C06020-37FB-4D29-B95A-5AE721A7E9AE}"/>
    <cellStyle name="Comma 3 4 5 2 2 4 2 2 4" xfId="23221" xr:uid="{AAA8A36D-265C-4CFA-AA91-1BD53C8B53E4}"/>
    <cellStyle name="Comma 3 4 5 2 2 4 2 3" xfId="6409" xr:uid="{00000000-0005-0000-0000-0000EE3A0000}"/>
    <cellStyle name="Comma 3 4 5 2 2 4 2 3 2" xfId="16016" xr:uid="{00000000-0005-0000-0000-0000EF3A0000}"/>
    <cellStyle name="Comma 3 4 5 2 2 4 2 3 2 2" xfId="35230" xr:uid="{C29FAA43-E47B-4358-881A-A4E6302E123B}"/>
    <cellStyle name="Comma 3 4 5 2 2 4 2 3 3" xfId="25623" xr:uid="{BE237BD4-9ABE-4CD6-A52C-1D62C6993E2D}"/>
    <cellStyle name="Comma 3 4 5 2 2 4 2 4" xfId="11212" xr:uid="{00000000-0005-0000-0000-0000F03A0000}"/>
    <cellStyle name="Comma 3 4 5 2 2 4 2 4 2" xfId="30426" xr:uid="{BA67203D-9BA8-4E84-8D3D-1B40D337BAA2}"/>
    <cellStyle name="Comma 3 4 5 2 2 4 2 5" xfId="20819" xr:uid="{F1DF3301-B6E2-4C7B-8719-32CACB9CBB97}"/>
    <cellStyle name="Comma 3 4 5 2 2 4 3" xfId="2403" xr:uid="{00000000-0005-0000-0000-0000F13A0000}"/>
    <cellStyle name="Comma 3 4 5 2 2 4 3 2" xfId="4807" xr:uid="{00000000-0005-0000-0000-0000F23A0000}"/>
    <cellStyle name="Comma 3 4 5 2 2 4 3 2 2" xfId="9610" xr:uid="{00000000-0005-0000-0000-0000F33A0000}"/>
    <cellStyle name="Comma 3 4 5 2 2 4 3 2 2 2" xfId="19217" xr:uid="{00000000-0005-0000-0000-0000F43A0000}"/>
    <cellStyle name="Comma 3 4 5 2 2 4 3 2 2 2 2" xfId="38431" xr:uid="{C68CD0F6-FF29-4239-ADDF-2B35A94C00AA}"/>
    <cellStyle name="Comma 3 4 5 2 2 4 3 2 2 3" xfId="28824" xr:uid="{C2ECD6A9-23DD-480B-A19B-464AC98511D0}"/>
    <cellStyle name="Comma 3 4 5 2 2 4 3 2 3" xfId="14414" xr:uid="{00000000-0005-0000-0000-0000F53A0000}"/>
    <cellStyle name="Comma 3 4 5 2 2 4 3 2 3 2" xfId="33628" xr:uid="{3AC59C81-746B-43B2-BA24-75CF7C2ACAF6}"/>
    <cellStyle name="Comma 3 4 5 2 2 4 3 2 4" xfId="24021" xr:uid="{3CB96B75-EBD4-46F3-B71B-ADAC40873FEF}"/>
    <cellStyle name="Comma 3 4 5 2 2 4 3 3" xfId="7209" xr:uid="{00000000-0005-0000-0000-0000F63A0000}"/>
    <cellStyle name="Comma 3 4 5 2 2 4 3 3 2" xfId="16816" xr:uid="{00000000-0005-0000-0000-0000F73A0000}"/>
    <cellStyle name="Comma 3 4 5 2 2 4 3 3 2 2" xfId="36030" xr:uid="{D76811AA-4068-45C1-9639-0ED8B4D08F20}"/>
    <cellStyle name="Comma 3 4 5 2 2 4 3 3 3" xfId="26423" xr:uid="{5D616D29-333B-429C-96D2-85EC5AD45693}"/>
    <cellStyle name="Comma 3 4 5 2 2 4 3 4" xfId="12012" xr:uid="{00000000-0005-0000-0000-0000F83A0000}"/>
    <cellStyle name="Comma 3 4 5 2 2 4 3 4 2" xfId="31226" xr:uid="{E84D5F99-A84F-4F96-B9FC-47A01E6954A2}"/>
    <cellStyle name="Comma 3 4 5 2 2 4 3 5" xfId="21619" xr:uid="{4E4C6D73-9782-441D-B746-F3172F3A95CB}"/>
    <cellStyle name="Comma 3 4 5 2 2 4 4" xfId="3207" xr:uid="{00000000-0005-0000-0000-0000F93A0000}"/>
    <cellStyle name="Comma 3 4 5 2 2 4 4 2" xfId="8010" xr:uid="{00000000-0005-0000-0000-0000FA3A0000}"/>
    <cellStyle name="Comma 3 4 5 2 2 4 4 2 2" xfId="17617" xr:uid="{00000000-0005-0000-0000-0000FB3A0000}"/>
    <cellStyle name="Comma 3 4 5 2 2 4 4 2 2 2" xfId="36831" xr:uid="{5D4AE7C1-39F2-48B2-B0E5-0FB82C802F10}"/>
    <cellStyle name="Comma 3 4 5 2 2 4 4 2 3" xfId="27224" xr:uid="{05D10CA3-7D7A-4181-BF81-74E23A5E9BFB}"/>
    <cellStyle name="Comma 3 4 5 2 2 4 4 3" xfId="12814" xr:uid="{00000000-0005-0000-0000-0000FC3A0000}"/>
    <cellStyle name="Comma 3 4 5 2 2 4 4 3 2" xfId="32028" xr:uid="{53F35D7E-58E4-4A76-950B-11290FC207E9}"/>
    <cellStyle name="Comma 3 4 5 2 2 4 4 4" xfId="22421" xr:uid="{712111F0-2875-48EC-ACF9-D220A56B4B13}"/>
    <cellStyle name="Comma 3 4 5 2 2 4 5" xfId="5609" xr:uid="{00000000-0005-0000-0000-0000FD3A0000}"/>
    <cellStyle name="Comma 3 4 5 2 2 4 5 2" xfId="15216" xr:uid="{00000000-0005-0000-0000-0000FE3A0000}"/>
    <cellStyle name="Comma 3 4 5 2 2 4 5 2 2" xfId="34430" xr:uid="{359BA0CD-AFD7-44A5-B5B0-D06CFFD2372F}"/>
    <cellStyle name="Comma 3 4 5 2 2 4 5 3" xfId="24823" xr:uid="{3ECDF2F8-29EB-4584-BC75-975ADCF0DE24}"/>
    <cellStyle name="Comma 3 4 5 2 2 4 6" xfId="10412" xr:uid="{00000000-0005-0000-0000-0000FF3A0000}"/>
    <cellStyle name="Comma 3 4 5 2 2 4 6 2" xfId="29626" xr:uid="{17E1ABB1-76AA-4F5A-AABC-032123C58410}"/>
    <cellStyle name="Comma 3 4 5 2 2 4 7" xfId="20019" xr:uid="{3E011236-245E-4551-89EC-ABA81A7C2F7A}"/>
    <cellStyle name="Comma 3 4 5 2 2 5" xfId="1003" xr:uid="{00000000-0005-0000-0000-0000003B0000}"/>
    <cellStyle name="Comma 3 4 5 2 2 5 2" xfId="3407" xr:uid="{00000000-0005-0000-0000-0000013B0000}"/>
    <cellStyle name="Comma 3 4 5 2 2 5 2 2" xfId="8210" xr:uid="{00000000-0005-0000-0000-0000023B0000}"/>
    <cellStyle name="Comma 3 4 5 2 2 5 2 2 2" xfId="17817" xr:uid="{00000000-0005-0000-0000-0000033B0000}"/>
    <cellStyle name="Comma 3 4 5 2 2 5 2 2 2 2" xfId="37031" xr:uid="{CAA67C01-E817-4E07-BC91-3B48E36E90A7}"/>
    <cellStyle name="Comma 3 4 5 2 2 5 2 2 3" xfId="27424" xr:uid="{3DBE40CB-B407-4894-9D36-6DB5695F44C4}"/>
    <cellStyle name="Comma 3 4 5 2 2 5 2 3" xfId="13014" xr:uid="{00000000-0005-0000-0000-0000043B0000}"/>
    <cellStyle name="Comma 3 4 5 2 2 5 2 3 2" xfId="32228" xr:uid="{7980EA09-168E-4FED-AC76-B20491692205}"/>
    <cellStyle name="Comma 3 4 5 2 2 5 2 4" xfId="22621" xr:uid="{D8167203-FF1D-4D58-95B3-2AD782A3DED7}"/>
    <cellStyle name="Comma 3 4 5 2 2 5 3" xfId="5809" xr:uid="{00000000-0005-0000-0000-0000053B0000}"/>
    <cellStyle name="Comma 3 4 5 2 2 5 3 2" xfId="15416" xr:uid="{00000000-0005-0000-0000-0000063B0000}"/>
    <cellStyle name="Comma 3 4 5 2 2 5 3 2 2" xfId="34630" xr:uid="{AD01C98F-14E8-4285-8A99-7E419CAF6510}"/>
    <cellStyle name="Comma 3 4 5 2 2 5 3 3" xfId="25023" xr:uid="{CCE7BFAA-3E12-4F9C-924D-E378CF76503A}"/>
    <cellStyle name="Comma 3 4 5 2 2 5 4" xfId="10612" xr:uid="{00000000-0005-0000-0000-0000073B0000}"/>
    <cellStyle name="Comma 3 4 5 2 2 5 4 2" xfId="29826" xr:uid="{3E9ABC40-BA6F-4BFF-929B-0E266A34B562}"/>
    <cellStyle name="Comma 3 4 5 2 2 5 5" xfId="20219" xr:uid="{BADF272E-A085-4076-8F99-3B32FDFED9DE}"/>
    <cellStyle name="Comma 3 4 5 2 2 6" xfId="1803" xr:uid="{00000000-0005-0000-0000-0000083B0000}"/>
    <cellStyle name="Comma 3 4 5 2 2 6 2" xfId="4207" xr:uid="{00000000-0005-0000-0000-0000093B0000}"/>
    <cellStyle name="Comma 3 4 5 2 2 6 2 2" xfId="9010" xr:uid="{00000000-0005-0000-0000-00000A3B0000}"/>
    <cellStyle name="Comma 3 4 5 2 2 6 2 2 2" xfId="18617" xr:uid="{00000000-0005-0000-0000-00000B3B0000}"/>
    <cellStyle name="Comma 3 4 5 2 2 6 2 2 2 2" xfId="37831" xr:uid="{14BADB47-558F-4142-9BEA-760D407712E3}"/>
    <cellStyle name="Comma 3 4 5 2 2 6 2 2 3" xfId="28224" xr:uid="{DD74D7EA-6B12-4CE4-B67A-8E790BAC731A}"/>
    <cellStyle name="Comma 3 4 5 2 2 6 2 3" xfId="13814" xr:uid="{00000000-0005-0000-0000-00000C3B0000}"/>
    <cellStyle name="Comma 3 4 5 2 2 6 2 3 2" xfId="33028" xr:uid="{C018F938-E300-42EE-8C97-8A6BD3B1D53C}"/>
    <cellStyle name="Comma 3 4 5 2 2 6 2 4" xfId="23421" xr:uid="{AE016198-9E5B-4FD7-ACA3-5664C3183844}"/>
    <cellStyle name="Comma 3 4 5 2 2 6 3" xfId="6609" xr:uid="{00000000-0005-0000-0000-00000D3B0000}"/>
    <cellStyle name="Comma 3 4 5 2 2 6 3 2" xfId="16216" xr:uid="{00000000-0005-0000-0000-00000E3B0000}"/>
    <cellStyle name="Comma 3 4 5 2 2 6 3 2 2" xfId="35430" xr:uid="{CC528612-47E9-47C7-9A70-DFC279922483}"/>
    <cellStyle name="Comma 3 4 5 2 2 6 3 3" xfId="25823" xr:uid="{0C87A092-12E7-43C9-A1FA-26B0049ECBD3}"/>
    <cellStyle name="Comma 3 4 5 2 2 6 4" xfId="11412" xr:uid="{00000000-0005-0000-0000-00000F3B0000}"/>
    <cellStyle name="Comma 3 4 5 2 2 6 4 2" xfId="30626" xr:uid="{BEAA9C19-5170-4164-9CF9-8CE6E329B3FA}"/>
    <cellStyle name="Comma 3 4 5 2 2 6 5" xfId="21019" xr:uid="{7E18BBB2-90DA-413B-8EE4-05FC2FA7BF4F}"/>
    <cellStyle name="Comma 3 4 5 2 2 7" xfId="2607" xr:uid="{00000000-0005-0000-0000-0000103B0000}"/>
    <cellStyle name="Comma 3 4 5 2 2 7 2" xfId="7410" xr:uid="{00000000-0005-0000-0000-0000113B0000}"/>
    <cellStyle name="Comma 3 4 5 2 2 7 2 2" xfId="17017" xr:uid="{00000000-0005-0000-0000-0000123B0000}"/>
    <cellStyle name="Comma 3 4 5 2 2 7 2 2 2" xfId="36231" xr:uid="{B333E1E4-7258-49CD-A07C-F8E87C5375B9}"/>
    <cellStyle name="Comma 3 4 5 2 2 7 2 3" xfId="26624" xr:uid="{9D205FBE-7EFA-4F82-9434-CFC80B9647DD}"/>
    <cellStyle name="Comma 3 4 5 2 2 7 3" xfId="12214" xr:uid="{00000000-0005-0000-0000-0000133B0000}"/>
    <cellStyle name="Comma 3 4 5 2 2 7 3 2" xfId="31428" xr:uid="{E960B084-C0CF-4D8C-BDD2-D6095CC083B3}"/>
    <cellStyle name="Comma 3 4 5 2 2 7 4" xfId="21821" xr:uid="{EABBC49C-BC10-441E-BAFD-54B629E8C041}"/>
    <cellStyle name="Comma 3 4 5 2 2 8" xfId="5009" xr:uid="{00000000-0005-0000-0000-0000143B0000}"/>
    <cellStyle name="Comma 3 4 5 2 2 8 2" xfId="14616" xr:uid="{00000000-0005-0000-0000-0000153B0000}"/>
    <cellStyle name="Comma 3 4 5 2 2 8 2 2" xfId="33830" xr:uid="{34EAFF5A-F5AD-42FA-A75F-068FD32D7738}"/>
    <cellStyle name="Comma 3 4 5 2 2 8 3" xfId="24223" xr:uid="{DF8846D0-2B8B-4880-A750-EC13F230E011}"/>
    <cellStyle name="Comma 3 4 5 2 2 9" xfId="9812" xr:uid="{00000000-0005-0000-0000-0000163B0000}"/>
    <cellStyle name="Comma 3 4 5 2 2 9 2" xfId="29026" xr:uid="{E4E1B2DC-699C-499E-9B54-E33BF615C1C8}"/>
    <cellStyle name="Comma 3 4 5 2 3" xfId="302" xr:uid="{00000000-0005-0000-0000-0000173B0000}"/>
    <cellStyle name="Comma 3 4 5 2 3 2" xfId="1103" xr:uid="{00000000-0005-0000-0000-0000183B0000}"/>
    <cellStyle name="Comma 3 4 5 2 3 2 2" xfId="3507" xr:uid="{00000000-0005-0000-0000-0000193B0000}"/>
    <cellStyle name="Comma 3 4 5 2 3 2 2 2" xfId="8310" xr:uid="{00000000-0005-0000-0000-00001A3B0000}"/>
    <cellStyle name="Comma 3 4 5 2 3 2 2 2 2" xfId="17917" xr:uid="{00000000-0005-0000-0000-00001B3B0000}"/>
    <cellStyle name="Comma 3 4 5 2 3 2 2 2 2 2" xfId="37131" xr:uid="{EF27B03C-9D6C-4ACC-BB11-E89B9E807DC1}"/>
    <cellStyle name="Comma 3 4 5 2 3 2 2 2 3" xfId="27524" xr:uid="{2DFEF7F9-6D13-4279-84B3-4BA41561FEC9}"/>
    <cellStyle name="Comma 3 4 5 2 3 2 2 3" xfId="13114" xr:uid="{00000000-0005-0000-0000-00001C3B0000}"/>
    <cellStyle name="Comma 3 4 5 2 3 2 2 3 2" xfId="32328" xr:uid="{99CDE300-EA2E-4968-9D0A-13893D5A6D8A}"/>
    <cellStyle name="Comma 3 4 5 2 3 2 2 4" xfId="22721" xr:uid="{05C1C537-B87A-4B1A-BA24-14B68A020B08}"/>
    <cellStyle name="Comma 3 4 5 2 3 2 3" xfId="5909" xr:uid="{00000000-0005-0000-0000-00001D3B0000}"/>
    <cellStyle name="Comma 3 4 5 2 3 2 3 2" xfId="15516" xr:uid="{00000000-0005-0000-0000-00001E3B0000}"/>
    <cellStyle name="Comma 3 4 5 2 3 2 3 2 2" xfId="34730" xr:uid="{10EFB163-80FF-4E8A-BDD0-7616744662DD}"/>
    <cellStyle name="Comma 3 4 5 2 3 2 3 3" xfId="25123" xr:uid="{F0D1E589-F56A-410C-A7E7-224E57DAA1B6}"/>
    <cellStyle name="Comma 3 4 5 2 3 2 4" xfId="10712" xr:uid="{00000000-0005-0000-0000-00001F3B0000}"/>
    <cellStyle name="Comma 3 4 5 2 3 2 4 2" xfId="29926" xr:uid="{FD8F3546-486C-41E2-B945-9195DC9A17B8}"/>
    <cellStyle name="Comma 3 4 5 2 3 2 5" xfId="20319" xr:uid="{3A3067F9-623F-42F8-A4B1-A78526DA8946}"/>
    <cellStyle name="Comma 3 4 5 2 3 3" xfId="1903" xr:uid="{00000000-0005-0000-0000-0000203B0000}"/>
    <cellStyle name="Comma 3 4 5 2 3 3 2" xfId="4307" xr:uid="{00000000-0005-0000-0000-0000213B0000}"/>
    <cellStyle name="Comma 3 4 5 2 3 3 2 2" xfId="9110" xr:uid="{00000000-0005-0000-0000-0000223B0000}"/>
    <cellStyle name="Comma 3 4 5 2 3 3 2 2 2" xfId="18717" xr:uid="{00000000-0005-0000-0000-0000233B0000}"/>
    <cellStyle name="Comma 3 4 5 2 3 3 2 2 2 2" xfId="37931" xr:uid="{507147D9-0EDB-4021-9305-C0669421D342}"/>
    <cellStyle name="Comma 3 4 5 2 3 3 2 2 3" xfId="28324" xr:uid="{67DA84E6-70FA-4213-B50B-93A9EC457604}"/>
    <cellStyle name="Comma 3 4 5 2 3 3 2 3" xfId="13914" xr:uid="{00000000-0005-0000-0000-0000243B0000}"/>
    <cellStyle name="Comma 3 4 5 2 3 3 2 3 2" xfId="33128" xr:uid="{145CD902-E14B-4C3A-9DB4-8F8B579C2D0F}"/>
    <cellStyle name="Comma 3 4 5 2 3 3 2 4" xfId="23521" xr:uid="{70A766A7-80C8-4E43-A0EF-0C348F44352F}"/>
    <cellStyle name="Comma 3 4 5 2 3 3 3" xfId="6709" xr:uid="{00000000-0005-0000-0000-0000253B0000}"/>
    <cellStyle name="Comma 3 4 5 2 3 3 3 2" xfId="16316" xr:uid="{00000000-0005-0000-0000-0000263B0000}"/>
    <cellStyle name="Comma 3 4 5 2 3 3 3 2 2" xfId="35530" xr:uid="{F8807BBE-0921-49B4-9F45-EB388DACEAA1}"/>
    <cellStyle name="Comma 3 4 5 2 3 3 3 3" xfId="25923" xr:uid="{EC08576F-FBBB-447A-982B-069213CAA3F1}"/>
    <cellStyle name="Comma 3 4 5 2 3 3 4" xfId="11512" xr:uid="{00000000-0005-0000-0000-0000273B0000}"/>
    <cellStyle name="Comma 3 4 5 2 3 3 4 2" xfId="30726" xr:uid="{9FDF4E72-B178-4926-B33D-546BBAC5B914}"/>
    <cellStyle name="Comma 3 4 5 2 3 3 5" xfId="21119" xr:uid="{C100BBD0-96EC-445A-A31B-425405E4FD66}"/>
    <cellStyle name="Comma 3 4 5 2 3 4" xfId="2707" xr:uid="{00000000-0005-0000-0000-0000283B0000}"/>
    <cellStyle name="Comma 3 4 5 2 3 4 2" xfId="7510" xr:uid="{00000000-0005-0000-0000-0000293B0000}"/>
    <cellStyle name="Comma 3 4 5 2 3 4 2 2" xfId="17117" xr:uid="{00000000-0005-0000-0000-00002A3B0000}"/>
    <cellStyle name="Comma 3 4 5 2 3 4 2 2 2" xfId="36331" xr:uid="{1100BA05-F6A5-4A40-8F18-93B2D7C21ABE}"/>
    <cellStyle name="Comma 3 4 5 2 3 4 2 3" xfId="26724" xr:uid="{24403BF7-0500-4A1B-B4E7-237EBA8A4617}"/>
    <cellStyle name="Comma 3 4 5 2 3 4 3" xfId="12314" xr:uid="{00000000-0005-0000-0000-00002B3B0000}"/>
    <cellStyle name="Comma 3 4 5 2 3 4 3 2" xfId="31528" xr:uid="{EFE3462F-9A3D-4D20-964F-67490FDDBED8}"/>
    <cellStyle name="Comma 3 4 5 2 3 4 4" xfId="21921" xr:uid="{8A8DA0C1-AE71-4360-ACAA-C8926F317C92}"/>
    <cellStyle name="Comma 3 4 5 2 3 5" xfId="5109" xr:uid="{00000000-0005-0000-0000-00002C3B0000}"/>
    <cellStyle name="Comma 3 4 5 2 3 5 2" xfId="14716" xr:uid="{00000000-0005-0000-0000-00002D3B0000}"/>
    <cellStyle name="Comma 3 4 5 2 3 5 2 2" xfId="33930" xr:uid="{47E50DB1-3A42-496C-9208-6C233E8443D4}"/>
    <cellStyle name="Comma 3 4 5 2 3 5 3" xfId="24323" xr:uid="{9763BADA-369D-4D07-A2E4-AB551D6E6B21}"/>
    <cellStyle name="Comma 3 4 5 2 3 6" xfId="9912" xr:uid="{00000000-0005-0000-0000-00002E3B0000}"/>
    <cellStyle name="Comma 3 4 5 2 3 6 2" xfId="29126" xr:uid="{AB75BF40-CCF9-45D9-AC9D-C295C1DBB0F6}"/>
    <cellStyle name="Comma 3 4 5 2 3 7" xfId="19519" xr:uid="{805166C3-AE26-4545-8E5C-B2AA68C2923D}"/>
    <cellStyle name="Comma 3 4 5 2 4" xfId="502" xr:uid="{00000000-0005-0000-0000-00002F3B0000}"/>
    <cellStyle name="Comma 3 4 5 2 4 2" xfId="1303" xr:uid="{00000000-0005-0000-0000-0000303B0000}"/>
    <cellStyle name="Comma 3 4 5 2 4 2 2" xfId="3707" xr:uid="{00000000-0005-0000-0000-0000313B0000}"/>
    <cellStyle name="Comma 3 4 5 2 4 2 2 2" xfId="8510" xr:uid="{00000000-0005-0000-0000-0000323B0000}"/>
    <cellStyle name="Comma 3 4 5 2 4 2 2 2 2" xfId="18117" xr:uid="{00000000-0005-0000-0000-0000333B0000}"/>
    <cellStyle name="Comma 3 4 5 2 4 2 2 2 2 2" xfId="37331" xr:uid="{E4426B59-A341-463E-B248-2DCD1308183D}"/>
    <cellStyle name="Comma 3 4 5 2 4 2 2 2 3" xfId="27724" xr:uid="{BCB3890C-53D9-4064-BCEF-9ABC29CD935A}"/>
    <cellStyle name="Comma 3 4 5 2 4 2 2 3" xfId="13314" xr:uid="{00000000-0005-0000-0000-0000343B0000}"/>
    <cellStyle name="Comma 3 4 5 2 4 2 2 3 2" xfId="32528" xr:uid="{0810031C-796A-44D2-9193-32992CE320BC}"/>
    <cellStyle name="Comma 3 4 5 2 4 2 2 4" xfId="22921" xr:uid="{3045DA8A-E765-4034-AFD0-9E9F230A2D6F}"/>
    <cellStyle name="Comma 3 4 5 2 4 2 3" xfId="6109" xr:uid="{00000000-0005-0000-0000-0000353B0000}"/>
    <cellStyle name="Comma 3 4 5 2 4 2 3 2" xfId="15716" xr:uid="{00000000-0005-0000-0000-0000363B0000}"/>
    <cellStyle name="Comma 3 4 5 2 4 2 3 2 2" xfId="34930" xr:uid="{65D58E34-2AB6-49C7-A958-8A4CC10BDC16}"/>
    <cellStyle name="Comma 3 4 5 2 4 2 3 3" xfId="25323" xr:uid="{E95C494B-4781-4006-ADA6-45287A9D9C65}"/>
    <cellStyle name="Comma 3 4 5 2 4 2 4" xfId="10912" xr:uid="{00000000-0005-0000-0000-0000373B0000}"/>
    <cellStyle name="Comma 3 4 5 2 4 2 4 2" xfId="30126" xr:uid="{8EE7D241-AC2E-458F-B0B3-95D8602FD84C}"/>
    <cellStyle name="Comma 3 4 5 2 4 2 5" xfId="20519" xr:uid="{35FB8E7B-E276-4A8E-9ADD-64979A1109F1}"/>
    <cellStyle name="Comma 3 4 5 2 4 3" xfId="2103" xr:uid="{00000000-0005-0000-0000-0000383B0000}"/>
    <cellStyle name="Comma 3 4 5 2 4 3 2" xfId="4507" xr:uid="{00000000-0005-0000-0000-0000393B0000}"/>
    <cellStyle name="Comma 3 4 5 2 4 3 2 2" xfId="9310" xr:uid="{00000000-0005-0000-0000-00003A3B0000}"/>
    <cellStyle name="Comma 3 4 5 2 4 3 2 2 2" xfId="18917" xr:uid="{00000000-0005-0000-0000-00003B3B0000}"/>
    <cellStyle name="Comma 3 4 5 2 4 3 2 2 2 2" xfId="38131" xr:uid="{09C21B24-2124-4E5B-A1A8-E57B11AB87DF}"/>
    <cellStyle name="Comma 3 4 5 2 4 3 2 2 3" xfId="28524" xr:uid="{01C3E802-0646-4364-B8CC-153187E54CFD}"/>
    <cellStyle name="Comma 3 4 5 2 4 3 2 3" xfId="14114" xr:uid="{00000000-0005-0000-0000-00003C3B0000}"/>
    <cellStyle name="Comma 3 4 5 2 4 3 2 3 2" xfId="33328" xr:uid="{A7350926-B80C-4AB1-BADA-3EC9024D37FE}"/>
    <cellStyle name="Comma 3 4 5 2 4 3 2 4" xfId="23721" xr:uid="{19D8B3E8-A534-4804-B9D0-7EF3AFED6257}"/>
    <cellStyle name="Comma 3 4 5 2 4 3 3" xfId="6909" xr:uid="{00000000-0005-0000-0000-00003D3B0000}"/>
    <cellStyle name="Comma 3 4 5 2 4 3 3 2" xfId="16516" xr:uid="{00000000-0005-0000-0000-00003E3B0000}"/>
    <cellStyle name="Comma 3 4 5 2 4 3 3 2 2" xfId="35730" xr:uid="{9E53F807-6817-4A36-8D09-E4F84634C2EA}"/>
    <cellStyle name="Comma 3 4 5 2 4 3 3 3" xfId="26123" xr:uid="{2EC5ACA1-7FAB-4E32-B37E-C7EBDBE8FE12}"/>
    <cellStyle name="Comma 3 4 5 2 4 3 4" xfId="11712" xr:uid="{00000000-0005-0000-0000-00003F3B0000}"/>
    <cellStyle name="Comma 3 4 5 2 4 3 4 2" xfId="30926" xr:uid="{8FB84383-C7BE-4C31-98A5-380C70CE2AC6}"/>
    <cellStyle name="Comma 3 4 5 2 4 3 5" xfId="21319" xr:uid="{DA7FAAF2-0CA1-45AE-B0BB-8DFD6DADECF9}"/>
    <cellStyle name="Comma 3 4 5 2 4 4" xfId="2907" xr:uid="{00000000-0005-0000-0000-0000403B0000}"/>
    <cellStyle name="Comma 3 4 5 2 4 4 2" xfId="7710" xr:uid="{00000000-0005-0000-0000-0000413B0000}"/>
    <cellStyle name="Comma 3 4 5 2 4 4 2 2" xfId="17317" xr:uid="{00000000-0005-0000-0000-0000423B0000}"/>
    <cellStyle name="Comma 3 4 5 2 4 4 2 2 2" xfId="36531" xr:uid="{63B717FB-98DC-4572-BECA-388CDC3AD5A5}"/>
    <cellStyle name="Comma 3 4 5 2 4 4 2 3" xfId="26924" xr:uid="{4763D47E-5856-499C-BCAE-C1F32898C687}"/>
    <cellStyle name="Comma 3 4 5 2 4 4 3" xfId="12514" xr:uid="{00000000-0005-0000-0000-0000433B0000}"/>
    <cellStyle name="Comma 3 4 5 2 4 4 3 2" xfId="31728" xr:uid="{DF63732D-9A79-426C-A7E9-3B8A5C1411B6}"/>
    <cellStyle name="Comma 3 4 5 2 4 4 4" xfId="22121" xr:uid="{24A6049F-F443-46FC-8064-734705F844A7}"/>
    <cellStyle name="Comma 3 4 5 2 4 5" xfId="5309" xr:uid="{00000000-0005-0000-0000-0000443B0000}"/>
    <cellStyle name="Comma 3 4 5 2 4 5 2" xfId="14916" xr:uid="{00000000-0005-0000-0000-0000453B0000}"/>
    <cellStyle name="Comma 3 4 5 2 4 5 2 2" xfId="34130" xr:uid="{C9777302-D8CE-489C-AE86-4F9176019B47}"/>
    <cellStyle name="Comma 3 4 5 2 4 5 3" xfId="24523" xr:uid="{4F1E8C7B-5995-48F7-A5C2-9BEC8DAAE89A}"/>
    <cellStyle name="Comma 3 4 5 2 4 6" xfId="10112" xr:uid="{00000000-0005-0000-0000-0000463B0000}"/>
    <cellStyle name="Comma 3 4 5 2 4 6 2" xfId="29326" xr:uid="{77F9E28C-E536-40B9-85D0-A13048698E22}"/>
    <cellStyle name="Comma 3 4 5 2 4 7" xfId="19719" xr:uid="{E1399100-0A4E-49B1-A1AE-C56E6AA9F8F8}"/>
    <cellStyle name="Comma 3 4 5 2 5" xfId="702" xr:uid="{00000000-0005-0000-0000-0000473B0000}"/>
    <cellStyle name="Comma 3 4 5 2 5 2" xfId="1503" xr:uid="{00000000-0005-0000-0000-0000483B0000}"/>
    <cellStyle name="Comma 3 4 5 2 5 2 2" xfId="3907" xr:uid="{00000000-0005-0000-0000-0000493B0000}"/>
    <cellStyle name="Comma 3 4 5 2 5 2 2 2" xfId="8710" xr:uid="{00000000-0005-0000-0000-00004A3B0000}"/>
    <cellStyle name="Comma 3 4 5 2 5 2 2 2 2" xfId="18317" xr:uid="{00000000-0005-0000-0000-00004B3B0000}"/>
    <cellStyle name="Comma 3 4 5 2 5 2 2 2 2 2" xfId="37531" xr:uid="{F47DA3EB-FFAE-40DF-B81C-1B89B5302D27}"/>
    <cellStyle name="Comma 3 4 5 2 5 2 2 2 3" xfId="27924" xr:uid="{A633FA00-CDDA-4037-96D3-65A55747A601}"/>
    <cellStyle name="Comma 3 4 5 2 5 2 2 3" xfId="13514" xr:uid="{00000000-0005-0000-0000-00004C3B0000}"/>
    <cellStyle name="Comma 3 4 5 2 5 2 2 3 2" xfId="32728" xr:uid="{CD26ADC5-B214-4959-8C47-C8D2D1A841F1}"/>
    <cellStyle name="Comma 3 4 5 2 5 2 2 4" xfId="23121" xr:uid="{962480F1-4A29-4EB6-BC08-45ABA92A1FA2}"/>
    <cellStyle name="Comma 3 4 5 2 5 2 3" xfId="6309" xr:uid="{00000000-0005-0000-0000-00004D3B0000}"/>
    <cellStyle name="Comma 3 4 5 2 5 2 3 2" xfId="15916" xr:uid="{00000000-0005-0000-0000-00004E3B0000}"/>
    <cellStyle name="Comma 3 4 5 2 5 2 3 2 2" xfId="35130" xr:uid="{B4957288-3CAA-4744-BA21-932E34637B42}"/>
    <cellStyle name="Comma 3 4 5 2 5 2 3 3" xfId="25523" xr:uid="{B07059C2-B8EF-43A8-A612-B6F2B30FA99B}"/>
    <cellStyle name="Comma 3 4 5 2 5 2 4" xfId="11112" xr:uid="{00000000-0005-0000-0000-00004F3B0000}"/>
    <cellStyle name="Comma 3 4 5 2 5 2 4 2" xfId="30326" xr:uid="{7EDCF5F5-C28B-469E-AD25-E7EF2AD8D871}"/>
    <cellStyle name="Comma 3 4 5 2 5 2 5" xfId="20719" xr:uid="{943BD632-D509-4F2F-BD0C-0BF54CA48992}"/>
    <cellStyle name="Comma 3 4 5 2 5 3" xfId="2303" xr:uid="{00000000-0005-0000-0000-0000503B0000}"/>
    <cellStyle name="Comma 3 4 5 2 5 3 2" xfId="4707" xr:uid="{00000000-0005-0000-0000-0000513B0000}"/>
    <cellStyle name="Comma 3 4 5 2 5 3 2 2" xfId="9510" xr:uid="{00000000-0005-0000-0000-0000523B0000}"/>
    <cellStyle name="Comma 3 4 5 2 5 3 2 2 2" xfId="19117" xr:uid="{00000000-0005-0000-0000-0000533B0000}"/>
    <cellStyle name="Comma 3 4 5 2 5 3 2 2 2 2" xfId="38331" xr:uid="{BE9AF3EF-0CF5-433A-9DA4-94C2E4BFFC3A}"/>
    <cellStyle name="Comma 3 4 5 2 5 3 2 2 3" xfId="28724" xr:uid="{BB6F6662-37A7-4FB7-9347-D69C6D1D5E47}"/>
    <cellStyle name="Comma 3 4 5 2 5 3 2 3" xfId="14314" xr:uid="{00000000-0005-0000-0000-0000543B0000}"/>
    <cellStyle name="Comma 3 4 5 2 5 3 2 3 2" xfId="33528" xr:uid="{2800EC6A-29B1-4C9C-B3DC-28104D6CAB2C}"/>
    <cellStyle name="Comma 3 4 5 2 5 3 2 4" xfId="23921" xr:uid="{6449FED4-64CB-4EDC-9A4A-1B3DD1F353A2}"/>
    <cellStyle name="Comma 3 4 5 2 5 3 3" xfId="7109" xr:uid="{00000000-0005-0000-0000-0000553B0000}"/>
    <cellStyle name="Comma 3 4 5 2 5 3 3 2" xfId="16716" xr:uid="{00000000-0005-0000-0000-0000563B0000}"/>
    <cellStyle name="Comma 3 4 5 2 5 3 3 2 2" xfId="35930" xr:uid="{256BFFCF-6108-4A6A-9835-193E9D2B6FFB}"/>
    <cellStyle name="Comma 3 4 5 2 5 3 3 3" xfId="26323" xr:uid="{30E626F9-C471-4EA8-B81D-6B758138F528}"/>
    <cellStyle name="Comma 3 4 5 2 5 3 4" xfId="11912" xr:uid="{00000000-0005-0000-0000-0000573B0000}"/>
    <cellStyle name="Comma 3 4 5 2 5 3 4 2" xfId="31126" xr:uid="{F995F390-D9EE-4FE8-9617-16094F039BDA}"/>
    <cellStyle name="Comma 3 4 5 2 5 3 5" xfId="21519" xr:uid="{88BEEC39-FC3B-4881-B3C7-5B48C27AB9E0}"/>
    <cellStyle name="Comma 3 4 5 2 5 4" xfId="3107" xr:uid="{00000000-0005-0000-0000-0000583B0000}"/>
    <cellStyle name="Comma 3 4 5 2 5 4 2" xfId="7910" xr:uid="{00000000-0005-0000-0000-0000593B0000}"/>
    <cellStyle name="Comma 3 4 5 2 5 4 2 2" xfId="17517" xr:uid="{00000000-0005-0000-0000-00005A3B0000}"/>
    <cellStyle name="Comma 3 4 5 2 5 4 2 2 2" xfId="36731" xr:uid="{E5891374-C361-4B62-985F-6B67D3E87817}"/>
    <cellStyle name="Comma 3 4 5 2 5 4 2 3" xfId="27124" xr:uid="{5B3DB0ED-BE28-4F7C-BB92-BDDDD9051246}"/>
    <cellStyle name="Comma 3 4 5 2 5 4 3" xfId="12714" xr:uid="{00000000-0005-0000-0000-00005B3B0000}"/>
    <cellStyle name="Comma 3 4 5 2 5 4 3 2" xfId="31928" xr:uid="{95EC6BCF-0951-4D09-A63D-BD7026956A83}"/>
    <cellStyle name="Comma 3 4 5 2 5 4 4" xfId="22321" xr:uid="{23FB1490-32AE-4591-96C7-4B1A5AD16E37}"/>
    <cellStyle name="Comma 3 4 5 2 5 5" xfId="5509" xr:uid="{00000000-0005-0000-0000-00005C3B0000}"/>
    <cellStyle name="Comma 3 4 5 2 5 5 2" xfId="15116" xr:uid="{00000000-0005-0000-0000-00005D3B0000}"/>
    <cellStyle name="Comma 3 4 5 2 5 5 2 2" xfId="34330" xr:uid="{F8D76B66-9DA3-463D-8362-3B9C1F37E73E}"/>
    <cellStyle name="Comma 3 4 5 2 5 5 3" xfId="24723" xr:uid="{342FDDC8-C12A-4FAB-8ABF-6E84BE46387A}"/>
    <cellStyle name="Comma 3 4 5 2 5 6" xfId="10312" xr:uid="{00000000-0005-0000-0000-00005E3B0000}"/>
    <cellStyle name="Comma 3 4 5 2 5 6 2" xfId="29526" xr:uid="{FFEE6DDF-8CF9-4FC7-A4FB-B616D7AF3E3A}"/>
    <cellStyle name="Comma 3 4 5 2 5 7" xfId="19919" xr:uid="{289655B0-AA8B-4975-A403-45FF442E6486}"/>
    <cellStyle name="Comma 3 4 5 2 6" xfId="903" xr:uid="{00000000-0005-0000-0000-00005F3B0000}"/>
    <cellStyle name="Comma 3 4 5 2 6 2" xfId="3307" xr:uid="{00000000-0005-0000-0000-0000603B0000}"/>
    <cellStyle name="Comma 3 4 5 2 6 2 2" xfId="8110" xr:uid="{00000000-0005-0000-0000-0000613B0000}"/>
    <cellStyle name="Comma 3 4 5 2 6 2 2 2" xfId="17717" xr:uid="{00000000-0005-0000-0000-0000623B0000}"/>
    <cellStyle name="Comma 3 4 5 2 6 2 2 2 2" xfId="36931" xr:uid="{E7A8AB4F-1364-4319-99EA-AB5B2047D0C9}"/>
    <cellStyle name="Comma 3 4 5 2 6 2 2 3" xfId="27324" xr:uid="{ABFC7B2F-BEBA-4EB2-BDAA-CAE31D558EBD}"/>
    <cellStyle name="Comma 3 4 5 2 6 2 3" xfId="12914" xr:uid="{00000000-0005-0000-0000-0000633B0000}"/>
    <cellStyle name="Comma 3 4 5 2 6 2 3 2" xfId="32128" xr:uid="{0D3E7BD3-7344-45BE-B404-71BD8DC44F56}"/>
    <cellStyle name="Comma 3 4 5 2 6 2 4" xfId="22521" xr:uid="{8144BDBF-155D-4B42-898C-A03A64256538}"/>
    <cellStyle name="Comma 3 4 5 2 6 3" xfId="5709" xr:uid="{00000000-0005-0000-0000-0000643B0000}"/>
    <cellStyle name="Comma 3 4 5 2 6 3 2" xfId="15316" xr:uid="{00000000-0005-0000-0000-0000653B0000}"/>
    <cellStyle name="Comma 3 4 5 2 6 3 2 2" xfId="34530" xr:uid="{2A47B988-805C-4234-AD45-4647811BBCCC}"/>
    <cellStyle name="Comma 3 4 5 2 6 3 3" xfId="24923" xr:uid="{A4FDD585-2275-4543-9CE7-64D95E3CA9BE}"/>
    <cellStyle name="Comma 3 4 5 2 6 4" xfId="10512" xr:uid="{00000000-0005-0000-0000-0000663B0000}"/>
    <cellStyle name="Comma 3 4 5 2 6 4 2" xfId="29726" xr:uid="{DA7776A0-FD30-4345-86C3-808FD3280218}"/>
    <cellStyle name="Comma 3 4 5 2 6 5" xfId="20119" xr:uid="{7BEEC184-57E8-4F6D-8E8D-93B091C36B05}"/>
    <cellStyle name="Comma 3 4 5 2 7" xfId="1703" xr:uid="{00000000-0005-0000-0000-0000673B0000}"/>
    <cellStyle name="Comma 3 4 5 2 7 2" xfId="4107" xr:uid="{00000000-0005-0000-0000-0000683B0000}"/>
    <cellStyle name="Comma 3 4 5 2 7 2 2" xfId="8910" xr:uid="{00000000-0005-0000-0000-0000693B0000}"/>
    <cellStyle name="Comma 3 4 5 2 7 2 2 2" xfId="18517" xr:uid="{00000000-0005-0000-0000-00006A3B0000}"/>
    <cellStyle name="Comma 3 4 5 2 7 2 2 2 2" xfId="37731" xr:uid="{F4A8FEDE-E031-4381-A481-17DB5E0EE102}"/>
    <cellStyle name="Comma 3 4 5 2 7 2 2 3" xfId="28124" xr:uid="{B6C9CCAE-FE8E-4496-95BB-E1E933761051}"/>
    <cellStyle name="Comma 3 4 5 2 7 2 3" xfId="13714" xr:uid="{00000000-0005-0000-0000-00006B3B0000}"/>
    <cellStyle name="Comma 3 4 5 2 7 2 3 2" xfId="32928" xr:uid="{026CCBB1-99B6-42C8-8836-6D7F3AD2364C}"/>
    <cellStyle name="Comma 3 4 5 2 7 2 4" xfId="23321" xr:uid="{1BF78597-139B-4611-9FE3-D0BE4E00AE65}"/>
    <cellStyle name="Comma 3 4 5 2 7 3" xfId="6509" xr:uid="{00000000-0005-0000-0000-00006C3B0000}"/>
    <cellStyle name="Comma 3 4 5 2 7 3 2" xfId="16116" xr:uid="{00000000-0005-0000-0000-00006D3B0000}"/>
    <cellStyle name="Comma 3 4 5 2 7 3 2 2" xfId="35330" xr:uid="{54A22449-0EBF-48F4-875C-70F1949B5005}"/>
    <cellStyle name="Comma 3 4 5 2 7 3 3" xfId="25723" xr:uid="{4295E610-DE3F-4AC7-9C3A-AC4D5353CA60}"/>
    <cellStyle name="Comma 3 4 5 2 7 4" xfId="11312" xr:uid="{00000000-0005-0000-0000-00006E3B0000}"/>
    <cellStyle name="Comma 3 4 5 2 7 4 2" xfId="30526" xr:uid="{9F4F0D57-C738-4D8B-AABC-6ECCFD5FDC91}"/>
    <cellStyle name="Comma 3 4 5 2 7 5" xfId="20919" xr:uid="{23DE6021-6FDF-47B5-B987-68ADA2E98B0A}"/>
    <cellStyle name="Comma 3 4 5 2 8" xfId="2507" xr:uid="{00000000-0005-0000-0000-00006F3B0000}"/>
    <cellStyle name="Comma 3 4 5 2 8 2" xfId="7310" xr:uid="{00000000-0005-0000-0000-0000703B0000}"/>
    <cellStyle name="Comma 3 4 5 2 8 2 2" xfId="16917" xr:uid="{00000000-0005-0000-0000-0000713B0000}"/>
    <cellStyle name="Comma 3 4 5 2 8 2 2 2" xfId="36131" xr:uid="{70057EBD-C143-4555-97F4-CAAA5F3FB1B7}"/>
    <cellStyle name="Comma 3 4 5 2 8 2 3" xfId="26524" xr:uid="{F7791D0B-6038-4551-8BDB-8E083DB653E9}"/>
    <cellStyle name="Comma 3 4 5 2 8 3" xfId="12114" xr:uid="{00000000-0005-0000-0000-0000723B0000}"/>
    <cellStyle name="Comma 3 4 5 2 8 3 2" xfId="31328" xr:uid="{17A884BB-4615-468C-8066-C3CD39CB7C13}"/>
    <cellStyle name="Comma 3 4 5 2 8 4" xfId="21721" xr:uid="{08F0531C-5BA3-4AB8-8484-F3E849C6D058}"/>
    <cellStyle name="Comma 3 4 5 2 9" xfId="4909" xr:uid="{00000000-0005-0000-0000-0000733B0000}"/>
    <cellStyle name="Comma 3 4 5 2 9 2" xfId="14516" xr:uid="{00000000-0005-0000-0000-0000743B0000}"/>
    <cellStyle name="Comma 3 4 5 2 9 2 2" xfId="33730" xr:uid="{68DE04B0-407B-4DED-A413-70CED6D427A5}"/>
    <cellStyle name="Comma 3 4 5 2 9 3" xfId="24123" xr:uid="{B2FF0C94-6E07-4B28-9EBD-D39D67F0D640}"/>
    <cellStyle name="Comma 3 4 5 3" xfId="152" xr:uid="{00000000-0005-0000-0000-0000753B0000}"/>
    <cellStyle name="Comma 3 4 5 3 10" xfId="19369" xr:uid="{EB9AA967-BEE8-4A81-B37C-E1841328E238}"/>
    <cellStyle name="Comma 3 4 5 3 2" xfId="352" xr:uid="{00000000-0005-0000-0000-0000763B0000}"/>
    <cellStyle name="Comma 3 4 5 3 2 2" xfId="1153" xr:uid="{00000000-0005-0000-0000-0000773B0000}"/>
    <cellStyle name="Comma 3 4 5 3 2 2 2" xfId="3557" xr:uid="{00000000-0005-0000-0000-0000783B0000}"/>
    <cellStyle name="Comma 3 4 5 3 2 2 2 2" xfId="8360" xr:uid="{00000000-0005-0000-0000-0000793B0000}"/>
    <cellStyle name="Comma 3 4 5 3 2 2 2 2 2" xfId="17967" xr:uid="{00000000-0005-0000-0000-00007A3B0000}"/>
    <cellStyle name="Comma 3 4 5 3 2 2 2 2 2 2" xfId="37181" xr:uid="{DC55F12A-0615-4F14-8E15-8E1A2374A829}"/>
    <cellStyle name="Comma 3 4 5 3 2 2 2 2 3" xfId="27574" xr:uid="{07839745-8F2F-441A-81E6-9DCCED361BEE}"/>
    <cellStyle name="Comma 3 4 5 3 2 2 2 3" xfId="13164" xr:uid="{00000000-0005-0000-0000-00007B3B0000}"/>
    <cellStyle name="Comma 3 4 5 3 2 2 2 3 2" xfId="32378" xr:uid="{559A43E1-B844-4791-B0C3-E1422BC3C0AF}"/>
    <cellStyle name="Comma 3 4 5 3 2 2 2 4" xfId="22771" xr:uid="{FB10E9A8-D8DF-4919-81CC-30E53D8AC0A3}"/>
    <cellStyle name="Comma 3 4 5 3 2 2 3" xfId="5959" xr:uid="{00000000-0005-0000-0000-00007C3B0000}"/>
    <cellStyle name="Comma 3 4 5 3 2 2 3 2" xfId="15566" xr:uid="{00000000-0005-0000-0000-00007D3B0000}"/>
    <cellStyle name="Comma 3 4 5 3 2 2 3 2 2" xfId="34780" xr:uid="{16999A73-73C7-417A-AF6B-0D8D76AC06E0}"/>
    <cellStyle name="Comma 3 4 5 3 2 2 3 3" xfId="25173" xr:uid="{393C6F08-8C3B-4C4D-8A52-08F06EED4DAD}"/>
    <cellStyle name="Comma 3 4 5 3 2 2 4" xfId="10762" xr:uid="{00000000-0005-0000-0000-00007E3B0000}"/>
    <cellStyle name="Comma 3 4 5 3 2 2 4 2" xfId="29976" xr:uid="{4A0E1179-E94E-4D60-85DD-EB3464D56A07}"/>
    <cellStyle name="Comma 3 4 5 3 2 2 5" xfId="20369" xr:uid="{DD0E1D60-8623-4BFD-B807-FA44C663D911}"/>
    <cellStyle name="Comma 3 4 5 3 2 3" xfId="1953" xr:uid="{00000000-0005-0000-0000-00007F3B0000}"/>
    <cellStyle name="Comma 3 4 5 3 2 3 2" xfId="4357" xr:uid="{00000000-0005-0000-0000-0000803B0000}"/>
    <cellStyle name="Comma 3 4 5 3 2 3 2 2" xfId="9160" xr:uid="{00000000-0005-0000-0000-0000813B0000}"/>
    <cellStyle name="Comma 3 4 5 3 2 3 2 2 2" xfId="18767" xr:uid="{00000000-0005-0000-0000-0000823B0000}"/>
    <cellStyle name="Comma 3 4 5 3 2 3 2 2 2 2" xfId="37981" xr:uid="{A6EAEC68-F369-4A2F-8B17-20040290D3A7}"/>
    <cellStyle name="Comma 3 4 5 3 2 3 2 2 3" xfId="28374" xr:uid="{5F9D53B7-C2C9-4CFB-844A-56FC575BF7E1}"/>
    <cellStyle name="Comma 3 4 5 3 2 3 2 3" xfId="13964" xr:uid="{00000000-0005-0000-0000-0000833B0000}"/>
    <cellStyle name="Comma 3 4 5 3 2 3 2 3 2" xfId="33178" xr:uid="{4F787B9C-9260-4745-A43B-153E3C70F58D}"/>
    <cellStyle name="Comma 3 4 5 3 2 3 2 4" xfId="23571" xr:uid="{9D9D965B-5420-4541-BA88-64EC29025DA3}"/>
    <cellStyle name="Comma 3 4 5 3 2 3 3" xfId="6759" xr:uid="{00000000-0005-0000-0000-0000843B0000}"/>
    <cellStyle name="Comma 3 4 5 3 2 3 3 2" xfId="16366" xr:uid="{00000000-0005-0000-0000-0000853B0000}"/>
    <cellStyle name="Comma 3 4 5 3 2 3 3 2 2" xfId="35580" xr:uid="{87DB8B1D-062F-452A-8F9D-18772A861593}"/>
    <cellStyle name="Comma 3 4 5 3 2 3 3 3" xfId="25973" xr:uid="{A0786FD7-50B4-4661-B76B-B44A56E637A1}"/>
    <cellStyle name="Comma 3 4 5 3 2 3 4" xfId="11562" xr:uid="{00000000-0005-0000-0000-0000863B0000}"/>
    <cellStyle name="Comma 3 4 5 3 2 3 4 2" xfId="30776" xr:uid="{689DBE49-73B0-41E3-A6A9-9E1875F8E23B}"/>
    <cellStyle name="Comma 3 4 5 3 2 3 5" xfId="21169" xr:uid="{C6151A5C-A416-4134-8B74-38D9F2BFE3BC}"/>
    <cellStyle name="Comma 3 4 5 3 2 4" xfId="2757" xr:uid="{00000000-0005-0000-0000-0000873B0000}"/>
    <cellStyle name="Comma 3 4 5 3 2 4 2" xfId="7560" xr:uid="{00000000-0005-0000-0000-0000883B0000}"/>
    <cellStyle name="Comma 3 4 5 3 2 4 2 2" xfId="17167" xr:uid="{00000000-0005-0000-0000-0000893B0000}"/>
    <cellStyle name="Comma 3 4 5 3 2 4 2 2 2" xfId="36381" xr:uid="{696ADBC3-D6AA-4D34-85EA-C4352F39B766}"/>
    <cellStyle name="Comma 3 4 5 3 2 4 2 3" xfId="26774" xr:uid="{00343BDD-014E-4E77-B806-981553F1778F}"/>
    <cellStyle name="Comma 3 4 5 3 2 4 3" xfId="12364" xr:uid="{00000000-0005-0000-0000-00008A3B0000}"/>
    <cellStyle name="Comma 3 4 5 3 2 4 3 2" xfId="31578" xr:uid="{825F80BD-FFA2-4E43-A785-AB1EE5C25390}"/>
    <cellStyle name="Comma 3 4 5 3 2 4 4" xfId="21971" xr:uid="{FD4A0ABC-902B-4FB0-8783-318C027F8D9F}"/>
    <cellStyle name="Comma 3 4 5 3 2 5" xfId="5159" xr:uid="{00000000-0005-0000-0000-00008B3B0000}"/>
    <cellStyle name="Comma 3 4 5 3 2 5 2" xfId="14766" xr:uid="{00000000-0005-0000-0000-00008C3B0000}"/>
    <cellStyle name="Comma 3 4 5 3 2 5 2 2" xfId="33980" xr:uid="{D8647CCD-6F81-4DDC-9EA5-9AC25D859EA1}"/>
    <cellStyle name="Comma 3 4 5 3 2 5 3" xfId="24373" xr:uid="{0F13A23A-CCA2-4285-AE61-2F0E8B972303}"/>
    <cellStyle name="Comma 3 4 5 3 2 6" xfId="9962" xr:uid="{00000000-0005-0000-0000-00008D3B0000}"/>
    <cellStyle name="Comma 3 4 5 3 2 6 2" xfId="29176" xr:uid="{84FD1584-1981-44F0-AB28-14989CFF63D1}"/>
    <cellStyle name="Comma 3 4 5 3 2 7" xfId="19569" xr:uid="{7AD6C332-864C-4B12-836A-6113B0550447}"/>
    <cellStyle name="Comma 3 4 5 3 3" xfId="552" xr:uid="{00000000-0005-0000-0000-00008E3B0000}"/>
    <cellStyle name="Comma 3 4 5 3 3 2" xfId="1353" xr:uid="{00000000-0005-0000-0000-00008F3B0000}"/>
    <cellStyle name="Comma 3 4 5 3 3 2 2" xfId="3757" xr:uid="{00000000-0005-0000-0000-0000903B0000}"/>
    <cellStyle name="Comma 3 4 5 3 3 2 2 2" xfId="8560" xr:uid="{00000000-0005-0000-0000-0000913B0000}"/>
    <cellStyle name="Comma 3 4 5 3 3 2 2 2 2" xfId="18167" xr:uid="{00000000-0005-0000-0000-0000923B0000}"/>
    <cellStyle name="Comma 3 4 5 3 3 2 2 2 2 2" xfId="37381" xr:uid="{31EDE704-D997-44DF-93ED-68C93AC00125}"/>
    <cellStyle name="Comma 3 4 5 3 3 2 2 2 3" xfId="27774" xr:uid="{7CBDA2BB-718B-40A2-B898-18487981493F}"/>
    <cellStyle name="Comma 3 4 5 3 3 2 2 3" xfId="13364" xr:uid="{00000000-0005-0000-0000-0000933B0000}"/>
    <cellStyle name="Comma 3 4 5 3 3 2 2 3 2" xfId="32578" xr:uid="{1B57B791-E232-4AFD-BDB8-DD08A29B1B2A}"/>
    <cellStyle name="Comma 3 4 5 3 3 2 2 4" xfId="22971" xr:uid="{533D9277-D598-4275-BBAD-B56BAC86FFBE}"/>
    <cellStyle name="Comma 3 4 5 3 3 2 3" xfId="6159" xr:uid="{00000000-0005-0000-0000-0000943B0000}"/>
    <cellStyle name="Comma 3 4 5 3 3 2 3 2" xfId="15766" xr:uid="{00000000-0005-0000-0000-0000953B0000}"/>
    <cellStyle name="Comma 3 4 5 3 3 2 3 2 2" xfId="34980" xr:uid="{5AB3E9B6-A02B-450D-8EEA-92D3CD3F30F0}"/>
    <cellStyle name="Comma 3 4 5 3 3 2 3 3" xfId="25373" xr:uid="{6744BAFD-4575-4A75-8507-62D3D310BE33}"/>
    <cellStyle name="Comma 3 4 5 3 3 2 4" xfId="10962" xr:uid="{00000000-0005-0000-0000-0000963B0000}"/>
    <cellStyle name="Comma 3 4 5 3 3 2 4 2" xfId="30176" xr:uid="{AA813949-9B2A-491B-AE93-1938CFFB1A68}"/>
    <cellStyle name="Comma 3 4 5 3 3 2 5" xfId="20569" xr:uid="{90056C3F-8505-47DF-96FA-5A066AA655C1}"/>
    <cellStyle name="Comma 3 4 5 3 3 3" xfId="2153" xr:uid="{00000000-0005-0000-0000-0000973B0000}"/>
    <cellStyle name="Comma 3 4 5 3 3 3 2" xfId="4557" xr:uid="{00000000-0005-0000-0000-0000983B0000}"/>
    <cellStyle name="Comma 3 4 5 3 3 3 2 2" xfId="9360" xr:uid="{00000000-0005-0000-0000-0000993B0000}"/>
    <cellStyle name="Comma 3 4 5 3 3 3 2 2 2" xfId="18967" xr:uid="{00000000-0005-0000-0000-00009A3B0000}"/>
    <cellStyle name="Comma 3 4 5 3 3 3 2 2 2 2" xfId="38181" xr:uid="{68BA5C2B-F1A9-4D99-98BA-11E6774E2021}"/>
    <cellStyle name="Comma 3 4 5 3 3 3 2 2 3" xfId="28574" xr:uid="{84C45E4F-926D-430B-9D2B-778FF703C500}"/>
    <cellStyle name="Comma 3 4 5 3 3 3 2 3" xfId="14164" xr:uid="{00000000-0005-0000-0000-00009B3B0000}"/>
    <cellStyle name="Comma 3 4 5 3 3 3 2 3 2" xfId="33378" xr:uid="{E68C13C7-6640-4395-AAC2-BBAA097C4D3D}"/>
    <cellStyle name="Comma 3 4 5 3 3 3 2 4" xfId="23771" xr:uid="{44B35A7F-3771-4E25-9D8B-A1EBA3EC241E}"/>
    <cellStyle name="Comma 3 4 5 3 3 3 3" xfId="6959" xr:uid="{00000000-0005-0000-0000-00009C3B0000}"/>
    <cellStyle name="Comma 3 4 5 3 3 3 3 2" xfId="16566" xr:uid="{00000000-0005-0000-0000-00009D3B0000}"/>
    <cellStyle name="Comma 3 4 5 3 3 3 3 2 2" xfId="35780" xr:uid="{BE2B55BC-5116-48A9-883A-B4EC676DA616}"/>
    <cellStyle name="Comma 3 4 5 3 3 3 3 3" xfId="26173" xr:uid="{2DC5B832-509E-4175-A7F6-83FF6430C6DC}"/>
    <cellStyle name="Comma 3 4 5 3 3 3 4" xfId="11762" xr:uid="{00000000-0005-0000-0000-00009E3B0000}"/>
    <cellStyle name="Comma 3 4 5 3 3 3 4 2" xfId="30976" xr:uid="{834EEB07-142E-47B4-9C63-B331884F85CB}"/>
    <cellStyle name="Comma 3 4 5 3 3 3 5" xfId="21369" xr:uid="{4A9AFC60-78C5-45D9-8CC1-32CD9A74A019}"/>
    <cellStyle name="Comma 3 4 5 3 3 4" xfId="2957" xr:uid="{00000000-0005-0000-0000-00009F3B0000}"/>
    <cellStyle name="Comma 3 4 5 3 3 4 2" xfId="7760" xr:uid="{00000000-0005-0000-0000-0000A03B0000}"/>
    <cellStyle name="Comma 3 4 5 3 3 4 2 2" xfId="17367" xr:uid="{00000000-0005-0000-0000-0000A13B0000}"/>
    <cellStyle name="Comma 3 4 5 3 3 4 2 2 2" xfId="36581" xr:uid="{E0B35774-A92A-4B4E-80A6-95326FF54628}"/>
    <cellStyle name="Comma 3 4 5 3 3 4 2 3" xfId="26974" xr:uid="{87D01B66-C26D-41BE-8D59-F080E7D6E9E1}"/>
    <cellStyle name="Comma 3 4 5 3 3 4 3" xfId="12564" xr:uid="{00000000-0005-0000-0000-0000A23B0000}"/>
    <cellStyle name="Comma 3 4 5 3 3 4 3 2" xfId="31778" xr:uid="{55AB8D10-93FF-4CA0-AAFF-E9BFACACD68F}"/>
    <cellStyle name="Comma 3 4 5 3 3 4 4" xfId="22171" xr:uid="{C7306EF7-7F9C-4709-8BCD-7ACBE1715965}"/>
    <cellStyle name="Comma 3 4 5 3 3 5" xfId="5359" xr:uid="{00000000-0005-0000-0000-0000A33B0000}"/>
    <cellStyle name="Comma 3 4 5 3 3 5 2" xfId="14966" xr:uid="{00000000-0005-0000-0000-0000A43B0000}"/>
    <cellStyle name="Comma 3 4 5 3 3 5 2 2" xfId="34180" xr:uid="{1F39A02A-2A0A-4FC9-AF8A-11E6683CA201}"/>
    <cellStyle name="Comma 3 4 5 3 3 5 3" xfId="24573" xr:uid="{5C813A9D-9F23-4FCF-B38D-FEAD56DAE5ED}"/>
    <cellStyle name="Comma 3 4 5 3 3 6" xfId="10162" xr:uid="{00000000-0005-0000-0000-0000A53B0000}"/>
    <cellStyle name="Comma 3 4 5 3 3 6 2" xfId="29376" xr:uid="{BCA011D8-CFCA-4449-AF0A-B8CD2912F443}"/>
    <cellStyle name="Comma 3 4 5 3 3 7" xfId="19769" xr:uid="{DBEC2081-1E52-4796-AD5A-3B19EEB6E84D}"/>
    <cellStyle name="Comma 3 4 5 3 4" xfId="752" xr:uid="{00000000-0005-0000-0000-0000A63B0000}"/>
    <cellStyle name="Comma 3 4 5 3 4 2" xfId="1553" xr:uid="{00000000-0005-0000-0000-0000A73B0000}"/>
    <cellStyle name="Comma 3 4 5 3 4 2 2" xfId="3957" xr:uid="{00000000-0005-0000-0000-0000A83B0000}"/>
    <cellStyle name="Comma 3 4 5 3 4 2 2 2" xfId="8760" xr:uid="{00000000-0005-0000-0000-0000A93B0000}"/>
    <cellStyle name="Comma 3 4 5 3 4 2 2 2 2" xfId="18367" xr:uid="{00000000-0005-0000-0000-0000AA3B0000}"/>
    <cellStyle name="Comma 3 4 5 3 4 2 2 2 2 2" xfId="37581" xr:uid="{06B49A75-E637-4A11-AD38-A17A3BF62FF3}"/>
    <cellStyle name="Comma 3 4 5 3 4 2 2 2 3" xfId="27974" xr:uid="{0053B48D-01C5-45DD-86D1-AED5548E9CCE}"/>
    <cellStyle name="Comma 3 4 5 3 4 2 2 3" xfId="13564" xr:uid="{00000000-0005-0000-0000-0000AB3B0000}"/>
    <cellStyle name="Comma 3 4 5 3 4 2 2 3 2" xfId="32778" xr:uid="{BDF57305-AB3B-4D1F-A23D-E224C40E2A20}"/>
    <cellStyle name="Comma 3 4 5 3 4 2 2 4" xfId="23171" xr:uid="{A8832D13-2C59-480F-8F14-57B96AA3F769}"/>
    <cellStyle name="Comma 3 4 5 3 4 2 3" xfId="6359" xr:uid="{00000000-0005-0000-0000-0000AC3B0000}"/>
    <cellStyle name="Comma 3 4 5 3 4 2 3 2" xfId="15966" xr:uid="{00000000-0005-0000-0000-0000AD3B0000}"/>
    <cellStyle name="Comma 3 4 5 3 4 2 3 2 2" xfId="35180" xr:uid="{EFFFB29B-6275-44EC-821B-A2C7163E6B0E}"/>
    <cellStyle name="Comma 3 4 5 3 4 2 3 3" xfId="25573" xr:uid="{25DA0F51-7705-480B-95E1-68D5551D625C}"/>
    <cellStyle name="Comma 3 4 5 3 4 2 4" xfId="11162" xr:uid="{00000000-0005-0000-0000-0000AE3B0000}"/>
    <cellStyle name="Comma 3 4 5 3 4 2 4 2" xfId="30376" xr:uid="{1768A039-D87F-4C53-B1B9-71A3B0534AB3}"/>
    <cellStyle name="Comma 3 4 5 3 4 2 5" xfId="20769" xr:uid="{2B32E9B0-AB53-44A5-A8B3-349E806619EE}"/>
    <cellStyle name="Comma 3 4 5 3 4 3" xfId="2353" xr:uid="{00000000-0005-0000-0000-0000AF3B0000}"/>
    <cellStyle name="Comma 3 4 5 3 4 3 2" xfId="4757" xr:uid="{00000000-0005-0000-0000-0000B03B0000}"/>
    <cellStyle name="Comma 3 4 5 3 4 3 2 2" xfId="9560" xr:uid="{00000000-0005-0000-0000-0000B13B0000}"/>
    <cellStyle name="Comma 3 4 5 3 4 3 2 2 2" xfId="19167" xr:uid="{00000000-0005-0000-0000-0000B23B0000}"/>
    <cellStyle name="Comma 3 4 5 3 4 3 2 2 2 2" xfId="38381" xr:uid="{834B559A-A036-4267-9362-4A5E8B2AAE37}"/>
    <cellStyle name="Comma 3 4 5 3 4 3 2 2 3" xfId="28774" xr:uid="{7202F4F0-2F49-4C8D-9CB5-F39C700E1517}"/>
    <cellStyle name="Comma 3 4 5 3 4 3 2 3" xfId="14364" xr:uid="{00000000-0005-0000-0000-0000B33B0000}"/>
    <cellStyle name="Comma 3 4 5 3 4 3 2 3 2" xfId="33578" xr:uid="{3235A12C-990B-4B70-810C-37BC275A18A9}"/>
    <cellStyle name="Comma 3 4 5 3 4 3 2 4" xfId="23971" xr:uid="{9292506B-6E9A-4340-9AE3-2EF5D4A3CBB8}"/>
    <cellStyle name="Comma 3 4 5 3 4 3 3" xfId="7159" xr:uid="{00000000-0005-0000-0000-0000B43B0000}"/>
    <cellStyle name="Comma 3 4 5 3 4 3 3 2" xfId="16766" xr:uid="{00000000-0005-0000-0000-0000B53B0000}"/>
    <cellStyle name="Comma 3 4 5 3 4 3 3 2 2" xfId="35980" xr:uid="{67F2E9F8-7A0F-4667-BF63-0924C4935F2D}"/>
    <cellStyle name="Comma 3 4 5 3 4 3 3 3" xfId="26373" xr:uid="{B226EE7A-3C73-4E2D-BC7C-3A79F753886F}"/>
    <cellStyle name="Comma 3 4 5 3 4 3 4" xfId="11962" xr:uid="{00000000-0005-0000-0000-0000B63B0000}"/>
    <cellStyle name="Comma 3 4 5 3 4 3 4 2" xfId="31176" xr:uid="{780F79AC-3338-4B0C-8EB7-4059C3FA0F6E}"/>
    <cellStyle name="Comma 3 4 5 3 4 3 5" xfId="21569" xr:uid="{7AA706D4-DA73-4416-B607-3A03D4FB00E7}"/>
    <cellStyle name="Comma 3 4 5 3 4 4" xfId="3157" xr:uid="{00000000-0005-0000-0000-0000B73B0000}"/>
    <cellStyle name="Comma 3 4 5 3 4 4 2" xfId="7960" xr:uid="{00000000-0005-0000-0000-0000B83B0000}"/>
    <cellStyle name="Comma 3 4 5 3 4 4 2 2" xfId="17567" xr:uid="{00000000-0005-0000-0000-0000B93B0000}"/>
    <cellStyle name="Comma 3 4 5 3 4 4 2 2 2" xfId="36781" xr:uid="{830ACA77-BE80-4D25-AAE3-4E6A95B55711}"/>
    <cellStyle name="Comma 3 4 5 3 4 4 2 3" xfId="27174" xr:uid="{09CBDC3C-1B91-4118-BBC4-B7169CAC0990}"/>
    <cellStyle name="Comma 3 4 5 3 4 4 3" xfId="12764" xr:uid="{00000000-0005-0000-0000-0000BA3B0000}"/>
    <cellStyle name="Comma 3 4 5 3 4 4 3 2" xfId="31978" xr:uid="{2B68849E-7CB5-4DE1-B2A5-AA027ECEE39F}"/>
    <cellStyle name="Comma 3 4 5 3 4 4 4" xfId="22371" xr:uid="{700082E1-EA43-4AB0-89A0-93172A6DE6B6}"/>
    <cellStyle name="Comma 3 4 5 3 4 5" xfId="5559" xr:uid="{00000000-0005-0000-0000-0000BB3B0000}"/>
    <cellStyle name="Comma 3 4 5 3 4 5 2" xfId="15166" xr:uid="{00000000-0005-0000-0000-0000BC3B0000}"/>
    <cellStyle name="Comma 3 4 5 3 4 5 2 2" xfId="34380" xr:uid="{843399ED-3311-4EE9-B039-445FDF4E3694}"/>
    <cellStyle name="Comma 3 4 5 3 4 5 3" xfId="24773" xr:uid="{17DDF954-A6AA-4E53-BCEF-E7993645DC4A}"/>
    <cellStyle name="Comma 3 4 5 3 4 6" xfId="10362" xr:uid="{00000000-0005-0000-0000-0000BD3B0000}"/>
    <cellStyle name="Comma 3 4 5 3 4 6 2" xfId="29576" xr:uid="{CDCAEDB2-0684-407C-94B7-ED814360AF3C}"/>
    <cellStyle name="Comma 3 4 5 3 4 7" xfId="19969" xr:uid="{4AAE5FD4-48FA-4A70-AF87-C5C065188B14}"/>
    <cellStyle name="Comma 3 4 5 3 5" xfId="953" xr:uid="{00000000-0005-0000-0000-0000BE3B0000}"/>
    <cellStyle name="Comma 3 4 5 3 5 2" xfId="3357" xr:uid="{00000000-0005-0000-0000-0000BF3B0000}"/>
    <cellStyle name="Comma 3 4 5 3 5 2 2" xfId="8160" xr:uid="{00000000-0005-0000-0000-0000C03B0000}"/>
    <cellStyle name="Comma 3 4 5 3 5 2 2 2" xfId="17767" xr:uid="{00000000-0005-0000-0000-0000C13B0000}"/>
    <cellStyle name="Comma 3 4 5 3 5 2 2 2 2" xfId="36981" xr:uid="{BE7835B4-BB48-4D21-B553-36EE3BD80DAD}"/>
    <cellStyle name="Comma 3 4 5 3 5 2 2 3" xfId="27374" xr:uid="{CE04E3EE-F15F-4C35-9BBC-709AB778BC37}"/>
    <cellStyle name="Comma 3 4 5 3 5 2 3" xfId="12964" xr:uid="{00000000-0005-0000-0000-0000C23B0000}"/>
    <cellStyle name="Comma 3 4 5 3 5 2 3 2" xfId="32178" xr:uid="{4C9DDEB2-C339-431E-A1C0-995C1AD199C4}"/>
    <cellStyle name="Comma 3 4 5 3 5 2 4" xfId="22571" xr:uid="{086AB152-F59C-4AD5-87A9-ADD3FC6B0B5D}"/>
    <cellStyle name="Comma 3 4 5 3 5 3" xfId="5759" xr:uid="{00000000-0005-0000-0000-0000C33B0000}"/>
    <cellStyle name="Comma 3 4 5 3 5 3 2" xfId="15366" xr:uid="{00000000-0005-0000-0000-0000C43B0000}"/>
    <cellStyle name="Comma 3 4 5 3 5 3 2 2" xfId="34580" xr:uid="{67534BE3-9A28-451E-AADC-D2552EB99B7A}"/>
    <cellStyle name="Comma 3 4 5 3 5 3 3" xfId="24973" xr:uid="{B0859BB7-0802-4205-AA30-B06D9F2ED770}"/>
    <cellStyle name="Comma 3 4 5 3 5 4" xfId="10562" xr:uid="{00000000-0005-0000-0000-0000C53B0000}"/>
    <cellStyle name="Comma 3 4 5 3 5 4 2" xfId="29776" xr:uid="{4337A2A1-B058-48D6-8F25-F20EEEFBA256}"/>
    <cellStyle name="Comma 3 4 5 3 5 5" xfId="20169" xr:uid="{0C4100E7-1026-447D-A127-A336BC623709}"/>
    <cellStyle name="Comma 3 4 5 3 6" xfId="1753" xr:uid="{00000000-0005-0000-0000-0000C63B0000}"/>
    <cellStyle name="Comma 3 4 5 3 6 2" xfId="4157" xr:uid="{00000000-0005-0000-0000-0000C73B0000}"/>
    <cellStyle name="Comma 3 4 5 3 6 2 2" xfId="8960" xr:uid="{00000000-0005-0000-0000-0000C83B0000}"/>
    <cellStyle name="Comma 3 4 5 3 6 2 2 2" xfId="18567" xr:uid="{00000000-0005-0000-0000-0000C93B0000}"/>
    <cellStyle name="Comma 3 4 5 3 6 2 2 2 2" xfId="37781" xr:uid="{A2CE861A-8C1D-43AC-9B9D-BB25420D982D}"/>
    <cellStyle name="Comma 3 4 5 3 6 2 2 3" xfId="28174" xr:uid="{1B2ABB43-8887-481B-8AB6-4B224484C944}"/>
    <cellStyle name="Comma 3 4 5 3 6 2 3" xfId="13764" xr:uid="{00000000-0005-0000-0000-0000CA3B0000}"/>
    <cellStyle name="Comma 3 4 5 3 6 2 3 2" xfId="32978" xr:uid="{8AE99AF7-F4BD-43F0-A081-AF2E709AC49F}"/>
    <cellStyle name="Comma 3 4 5 3 6 2 4" xfId="23371" xr:uid="{4C8879D0-ABBF-4942-B48C-9626C439CC53}"/>
    <cellStyle name="Comma 3 4 5 3 6 3" xfId="6559" xr:uid="{00000000-0005-0000-0000-0000CB3B0000}"/>
    <cellStyle name="Comma 3 4 5 3 6 3 2" xfId="16166" xr:uid="{00000000-0005-0000-0000-0000CC3B0000}"/>
    <cellStyle name="Comma 3 4 5 3 6 3 2 2" xfId="35380" xr:uid="{81BC4BBF-10A3-4806-BF51-A75C8E8598E9}"/>
    <cellStyle name="Comma 3 4 5 3 6 3 3" xfId="25773" xr:uid="{A57F3123-3FA7-4A33-B8A1-FF4516A2AF4D}"/>
    <cellStyle name="Comma 3 4 5 3 6 4" xfId="11362" xr:uid="{00000000-0005-0000-0000-0000CD3B0000}"/>
    <cellStyle name="Comma 3 4 5 3 6 4 2" xfId="30576" xr:uid="{C2195B5E-1442-4F98-A3C8-A2F1C7A41EE9}"/>
    <cellStyle name="Comma 3 4 5 3 6 5" xfId="20969" xr:uid="{CF0633AE-0E0F-42B7-9093-9B674421CA39}"/>
    <cellStyle name="Comma 3 4 5 3 7" xfId="2557" xr:uid="{00000000-0005-0000-0000-0000CE3B0000}"/>
    <cellStyle name="Comma 3 4 5 3 7 2" xfId="7360" xr:uid="{00000000-0005-0000-0000-0000CF3B0000}"/>
    <cellStyle name="Comma 3 4 5 3 7 2 2" xfId="16967" xr:uid="{00000000-0005-0000-0000-0000D03B0000}"/>
    <cellStyle name="Comma 3 4 5 3 7 2 2 2" xfId="36181" xr:uid="{25BF0825-26E8-49E5-945E-4A6754C7017D}"/>
    <cellStyle name="Comma 3 4 5 3 7 2 3" xfId="26574" xr:uid="{951C766C-0458-44DF-9D81-1DF0DF2AEB01}"/>
    <cellStyle name="Comma 3 4 5 3 7 3" xfId="12164" xr:uid="{00000000-0005-0000-0000-0000D13B0000}"/>
    <cellStyle name="Comma 3 4 5 3 7 3 2" xfId="31378" xr:uid="{518F1949-A84A-4105-BBBC-8CDD56021EF9}"/>
    <cellStyle name="Comma 3 4 5 3 7 4" xfId="21771" xr:uid="{900EAD76-CFE5-40B1-A731-97988CE16533}"/>
    <cellStyle name="Comma 3 4 5 3 8" xfId="4959" xr:uid="{00000000-0005-0000-0000-0000D23B0000}"/>
    <cellStyle name="Comma 3 4 5 3 8 2" xfId="14566" xr:uid="{00000000-0005-0000-0000-0000D33B0000}"/>
    <cellStyle name="Comma 3 4 5 3 8 2 2" xfId="33780" xr:uid="{5501C9B6-B730-40A6-875D-0EF451454500}"/>
    <cellStyle name="Comma 3 4 5 3 8 3" xfId="24173" xr:uid="{EED49828-B4FF-4E59-AFD8-9585A5A750FC}"/>
    <cellStyle name="Comma 3 4 5 3 9" xfId="9762" xr:uid="{00000000-0005-0000-0000-0000D43B0000}"/>
    <cellStyle name="Comma 3 4 5 3 9 2" xfId="28976" xr:uid="{516E67EC-70D3-41A0-8E5A-641519DC3A7E}"/>
    <cellStyle name="Comma 3 4 5 4" xfId="252" xr:uid="{00000000-0005-0000-0000-0000D53B0000}"/>
    <cellStyle name="Comma 3 4 5 4 2" xfId="1053" xr:uid="{00000000-0005-0000-0000-0000D63B0000}"/>
    <cellStyle name="Comma 3 4 5 4 2 2" xfId="3457" xr:uid="{00000000-0005-0000-0000-0000D73B0000}"/>
    <cellStyle name="Comma 3 4 5 4 2 2 2" xfId="8260" xr:uid="{00000000-0005-0000-0000-0000D83B0000}"/>
    <cellStyle name="Comma 3 4 5 4 2 2 2 2" xfId="17867" xr:uid="{00000000-0005-0000-0000-0000D93B0000}"/>
    <cellStyle name="Comma 3 4 5 4 2 2 2 2 2" xfId="37081" xr:uid="{B9BDE34E-29B4-43F7-9518-69B98934ABDC}"/>
    <cellStyle name="Comma 3 4 5 4 2 2 2 3" xfId="27474" xr:uid="{FF3C4AA3-7C28-4079-9E12-3F5EBF0E03AD}"/>
    <cellStyle name="Comma 3 4 5 4 2 2 3" xfId="13064" xr:uid="{00000000-0005-0000-0000-0000DA3B0000}"/>
    <cellStyle name="Comma 3 4 5 4 2 2 3 2" xfId="32278" xr:uid="{D1C7E897-8178-42C7-A678-263934ECBBAC}"/>
    <cellStyle name="Comma 3 4 5 4 2 2 4" xfId="22671" xr:uid="{30BC7910-FDB6-4EB3-899A-B9A8EC46B73C}"/>
    <cellStyle name="Comma 3 4 5 4 2 3" xfId="5859" xr:uid="{00000000-0005-0000-0000-0000DB3B0000}"/>
    <cellStyle name="Comma 3 4 5 4 2 3 2" xfId="15466" xr:uid="{00000000-0005-0000-0000-0000DC3B0000}"/>
    <cellStyle name="Comma 3 4 5 4 2 3 2 2" xfId="34680" xr:uid="{6105BBEF-83DC-4713-B909-8196F600B37C}"/>
    <cellStyle name="Comma 3 4 5 4 2 3 3" xfId="25073" xr:uid="{CF00317A-1B9E-4C74-B03C-078F8CB06EBF}"/>
    <cellStyle name="Comma 3 4 5 4 2 4" xfId="10662" xr:uid="{00000000-0005-0000-0000-0000DD3B0000}"/>
    <cellStyle name="Comma 3 4 5 4 2 4 2" xfId="29876" xr:uid="{C12192A2-74C6-4337-88DC-A7B94DDA2210}"/>
    <cellStyle name="Comma 3 4 5 4 2 5" xfId="20269" xr:uid="{C39EFC0C-098B-4F4F-B0AE-2A9F379DDFF8}"/>
    <cellStyle name="Comma 3 4 5 4 3" xfId="1853" xr:uid="{00000000-0005-0000-0000-0000DE3B0000}"/>
    <cellStyle name="Comma 3 4 5 4 3 2" xfId="4257" xr:uid="{00000000-0005-0000-0000-0000DF3B0000}"/>
    <cellStyle name="Comma 3 4 5 4 3 2 2" xfId="9060" xr:uid="{00000000-0005-0000-0000-0000E03B0000}"/>
    <cellStyle name="Comma 3 4 5 4 3 2 2 2" xfId="18667" xr:uid="{00000000-0005-0000-0000-0000E13B0000}"/>
    <cellStyle name="Comma 3 4 5 4 3 2 2 2 2" xfId="37881" xr:uid="{108B53BF-DC46-4B35-BAED-A10E645653BD}"/>
    <cellStyle name="Comma 3 4 5 4 3 2 2 3" xfId="28274" xr:uid="{AED15655-C544-4883-9B06-736C00E74A16}"/>
    <cellStyle name="Comma 3 4 5 4 3 2 3" xfId="13864" xr:uid="{00000000-0005-0000-0000-0000E23B0000}"/>
    <cellStyle name="Comma 3 4 5 4 3 2 3 2" xfId="33078" xr:uid="{66794310-BD67-488B-AD68-EBCCA9836EA1}"/>
    <cellStyle name="Comma 3 4 5 4 3 2 4" xfId="23471" xr:uid="{657F08E7-21FA-4A2F-8204-C294CFA05DF8}"/>
    <cellStyle name="Comma 3 4 5 4 3 3" xfId="6659" xr:uid="{00000000-0005-0000-0000-0000E33B0000}"/>
    <cellStyle name="Comma 3 4 5 4 3 3 2" xfId="16266" xr:uid="{00000000-0005-0000-0000-0000E43B0000}"/>
    <cellStyle name="Comma 3 4 5 4 3 3 2 2" xfId="35480" xr:uid="{36C39ECC-BDFA-480D-AF6B-770D28434E67}"/>
    <cellStyle name="Comma 3 4 5 4 3 3 3" xfId="25873" xr:uid="{71B56C7A-5F7C-464E-9623-1A9F091623B5}"/>
    <cellStyle name="Comma 3 4 5 4 3 4" xfId="11462" xr:uid="{00000000-0005-0000-0000-0000E53B0000}"/>
    <cellStyle name="Comma 3 4 5 4 3 4 2" xfId="30676" xr:uid="{FD5431DF-BAA9-49D6-A0E2-57E57626CA2E}"/>
    <cellStyle name="Comma 3 4 5 4 3 5" xfId="21069" xr:uid="{AF8B9F87-39EB-4FD1-8349-049277FA84D1}"/>
    <cellStyle name="Comma 3 4 5 4 4" xfId="2657" xr:uid="{00000000-0005-0000-0000-0000E63B0000}"/>
    <cellStyle name="Comma 3 4 5 4 4 2" xfId="7460" xr:uid="{00000000-0005-0000-0000-0000E73B0000}"/>
    <cellStyle name="Comma 3 4 5 4 4 2 2" xfId="17067" xr:uid="{00000000-0005-0000-0000-0000E83B0000}"/>
    <cellStyle name="Comma 3 4 5 4 4 2 2 2" xfId="36281" xr:uid="{3A102EB3-A835-41D9-8430-0512A811474E}"/>
    <cellStyle name="Comma 3 4 5 4 4 2 3" xfId="26674" xr:uid="{B43985EA-E337-4F5C-A307-C27D80D4BDFC}"/>
    <cellStyle name="Comma 3 4 5 4 4 3" xfId="12264" xr:uid="{00000000-0005-0000-0000-0000E93B0000}"/>
    <cellStyle name="Comma 3 4 5 4 4 3 2" xfId="31478" xr:uid="{A5EF4A78-6FB2-4A5C-A027-AAA6B9757DA7}"/>
    <cellStyle name="Comma 3 4 5 4 4 4" xfId="21871" xr:uid="{D3186B98-D8C8-4F68-AC6B-FBD8E81FFD5B}"/>
    <cellStyle name="Comma 3 4 5 4 5" xfId="5059" xr:uid="{00000000-0005-0000-0000-0000EA3B0000}"/>
    <cellStyle name="Comma 3 4 5 4 5 2" xfId="14666" xr:uid="{00000000-0005-0000-0000-0000EB3B0000}"/>
    <cellStyle name="Comma 3 4 5 4 5 2 2" xfId="33880" xr:uid="{27E41BC1-D495-40E4-8C1A-AFC8AAA8BFDF}"/>
    <cellStyle name="Comma 3 4 5 4 5 3" xfId="24273" xr:uid="{5C992DA4-56F6-46DF-8ADE-2E1062E10749}"/>
    <cellStyle name="Comma 3 4 5 4 6" xfId="9862" xr:uid="{00000000-0005-0000-0000-0000EC3B0000}"/>
    <cellStyle name="Comma 3 4 5 4 6 2" xfId="29076" xr:uid="{B47F7C6A-7B31-471C-8D83-9046633AE36C}"/>
    <cellStyle name="Comma 3 4 5 4 7" xfId="19469" xr:uid="{71D27A3D-8F79-454E-8A92-B7F1C243088B}"/>
    <cellStyle name="Comma 3 4 5 5" xfId="452" xr:uid="{00000000-0005-0000-0000-0000ED3B0000}"/>
    <cellStyle name="Comma 3 4 5 5 2" xfId="1253" xr:uid="{00000000-0005-0000-0000-0000EE3B0000}"/>
    <cellStyle name="Comma 3 4 5 5 2 2" xfId="3657" xr:uid="{00000000-0005-0000-0000-0000EF3B0000}"/>
    <cellStyle name="Comma 3 4 5 5 2 2 2" xfId="8460" xr:uid="{00000000-0005-0000-0000-0000F03B0000}"/>
    <cellStyle name="Comma 3 4 5 5 2 2 2 2" xfId="18067" xr:uid="{00000000-0005-0000-0000-0000F13B0000}"/>
    <cellStyle name="Comma 3 4 5 5 2 2 2 2 2" xfId="37281" xr:uid="{62FFE6E7-1A9C-4A2B-9888-06AA715845D2}"/>
    <cellStyle name="Comma 3 4 5 5 2 2 2 3" xfId="27674" xr:uid="{864F8A33-3E5C-472B-96BC-D086BFAD056A}"/>
    <cellStyle name="Comma 3 4 5 5 2 2 3" xfId="13264" xr:uid="{00000000-0005-0000-0000-0000F23B0000}"/>
    <cellStyle name="Comma 3 4 5 5 2 2 3 2" xfId="32478" xr:uid="{FD65A247-1034-4133-A1B5-5CE499082414}"/>
    <cellStyle name="Comma 3 4 5 5 2 2 4" xfId="22871" xr:uid="{6C79EF22-8930-4562-8AE0-38543C0D9C89}"/>
    <cellStyle name="Comma 3 4 5 5 2 3" xfId="6059" xr:uid="{00000000-0005-0000-0000-0000F33B0000}"/>
    <cellStyle name="Comma 3 4 5 5 2 3 2" xfId="15666" xr:uid="{00000000-0005-0000-0000-0000F43B0000}"/>
    <cellStyle name="Comma 3 4 5 5 2 3 2 2" xfId="34880" xr:uid="{BA638837-D064-4D4D-8D14-DF03832FC52D}"/>
    <cellStyle name="Comma 3 4 5 5 2 3 3" xfId="25273" xr:uid="{BA303D62-AFE9-46F8-9822-335F07C53FB0}"/>
    <cellStyle name="Comma 3 4 5 5 2 4" xfId="10862" xr:uid="{00000000-0005-0000-0000-0000F53B0000}"/>
    <cellStyle name="Comma 3 4 5 5 2 4 2" xfId="30076" xr:uid="{B696B5DB-5FF6-47FA-B440-D1EB83B0342F}"/>
    <cellStyle name="Comma 3 4 5 5 2 5" xfId="20469" xr:uid="{9F9DE0B3-7F1A-4E4B-A625-3C74C4AF7CD0}"/>
    <cellStyle name="Comma 3 4 5 5 3" xfId="2053" xr:uid="{00000000-0005-0000-0000-0000F63B0000}"/>
    <cellStyle name="Comma 3 4 5 5 3 2" xfId="4457" xr:uid="{00000000-0005-0000-0000-0000F73B0000}"/>
    <cellStyle name="Comma 3 4 5 5 3 2 2" xfId="9260" xr:uid="{00000000-0005-0000-0000-0000F83B0000}"/>
    <cellStyle name="Comma 3 4 5 5 3 2 2 2" xfId="18867" xr:uid="{00000000-0005-0000-0000-0000F93B0000}"/>
    <cellStyle name="Comma 3 4 5 5 3 2 2 2 2" xfId="38081" xr:uid="{ECFA3522-FE6C-43F2-8407-B3EA6B2A22A6}"/>
    <cellStyle name="Comma 3 4 5 5 3 2 2 3" xfId="28474" xr:uid="{D8C0F6BD-017B-4493-9EBF-6762B8573C6B}"/>
    <cellStyle name="Comma 3 4 5 5 3 2 3" xfId="14064" xr:uid="{00000000-0005-0000-0000-0000FA3B0000}"/>
    <cellStyle name="Comma 3 4 5 5 3 2 3 2" xfId="33278" xr:uid="{DCAD1DC8-AAE1-48D5-97BC-C4B255435015}"/>
    <cellStyle name="Comma 3 4 5 5 3 2 4" xfId="23671" xr:uid="{5BA4166A-72DA-4590-B42B-0D002E6F0950}"/>
    <cellStyle name="Comma 3 4 5 5 3 3" xfId="6859" xr:uid="{00000000-0005-0000-0000-0000FB3B0000}"/>
    <cellStyle name="Comma 3 4 5 5 3 3 2" xfId="16466" xr:uid="{00000000-0005-0000-0000-0000FC3B0000}"/>
    <cellStyle name="Comma 3 4 5 5 3 3 2 2" xfId="35680" xr:uid="{08D50E71-07D6-43CC-8591-0599992F61B3}"/>
    <cellStyle name="Comma 3 4 5 5 3 3 3" xfId="26073" xr:uid="{3A18F7B3-B407-4615-B8B0-B9701DEC37EC}"/>
    <cellStyle name="Comma 3 4 5 5 3 4" xfId="11662" xr:uid="{00000000-0005-0000-0000-0000FD3B0000}"/>
    <cellStyle name="Comma 3 4 5 5 3 4 2" xfId="30876" xr:uid="{7A90874D-31C3-45E9-B1C8-E73D4478EF43}"/>
    <cellStyle name="Comma 3 4 5 5 3 5" xfId="21269" xr:uid="{4273A88D-2A82-4CE8-8BEA-053105502BEF}"/>
    <cellStyle name="Comma 3 4 5 5 4" xfId="2857" xr:uid="{00000000-0005-0000-0000-0000FE3B0000}"/>
    <cellStyle name="Comma 3 4 5 5 4 2" xfId="7660" xr:uid="{00000000-0005-0000-0000-0000FF3B0000}"/>
    <cellStyle name="Comma 3 4 5 5 4 2 2" xfId="17267" xr:uid="{00000000-0005-0000-0000-0000003C0000}"/>
    <cellStyle name="Comma 3 4 5 5 4 2 2 2" xfId="36481" xr:uid="{7442FEA1-EFA4-4A1B-A44D-2AF4A032A19B}"/>
    <cellStyle name="Comma 3 4 5 5 4 2 3" xfId="26874" xr:uid="{8F241100-967F-4E23-8120-78D1B7FF67DF}"/>
    <cellStyle name="Comma 3 4 5 5 4 3" xfId="12464" xr:uid="{00000000-0005-0000-0000-0000013C0000}"/>
    <cellStyle name="Comma 3 4 5 5 4 3 2" xfId="31678" xr:uid="{A4FBDEF9-5CB3-4078-A01F-DB7DFB32CB56}"/>
    <cellStyle name="Comma 3 4 5 5 4 4" xfId="22071" xr:uid="{E741F56E-C17E-40F7-BE82-F435A1D42701}"/>
    <cellStyle name="Comma 3 4 5 5 5" xfId="5259" xr:uid="{00000000-0005-0000-0000-0000023C0000}"/>
    <cellStyle name="Comma 3 4 5 5 5 2" xfId="14866" xr:uid="{00000000-0005-0000-0000-0000033C0000}"/>
    <cellStyle name="Comma 3 4 5 5 5 2 2" xfId="34080" xr:uid="{36985565-68EC-4513-B8B3-0235E2360124}"/>
    <cellStyle name="Comma 3 4 5 5 5 3" xfId="24473" xr:uid="{FB7BD5BD-FCC4-4D07-BC0C-2BD34424138A}"/>
    <cellStyle name="Comma 3 4 5 5 6" xfId="10062" xr:uid="{00000000-0005-0000-0000-0000043C0000}"/>
    <cellStyle name="Comma 3 4 5 5 6 2" xfId="29276" xr:uid="{DE1DC3AA-301E-4683-88E6-FA8A1E7CBB0F}"/>
    <cellStyle name="Comma 3 4 5 5 7" xfId="19669" xr:uid="{6B70E6DF-A6F2-4EB9-B3B5-6DF5463472A7}"/>
    <cellStyle name="Comma 3 4 5 6" xfId="652" xr:uid="{00000000-0005-0000-0000-0000053C0000}"/>
    <cellStyle name="Comma 3 4 5 6 2" xfId="1453" xr:uid="{00000000-0005-0000-0000-0000063C0000}"/>
    <cellStyle name="Comma 3 4 5 6 2 2" xfId="3857" xr:uid="{00000000-0005-0000-0000-0000073C0000}"/>
    <cellStyle name="Comma 3 4 5 6 2 2 2" xfId="8660" xr:uid="{00000000-0005-0000-0000-0000083C0000}"/>
    <cellStyle name="Comma 3 4 5 6 2 2 2 2" xfId="18267" xr:uid="{00000000-0005-0000-0000-0000093C0000}"/>
    <cellStyle name="Comma 3 4 5 6 2 2 2 2 2" xfId="37481" xr:uid="{771C3EA2-E7C6-45B2-AC4D-7F986E6FA2D5}"/>
    <cellStyle name="Comma 3 4 5 6 2 2 2 3" xfId="27874" xr:uid="{2DEC00B4-1479-4A52-9AC4-58DB79AA7FF0}"/>
    <cellStyle name="Comma 3 4 5 6 2 2 3" xfId="13464" xr:uid="{00000000-0005-0000-0000-00000A3C0000}"/>
    <cellStyle name="Comma 3 4 5 6 2 2 3 2" xfId="32678" xr:uid="{923A4EB8-1830-4403-9441-5757DEEC1644}"/>
    <cellStyle name="Comma 3 4 5 6 2 2 4" xfId="23071" xr:uid="{1DFC8E52-5A01-43BE-A830-ADA7B08086EA}"/>
    <cellStyle name="Comma 3 4 5 6 2 3" xfId="6259" xr:uid="{00000000-0005-0000-0000-00000B3C0000}"/>
    <cellStyle name="Comma 3 4 5 6 2 3 2" xfId="15866" xr:uid="{00000000-0005-0000-0000-00000C3C0000}"/>
    <cellStyle name="Comma 3 4 5 6 2 3 2 2" xfId="35080" xr:uid="{5C6AC0F0-2235-4D12-888B-619FC3970226}"/>
    <cellStyle name="Comma 3 4 5 6 2 3 3" xfId="25473" xr:uid="{5AABA0DB-3978-4401-8F16-C2A75470A537}"/>
    <cellStyle name="Comma 3 4 5 6 2 4" xfId="11062" xr:uid="{00000000-0005-0000-0000-00000D3C0000}"/>
    <cellStyle name="Comma 3 4 5 6 2 4 2" xfId="30276" xr:uid="{FBBA2747-BE32-402E-8F8C-FA3AB56CC027}"/>
    <cellStyle name="Comma 3 4 5 6 2 5" xfId="20669" xr:uid="{EA4345BA-32CF-4B03-8CE8-C84FDC21E57D}"/>
    <cellStyle name="Comma 3 4 5 6 3" xfId="2253" xr:uid="{00000000-0005-0000-0000-00000E3C0000}"/>
    <cellStyle name="Comma 3 4 5 6 3 2" xfId="4657" xr:uid="{00000000-0005-0000-0000-00000F3C0000}"/>
    <cellStyle name="Comma 3 4 5 6 3 2 2" xfId="9460" xr:uid="{00000000-0005-0000-0000-0000103C0000}"/>
    <cellStyle name="Comma 3 4 5 6 3 2 2 2" xfId="19067" xr:uid="{00000000-0005-0000-0000-0000113C0000}"/>
    <cellStyle name="Comma 3 4 5 6 3 2 2 2 2" xfId="38281" xr:uid="{7194FA29-1416-4E6E-936E-DBDFD6953D1D}"/>
    <cellStyle name="Comma 3 4 5 6 3 2 2 3" xfId="28674" xr:uid="{F9CF8169-390F-4D6C-9C0F-0EC3A428DB13}"/>
    <cellStyle name="Comma 3 4 5 6 3 2 3" xfId="14264" xr:uid="{00000000-0005-0000-0000-0000123C0000}"/>
    <cellStyle name="Comma 3 4 5 6 3 2 3 2" xfId="33478" xr:uid="{19824F19-69D1-4637-B8A7-B55E6FB1C5E2}"/>
    <cellStyle name="Comma 3 4 5 6 3 2 4" xfId="23871" xr:uid="{F151B8FE-B2F7-4D95-9CCB-19ADE8C8D17D}"/>
    <cellStyle name="Comma 3 4 5 6 3 3" xfId="7059" xr:uid="{00000000-0005-0000-0000-0000133C0000}"/>
    <cellStyle name="Comma 3 4 5 6 3 3 2" xfId="16666" xr:uid="{00000000-0005-0000-0000-0000143C0000}"/>
    <cellStyle name="Comma 3 4 5 6 3 3 2 2" xfId="35880" xr:uid="{D5ED5E12-BB0E-4664-9D0A-7D49EAF7F005}"/>
    <cellStyle name="Comma 3 4 5 6 3 3 3" xfId="26273" xr:uid="{2AC55CC8-BAF7-4D22-849F-B1E5622EB1A7}"/>
    <cellStyle name="Comma 3 4 5 6 3 4" xfId="11862" xr:uid="{00000000-0005-0000-0000-0000153C0000}"/>
    <cellStyle name="Comma 3 4 5 6 3 4 2" xfId="31076" xr:uid="{D783A46A-F19F-425A-A8CC-48BEF33E2508}"/>
    <cellStyle name="Comma 3 4 5 6 3 5" xfId="21469" xr:uid="{91126342-D9DC-4287-8BFD-B12217AF5046}"/>
    <cellStyle name="Comma 3 4 5 6 4" xfId="3057" xr:uid="{00000000-0005-0000-0000-0000163C0000}"/>
    <cellStyle name="Comma 3 4 5 6 4 2" xfId="7860" xr:uid="{00000000-0005-0000-0000-0000173C0000}"/>
    <cellStyle name="Comma 3 4 5 6 4 2 2" xfId="17467" xr:uid="{00000000-0005-0000-0000-0000183C0000}"/>
    <cellStyle name="Comma 3 4 5 6 4 2 2 2" xfId="36681" xr:uid="{7408F9B2-DFC5-4DCA-8D02-516EF835A3A4}"/>
    <cellStyle name="Comma 3 4 5 6 4 2 3" xfId="27074" xr:uid="{6617CE48-4857-4025-8FF3-8CCBD9E3285E}"/>
    <cellStyle name="Comma 3 4 5 6 4 3" xfId="12664" xr:uid="{00000000-0005-0000-0000-0000193C0000}"/>
    <cellStyle name="Comma 3 4 5 6 4 3 2" xfId="31878" xr:uid="{5E321CD5-8FBA-4094-B350-0ED25251C4C4}"/>
    <cellStyle name="Comma 3 4 5 6 4 4" xfId="22271" xr:uid="{DEA92CC7-0F08-4419-84F6-442DBDB6B785}"/>
    <cellStyle name="Comma 3 4 5 6 5" xfId="5459" xr:uid="{00000000-0005-0000-0000-00001A3C0000}"/>
    <cellStyle name="Comma 3 4 5 6 5 2" xfId="15066" xr:uid="{00000000-0005-0000-0000-00001B3C0000}"/>
    <cellStyle name="Comma 3 4 5 6 5 2 2" xfId="34280" xr:uid="{4AB66466-84AE-46D3-AA84-D543D4E7DC06}"/>
    <cellStyle name="Comma 3 4 5 6 5 3" xfId="24673" xr:uid="{B5689AD5-934B-4C95-AF79-0EA446C0BB0C}"/>
    <cellStyle name="Comma 3 4 5 6 6" xfId="10262" xr:uid="{00000000-0005-0000-0000-00001C3C0000}"/>
    <cellStyle name="Comma 3 4 5 6 6 2" xfId="29476" xr:uid="{0CC9531C-D4EC-4050-93CD-992C1D52988B}"/>
    <cellStyle name="Comma 3 4 5 6 7" xfId="19869" xr:uid="{62689C32-5954-4AE8-8FBE-7228AC571BC6}"/>
    <cellStyle name="Comma 3 4 5 7" xfId="853" xr:uid="{00000000-0005-0000-0000-00001D3C0000}"/>
    <cellStyle name="Comma 3 4 5 7 2" xfId="3257" xr:uid="{00000000-0005-0000-0000-00001E3C0000}"/>
    <cellStyle name="Comma 3 4 5 7 2 2" xfId="8060" xr:uid="{00000000-0005-0000-0000-00001F3C0000}"/>
    <cellStyle name="Comma 3 4 5 7 2 2 2" xfId="17667" xr:uid="{00000000-0005-0000-0000-0000203C0000}"/>
    <cellStyle name="Comma 3 4 5 7 2 2 2 2" xfId="36881" xr:uid="{D36A09C5-DBD2-46D4-AB2E-9E99792C4135}"/>
    <cellStyle name="Comma 3 4 5 7 2 2 3" xfId="27274" xr:uid="{4047A5F5-6E62-44C1-8871-9B11EC6AB77D}"/>
    <cellStyle name="Comma 3 4 5 7 2 3" xfId="12864" xr:uid="{00000000-0005-0000-0000-0000213C0000}"/>
    <cellStyle name="Comma 3 4 5 7 2 3 2" xfId="32078" xr:uid="{F1CCFC08-AE19-4D76-8374-FE851918F3E7}"/>
    <cellStyle name="Comma 3 4 5 7 2 4" xfId="22471" xr:uid="{99E718A2-A653-48F0-9803-1EA3F4120B1C}"/>
    <cellStyle name="Comma 3 4 5 7 3" xfId="5659" xr:uid="{00000000-0005-0000-0000-0000223C0000}"/>
    <cellStyle name="Comma 3 4 5 7 3 2" xfId="15266" xr:uid="{00000000-0005-0000-0000-0000233C0000}"/>
    <cellStyle name="Comma 3 4 5 7 3 2 2" xfId="34480" xr:uid="{B36D280D-9B93-489F-9CB5-49B854CAAE7B}"/>
    <cellStyle name="Comma 3 4 5 7 3 3" xfId="24873" xr:uid="{B7CCBFD9-F284-492E-BD58-CD0F1C0A67D0}"/>
    <cellStyle name="Comma 3 4 5 7 4" xfId="10462" xr:uid="{00000000-0005-0000-0000-0000243C0000}"/>
    <cellStyle name="Comma 3 4 5 7 4 2" xfId="29676" xr:uid="{D6DFF1E0-CB0B-41B1-84E9-3B5F67402955}"/>
    <cellStyle name="Comma 3 4 5 7 5" xfId="20069" xr:uid="{AD491A69-A2DF-4412-BACD-349DC10E7A7F}"/>
    <cellStyle name="Comma 3 4 5 8" xfId="1653" xr:uid="{00000000-0005-0000-0000-0000253C0000}"/>
    <cellStyle name="Comma 3 4 5 8 2" xfId="4057" xr:uid="{00000000-0005-0000-0000-0000263C0000}"/>
    <cellStyle name="Comma 3 4 5 8 2 2" xfId="8860" xr:uid="{00000000-0005-0000-0000-0000273C0000}"/>
    <cellStyle name="Comma 3 4 5 8 2 2 2" xfId="18467" xr:uid="{00000000-0005-0000-0000-0000283C0000}"/>
    <cellStyle name="Comma 3 4 5 8 2 2 2 2" xfId="37681" xr:uid="{71FF9942-356C-472A-A296-0EAAD0B834CE}"/>
    <cellStyle name="Comma 3 4 5 8 2 2 3" xfId="28074" xr:uid="{06459D66-15D2-49E0-B71E-366719AA9CFA}"/>
    <cellStyle name="Comma 3 4 5 8 2 3" xfId="13664" xr:uid="{00000000-0005-0000-0000-0000293C0000}"/>
    <cellStyle name="Comma 3 4 5 8 2 3 2" xfId="32878" xr:uid="{270A514D-CD69-4CA4-962B-77263CD130FF}"/>
    <cellStyle name="Comma 3 4 5 8 2 4" xfId="23271" xr:uid="{2EDEBB7F-0145-4B3A-AC1F-0AE00010E386}"/>
    <cellStyle name="Comma 3 4 5 8 3" xfId="6459" xr:uid="{00000000-0005-0000-0000-00002A3C0000}"/>
    <cellStyle name="Comma 3 4 5 8 3 2" xfId="16066" xr:uid="{00000000-0005-0000-0000-00002B3C0000}"/>
    <cellStyle name="Comma 3 4 5 8 3 2 2" xfId="35280" xr:uid="{26675E5F-65D5-4DDE-8343-209D56ACEA60}"/>
    <cellStyle name="Comma 3 4 5 8 3 3" xfId="25673" xr:uid="{DCD4D602-523E-4B15-B524-8ECAEC94263C}"/>
    <cellStyle name="Comma 3 4 5 8 4" xfId="11262" xr:uid="{00000000-0005-0000-0000-00002C3C0000}"/>
    <cellStyle name="Comma 3 4 5 8 4 2" xfId="30476" xr:uid="{6E7B73AE-3D6E-46B6-A0EC-5306C3A14BFF}"/>
    <cellStyle name="Comma 3 4 5 8 5" xfId="20869" xr:uid="{3A62FF77-752E-4697-A871-C957C5699F52}"/>
    <cellStyle name="Comma 3 4 5 9" xfId="2457" xr:uid="{00000000-0005-0000-0000-00002D3C0000}"/>
    <cellStyle name="Comma 3 4 5 9 2" xfId="7260" xr:uid="{00000000-0005-0000-0000-00002E3C0000}"/>
    <cellStyle name="Comma 3 4 5 9 2 2" xfId="16867" xr:uid="{00000000-0005-0000-0000-00002F3C0000}"/>
    <cellStyle name="Comma 3 4 5 9 2 2 2" xfId="36081" xr:uid="{2311FCAC-C9EC-4013-918E-A63119C7D195}"/>
    <cellStyle name="Comma 3 4 5 9 2 3" xfId="26474" xr:uid="{09624D60-2772-4B2D-9860-1459DA7FA6AA}"/>
    <cellStyle name="Comma 3 4 5 9 3" xfId="12064" xr:uid="{00000000-0005-0000-0000-0000303C0000}"/>
    <cellStyle name="Comma 3 4 5 9 3 2" xfId="31278" xr:uid="{C5BCE2BD-0E22-47E7-950C-310F0433A4F7}"/>
    <cellStyle name="Comma 3 4 5 9 4" xfId="21671" xr:uid="{F2E714C2-C658-4247-A44B-B2C52ADC5BF4}"/>
    <cellStyle name="Comma 3 4 6" xfId="62" xr:uid="{00000000-0005-0000-0000-0000313C0000}"/>
    <cellStyle name="Comma 3 4 6 10" xfId="9672" xr:uid="{00000000-0005-0000-0000-0000323C0000}"/>
    <cellStyle name="Comma 3 4 6 10 2" xfId="28886" xr:uid="{E2F7A652-EB37-4635-A18F-9761E1C13A7D}"/>
    <cellStyle name="Comma 3 4 6 11" xfId="19279" xr:uid="{3CFBD00A-C856-46A0-B1DB-28A0393F3036}"/>
    <cellStyle name="Comma 3 4 6 2" xfId="162" xr:uid="{00000000-0005-0000-0000-0000333C0000}"/>
    <cellStyle name="Comma 3 4 6 2 10" xfId="19379" xr:uid="{EE291DD9-3373-495A-8D8E-30DB11307652}"/>
    <cellStyle name="Comma 3 4 6 2 2" xfId="362" xr:uid="{00000000-0005-0000-0000-0000343C0000}"/>
    <cellStyle name="Comma 3 4 6 2 2 2" xfId="1163" xr:uid="{00000000-0005-0000-0000-0000353C0000}"/>
    <cellStyle name="Comma 3 4 6 2 2 2 2" xfId="3567" xr:uid="{00000000-0005-0000-0000-0000363C0000}"/>
    <cellStyle name="Comma 3 4 6 2 2 2 2 2" xfId="8370" xr:uid="{00000000-0005-0000-0000-0000373C0000}"/>
    <cellStyle name="Comma 3 4 6 2 2 2 2 2 2" xfId="17977" xr:uid="{00000000-0005-0000-0000-0000383C0000}"/>
    <cellStyle name="Comma 3 4 6 2 2 2 2 2 2 2" xfId="37191" xr:uid="{5AFCA00E-B030-4977-A4F7-29E596450617}"/>
    <cellStyle name="Comma 3 4 6 2 2 2 2 2 3" xfId="27584" xr:uid="{41A4D26A-A135-4352-98EE-6098F99BCE30}"/>
    <cellStyle name="Comma 3 4 6 2 2 2 2 3" xfId="13174" xr:uid="{00000000-0005-0000-0000-0000393C0000}"/>
    <cellStyle name="Comma 3 4 6 2 2 2 2 3 2" xfId="32388" xr:uid="{D8FA8AA1-E1CB-42B9-9FD0-DE851E719FD7}"/>
    <cellStyle name="Comma 3 4 6 2 2 2 2 4" xfId="22781" xr:uid="{DF820082-8910-4AA5-8FF2-4D7BEAEFD441}"/>
    <cellStyle name="Comma 3 4 6 2 2 2 3" xfId="5969" xr:uid="{00000000-0005-0000-0000-00003A3C0000}"/>
    <cellStyle name="Comma 3 4 6 2 2 2 3 2" xfId="15576" xr:uid="{00000000-0005-0000-0000-00003B3C0000}"/>
    <cellStyle name="Comma 3 4 6 2 2 2 3 2 2" xfId="34790" xr:uid="{3DBC9523-EAAF-4A5E-B2ED-A5FEA58D905D}"/>
    <cellStyle name="Comma 3 4 6 2 2 2 3 3" xfId="25183" xr:uid="{B2F11095-5554-4332-84E7-91D073940528}"/>
    <cellStyle name="Comma 3 4 6 2 2 2 4" xfId="10772" xr:uid="{00000000-0005-0000-0000-00003C3C0000}"/>
    <cellStyle name="Comma 3 4 6 2 2 2 4 2" xfId="29986" xr:uid="{843E016F-21F7-4B78-819D-A6D29E24F1A6}"/>
    <cellStyle name="Comma 3 4 6 2 2 2 5" xfId="20379" xr:uid="{823A30C6-E1CC-40F6-BF61-9B194ECB7242}"/>
    <cellStyle name="Comma 3 4 6 2 2 3" xfId="1963" xr:uid="{00000000-0005-0000-0000-00003D3C0000}"/>
    <cellStyle name="Comma 3 4 6 2 2 3 2" xfId="4367" xr:uid="{00000000-0005-0000-0000-00003E3C0000}"/>
    <cellStyle name="Comma 3 4 6 2 2 3 2 2" xfId="9170" xr:uid="{00000000-0005-0000-0000-00003F3C0000}"/>
    <cellStyle name="Comma 3 4 6 2 2 3 2 2 2" xfId="18777" xr:uid="{00000000-0005-0000-0000-0000403C0000}"/>
    <cellStyle name="Comma 3 4 6 2 2 3 2 2 2 2" xfId="37991" xr:uid="{79ADA0F1-436E-4E3A-8D9C-8BDD3F64EC50}"/>
    <cellStyle name="Comma 3 4 6 2 2 3 2 2 3" xfId="28384" xr:uid="{4E960667-2B79-417E-B825-A8E656253BBB}"/>
    <cellStyle name="Comma 3 4 6 2 2 3 2 3" xfId="13974" xr:uid="{00000000-0005-0000-0000-0000413C0000}"/>
    <cellStyle name="Comma 3 4 6 2 2 3 2 3 2" xfId="33188" xr:uid="{8285A752-40E8-4847-A2D5-874E2C1E8EFE}"/>
    <cellStyle name="Comma 3 4 6 2 2 3 2 4" xfId="23581" xr:uid="{B18CE411-172A-4ABE-A3B0-D522038F0356}"/>
    <cellStyle name="Comma 3 4 6 2 2 3 3" xfId="6769" xr:uid="{00000000-0005-0000-0000-0000423C0000}"/>
    <cellStyle name="Comma 3 4 6 2 2 3 3 2" xfId="16376" xr:uid="{00000000-0005-0000-0000-0000433C0000}"/>
    <cellStyle name="Comma 3 4 6 2 2 3 3 2 2" xfId="35590" xr:uid="{540C19AC-B0BE-4AAE-A667-74AC2F6A6D33}"/>
    <cellStyle name="Comma 3 4 6 2 2 3 3 3" xfId="25983" xr:uid="{456BB2E4-8B77-41CB-A5EB-67C8FD33CE99}"/>
    <cellStyle name="Comma 3 4 6 2 2 3 4" xfId="11572" xr:uid="{00000000-0005-0000-0000-0000443C0000}"/>
    <cellStyle name="Comma 3 4 6 2 2 3 4 2" xfId="30786" xr:uid="{68945EB6-2913-4A77-9DA8-BAC1DDA56744}"/>
    <cellStyle name="Comma 3 4 6 2 2 3 5" xfId="21179" xr:uid="{5BDD0780-521B-4738-A379-0FDE693B7297}"/>
    <cellStyle name="Comma 3 4 6 2 2 4" xfId="2767" xr:uid="{00000000-0005-0000-0000-0000453C0000}"/>
    <cellStyle name="Comma 3 4 6 2 2 4 2" xfId="7570" xr:uid="{00000000-0005-0000-0000-0000463C0000}"/>
    <cellStyle name="Comma 3 4 6 2 2 4 2 2" xfId="17177" xr:uid="{00000000-0005-0000-0000-0000473C0000}"/>
    <cellStyle name="Comma 3 4 6 2 2 4 2 2 2" xfId="36391" xr:uid="{54E9D16D-EDCE-44D4-BE80-4C8AE61FF8EF}"/>
    <cellStyle name="Comma 3 4 6 2 2 4 2 3" xfId="26784" xr:uid="{0E5FFDE7-3E48-4C5A-82F0-EBF798FCB4DC}"/>
    <cellStyle name="Comma 3 4 6 2 2 4 3" xfId="12374" xr:uid="{00000000-0005-0000-0000-0000483C0000}"/>
    <cellStyle name="Comma 3 4 6 2 2 4 3 2" xfId="31588" xr:uid="{16F83192-2054-483A-8BE0-0DD6D5409391}"/>
    <cellStyle name="Comma 3 4 6 2 2 4 4" xfId="21981" xr:uid="{70D8C066-0C01-4014-845B-D67280F157DC}"/>
    <cellStyle name="Comma 3 4 6 2 2 5" xfId="5169" xr:uid="{00000000-0005-0000-0000-0000493C0000}"/>
    <cellStyle name="Comma 3 4 6 2 2 5 2" xfId="14776" xr:uid="{00000000-0005-0000-0000-00004A3C0000}"/>
    <cellStyle name="Comma 3 4 6 2 2 5 2 2" xfId="33990" xr:uid="{F6F4FFD5-9270-45D0-8E89-D9425A84D17D}"/>
    <cellStyle name="Comma 3 4 6 2 2 5 3" xfId="24383" xr:uid="{E65376ED-A548-4A5B-867F-1EE03FB0C57B}"/>
    <cellStyle name="Comma 3 4 6 2 2 6" xfId="9972" xr:uid="{00000000-0005-0000-0000-00004B3C0000}"/>
    <cellStyle name="Comma 3 4 6 2 2 6 2" xfId="29186" xr:uid="{3163E5CE-116D-4832-B342-1ADB3D0541C1}"/>
    <cellStyle name="Comma 3 4 6 2 2 7" xfId="19579" xr:uid="{9CECDBD8-4652-4F2F-BEF9-A9F926C31177}"/>
    <cellStyle name="Comma 3 4 6 2 3" xfId="562" xr:uid="{00000000-0005-0000-0000-00004C3C0000}"/>
    <cellStyle name="Comma 3 4 6 2 3 2" xfId="1363" xr:uid="{00000000-0005-0000-0000-00004D3C0000}"/>
    <cellStyle name="Comma 3 4 6 2 3 2 2" xfId="3767" xr:uid="{00000000-0005-0000-0000-00004E3C0000}"/>
    <cellStyle name="Comma 3 4 6 2 3 2 2 2" xfId="8570" xr:uid="{00000000-0005-0000-0000-00004F3C0000}"/>
    <cellStyle name="Comma 3 4 6 2 3 2 2 2 2" xfId="18177" xr:uid="{00000000-0005-0000-0000-0000503C0000}"/>
    <cellStyle name="Comma 3 4 6 2 3 2 2 2 2 2" xfId="37391" xr:uid="{A3D4DF69-81CC-4207-8A44-1E16D19D9043}"/>
    <cellStyle name="Comma 3 4 6 2 3 2 2 2 3" xfId="27784" xr:uid="{19032570-1DAF-4374-97D5-928833A77CD5}"/>
    <cellStyle name="Comma 3 4 6 2 3 2 2 3" xfId="13374" xr:uid="{00000000-0005-0000-0000-0000513C0000}"/>
    <cellStyle name="Comma 3 4 6 2 3 2 2 3 2" xfId="32588" xr:uid="{C1506514-5BDD-450F-966B-23623661C22B}"/>
    <cellStyle name="Comma 3 4 6 2 3 2 2 4" xfId="22981" xr:uid="{26D99B67-1DFF-4C1C-86A4-DC7F9B033026}"/>
    <cellStyle name="Comma 3 4 6 2 3 2 3" xfId="6169" xr:uid="{00000000-0005-0000-0000-0000523C0000}"/>
    <cellStyle name="Comma 3 4 6 2 3 2 3 2" xfId="15776" xr:uid="{00000000-0005-0000-0000-0000533C0000}"/>
    <cellStyle name="Comma 3 4 6 2 3 2 3 2 2" xfId="34990" xr:uid="{9840FD16-4BC8-402F-9D94-20D23ED8C162}"/>
    <cellStyle name="Comma 3 4 6 2 3 2 3 3" xfId="25383" xr:uid="{4EE30464-E5AE-4276-932E-FDF0C003200C}"/>
    <cellStyle name="Comma 3 4 6 2 3 2 4" xfId="10972" xr:uid="{00000000-0005-0000-0000-0000543C0000}"/>
    <cellStyle name="Comma 3 4 6 2 3 2 4 2" xfId="30186" xr:uid="{A5064C7E-77BA-4D6B-AF69-3DFE31FA2A99}"/>
    <cellStyle name="Comma 3 4 6 2 3 2 5" xfId="20579" xr:uid="{477C458F-3C2A-46B2-9F44-65672D151A53}"/>
    <cellStyle name="Comma 3 4 6 2 3 3" xfId="2163" xr:uid="{00000000-0005-0000-0000-0000553C0000}"/>
    <cellStyle name="Comma 3 4 6 2 3 3 2" xfId="4567" xr:uid="{00000000-0005-0000-0000-0000563C0000}"/>
    <cellStyle name="Comma 3 4 6 2 3 3 2 2" xfId="9370" xr:uid="{00000000-0005-0000-0000-0000573C0000}"/>
    <cellStyle name="Comma 3 4 6 2 3 3 2 2 2" xfId="18977" xr:uid="{00000000-0005-0000-0000-0000583C0000}"/>
    <cellStyle name="Comma 3 4 6 2 3 3 2 2 2 2" xfId="38191" xr:uid="{E3415033-74FD-4121-9905-7C25EC36AEDC}"/>
    <cellStyle name="Comma 3 4 6 2 3 3 2 2 3" xfId="28584" xr:uid="{02101B49-3EEE-4512-91F0-139A622F0850}"/>
    <cellStyle name="Comma 3 4 6 2 3 3 2 3" xfId="14174" xr:uid="{00000000-0005-0000-0000-0000593C0000}"/>
    <cellStyle name="Comma 3 4 6 2 3 3 2 3 2" xfId="33388" xr:uid="{C556859F-1E35-4EAA-9505-FD68B998A624}"/>
    <cellStyle name="Comma 3 4 6 2 3 3 2 4" xfId="23781" xr:uid="{DE92A4C3-6D5A-4BAE-A683-E6BB38F8DBED}"/>
    <cellStyle name="Comma 3 4 6 2 3 3 3" xfId="6969" xr:uid="{00000000-0005-0000-0000-00005A3C0000}"/>
    <cellStyle name="Comma 3 4 6 2 3 3 3 2" xfId="16576" xr:uid="{00000000-0005-0000-0000-00005B3C0000}"/>
    <cellStyle name="Comma 3 4 6 2 3 3 3 2 2" xfId="35790" xr:uid="{C2F7B40C-7623-4594-A4CF-F02D8D3F626A}"/>
    <cellStyle name="Comma 3 4 6 2 3 3 3 3" xfId="26183" xr:uid="{57608CBE-2F0E-4B02-8D32-1C1D0D4A8EC5}"/>
    <cellStyle name="Comma 3 4 6 2 3 3 4" xfId="11772" xr:uid="{00000000-0005-0000-0000-00005C3C0000}"/>
    <cellStyle name="Comma 3 4 6 2 3 3 4 2" xfId="30986" xr:uid="{47D166AD-B464-49A5-BC2B-C6D661A0DE2F}"/>
    <cellStyle name="Comma 3 4 6 2 3 3 5" xfId="21379" xr:uid="{063DEF72-38D1-47E3-B1D1-0B23371ABFA5}"/>
    <cellStyle name="Comma 3 4 6 2 3 4" xfId="2967" xr:uid="{00000000-0005-0000-0000-00005D3C0000}"/>
    <cellStyle name="Comma 3 4 6 2 3 4 2" xfId="7770" xr:uid="{00000000-0005-0000-0000-00005E3C0000}"/>
    <cellStyle name="Comma 3 4 6 2 3 4 2 2" xfId="17377" xr:uid="{00000000-0005-0000-0000-00005F3C0000}"/>
    <cellStyle name="Comma 3 4 6 2 3 4 2 2 2" xfId="36591" xr:uid="{EB45CA82-03A5-40DA-A553-7C3242983954}"/>
    <cellStyle name="Comma 3 4 6 2 3 4 2 3" xfId="26984" xr:uid="{73C8D9E2-93A0-441B-A161-63311C8BF938}"/>
    <cellStyle name="Comma 3 4 6 2 3 4 3" xfId="12574" xr:uid="{00000000-0005-0000-0000-0000603C0000}"/>
    <cellStyle name="Comma 3 4 6 2 3 4 3 2" xfId="31788" xr:uid="{4253B506-5275-4F18-8974-A46C235AB213}"/>
    <cellStyle name="Comma 3 4 6 2 3 4 4" xfId="22181" xr:uid="{27D677F0-2609-4DF9-8855-3BD57A819D76}"/>
    <cellStyle name="Comma 3 4 6 2 3 5" xfId="5369" xr:uid="{00000000-0005-0000-0000-0000613C0000}"/>
    <cellStyle name="Comma 3 4 6 2 3 5 2" xfId="14976" xr:uid="{00000000-0005-0000-0000-0000623C0000}"/>
    <cellStyle name="Comma 3 4 6 2 3 5 2 2" xfId="34190" xr:uid="{EF7076C7-7750-4127-BF50-6A3DF343890C}"/>
    <cellStyle name="Comma 3 4 6 2 3 5 3" xfId="24583" xr:uid="{AF277D94-59B2-403B-9521-A2BE90070BEC}"/>
    <cellStyle name="Comma 3 4 6 2 3 6" xfId="10172" xr:uid="{00000000-0005-0000-0000-0000633C0000}"/>
    <cellStyle name="Comma 3 4 6 2 3 6 2" xfId="29386" xr:uid="{C7CDD871-6781-41C0-8ADF-E0F4637CF874}"/>
    <cellStyle name="Comma 3 4 6 2 3 7" xfId="19779" xr:uid="{2817F3C6-5F01-4427-9E0B-F43269C85BD9}"/>
    <cellStyle name="Comma 3 4 6 2 4" xfId="762" xr:uid="{00000000-0005-0000-0000-0000643C0000}"/>
    <cellStyle name="Comma 3 4 6 2 4 2" xfId="1563" xr:uid="{00000000-0005-0000-0000-0000653C0000}"/>
    <cellStyle name="Comma 3 4 6 2 4 2 2" xfId="3967" xr:uid="{00000000-0005-0000-0000-0000663C0000}"/>
    <cellStyle name="Comma 3 4 6 2 4 2 2 2" xfId="8770" xr:uid="{00000000-0005-0000-0000-0000673C0000}"/>
    <cellStyle name="Comma 3 4 6 2 4 2 2 2 2" xfId="18377" xr:uid="{00000000-0005-0000-0000-0000683C0000}"/>
    <cellStyle name="Comma 3 4 6 2 4 2 2 2 2 2" xfId="37591" xr:uid="{807143B2-F81E-4437-8BD7-E14E44F72EB7}"/>
    <cellStyle name="Comma 3 4 6 2 4 2 2 2 3" xfId="27984" xr:uid="{C6127B5A-3E4D-4C17-9055-E332D0FA0768}"/>
    <cellStyle name="Comma 3 4 6 2 4 2 2 3" xfId="13574" xr:uid="{00000000-0005-0000-0000-0000693C0000}"/>
    <cellStyle name="Comma 3 4 6 2 4 2 2 3 2" xfId="32788" xr:uid="{93B4A394-A5B4-466A-B7FC-235D5D9E6710}"/>
    <cellStyle name="Comma 3 4 6 2 4 2 2 4" xfId="23181" xr:uid="{38D1EA45-23B8-49E3-AF2B-93983FDDA00D}"/>
    <cellStyle name="Comma 3 4 6 2 4 2 3" xfId="6369" xr:uid="{00000000-0005-0000-0000-00006A3C0000}"/>
    <cellStyle name="Comma 3 4 6 2 4 2 3 2" xfId="15976" xr:uid="{00000000-0005-0000-0000-00006B3C0000}"/>
    <cellStyle name="Comma 3 4 6 2 4 2 3 2 2" xfId="35190" xr:uid="{A5D07F6A-9073-4D4C-951E-40596A7A92FF}"/>
    <cellStyle name="Comma 3 4 6 2 4 2 3 3" xfId="25583" xr:uid="{8733E702-587B-44B3-B485-0BD643A95A78}"/>
    <cellStyle name="Comma 3 4 6 2 4 2 4" xfId="11172" xr:uid="{00000000-0005-0000-0000-00006C3C0000}"/>
    <cellStyle name="Comma 3 4 6 2 4 2 4 2" xfId="30386" xr:uid="{31AA9187-7C5D-4A7A-B5FA-11D9E827ADE0}"/>
    <cellStyle name="Comma 3 4 6 2 4 2 5" xfId="20779" xr:uid="{5C964451-9788-4BDF-99C5-D04010070180}"/>
    <cellStyle name="Comma 3 4 6 2 4 3" xfId="2363" xr:uid="{00000000-0005-0000-0000-00006D3C0000}"/>
    <cellStyle name="Comma 3 4 6 2 4 3 2" xfId="4767" xr:uid="{00000000-0005-0000-0000-00006E3C0000}"/>
    <cellStyle name="Comma 3 4 6 2 4 3 2 2" xfId="9570" xr:uid="{00000000-0005-0000-0000-00006F3C0000}"/>
    <cellStyle name="Comma 3 4 6 2 4 3 2 2 2" xfId="19177" xr:uid="{00000000-0005-0000-0000-0000703C0000}"/>
    <cellStyle name="Comma 3 4 6 2 4 3 2 2 2 2" xfId="38391" xr:uid="{9E5BA19E-08AB-4A56-BFFB-9995A5ADE3F9}"/>
    <cellStyle name="Comma 3 4 6 2 4 3 2 2 3" xfId="28784" xr:uid="{7EBAAF26-F349-49EE-AFAF-8006387FA1D9}"/>
    <cellStyle name="Comma 3 4 6 2 4 3 2 3" xfId="14374" xr:uid="{00000000-0005-0000-0000-0000713C0000}"/>
    <cellStyle name="Comma 3 4 6 2 4 3 2 3 2" xfId="33588" xr:uid="{A5BFD10B-B118-4A10-9020-894F475E3B45}"/>
    <cellStyle name="Comma 3 4 6 2 4 3 2 4" xfId="23981" xr:uid="{572E5E92-DEFA-4CC9-ABBA-DDE2ED4E9182}"/>
    <cellStyle name="Comma 3 4 6 2 4 3 3" xfId="7169" xr:uid="{00000000-0005-0000-0000-0000723C0000}"/>
    <cellStyle name="Comma 3 4 6 2 4 3 3 2" xfId="16776" xr:uid="{00000000-0005-0000-0000-0000733C0000}"/>
    <cellStyle name="Comma 3 4 6 2 4 3 3 2 2" xfId="35990" xr:uid="{2E143D9D-62CE-4CF9-B339-8B715FD1DF77}"/>
    <cellStyle name="Comma 3 4 6 2 4 3 3 3" xfId="26383" xr:uid="{BB02B1B5-4704-43CD-9907-7E1C521DA759}"/>
    <cellStyle name="Comma 3 4 6 2 4 3 4" xfId="11972" xr:uid="{00000000-0005-0000-0000-0000743C0000}"/>
    <cellStyle name="Comma 3 4 6 2 4 3 4 2" xfId="31186" xr:uid="{3A383849-7B96-4D74-B11D-D0F38F57A98C}"/>
    <cellStyle name="Comma 3 4 6 2 4 3 5" xfId="21579" xr:uid="{A49DBAF9-7DD1-4C2A-ADF3-385046E62658}"/>
    <cellStyle name="Comma 3 4 6 2 4 4" xfId="3167" xr:uid="{00000000-0005-0000-0000-0000753C0000}"/>
    <cellStyle name="Comma 3 4 6 2 4 4 2" xfId="7970" xr:uid="{00000000-0005-0000-0000-0000763C0000}"/>
    <cellStyle name="Comma 3 4 6 2 4 4 2 2" xfId="17577" xr:uid="{00000000-0005-0000-0000-0000773C0000}"/>
    <cellStyle name="Comma 3 4 6 2 4 4 2 2 2" xfId="36791" xr:uid="{E2E862D3-6574-4B70-84AA-03549A596B07}"/>
    <cellStyle name="Comma 3 4 6 2 4 4 2 3" xfId="27184" xr:uid="{E6C10640-50D6-4DE3-9DE4-133F721ADF2F}"/>
    <cellStyle name="Comma 3 4 6 2 4 4 3" xfId="12774" xr:uid="{00000000-0005-0000-0000-0000783C0000}"/>
    <cellStyle name="Comma 3 4 6 2 4 4 3 2" xfId="31988" xr:uid="{1B0702EA-95EA-44B7-92B0-26FF21C77DED}"/>
    <cellStyle name="Comma 3 4 6 2 4 4 4" xfId="22381" xr:uid="{AC386A56-31FA-47D3-9832-2CF37FCDCE2A}"/>
    <cellStyle name="Comma 3 4 6 2 4 5" xfId="5569" xr:uid="{00000000-0005-0000-0000-0000793C0000}"/>
    <cellStyle name="Comma 3 4 6 2 4 5 2" xfId="15176" xr:uid="{00000000-0005-0000-0000-00007A3C0000}"/>
    <cellStyle name="Comma 3 4 6 2 4 5 2 2" xfId="34390" xr:uid="{73EB32D6-73B4-46FA-8D67-B2FF2F74ABBE}"/>
    <cellStyle name="Comma 3 4 6 2 4 5 3" xfId="24783" xr:uid="{608FECC0-BC2A-4B12-B7CC-50159CC697E2}"/>
    <cellStyle name="Comma 3 4 6 2 4 6" xfId="10372" xr:uid="{00000000-0005-0000-0000-00007B3C0000}"/>
    <cellStyle name="Comma 3 4 6 2 4 6 2" xfId="29586" xr:uid="{DFC6251C-18DF-4BB0-90E5-1CE820C9FD54}"/>
    <cellStyle name="Comma 3 4 6 2 4 7" xfId="19979" xr:uid="{F0CB2CA0-FE93-4001-BF8C-BBEF4C5B7CBF}"/>
    <cellStyle name="Comma 3 4 6 2 5" xfId="963" xr:uid="{00000000-0005-0000-0000-00007C3C0000}"/>
    <cellStyle name="Comma 3 4 6 2 5 2" xfId="3367" xr:uid="{00000000-0005-0000-0000-00007D3C0000}"/>
    <cellStyle name="Comma 3 4 6 2 5 2 2" xfId="8170" xr:uid="{00000000-0005-0000-0000-00007E3C0000}"/>
    <cellStyle name="Comma 3 4 6 2 5 2 2 2" xfId="17777" xr:uid="{00000000-0005-0000-0000-00007F3C0000}"/>
    <cellStyle name="Comma 3 4 6 2 5 2 2 2 2" xfId="36991" xr:uid="{8A42BFBA-A092-4BB4-A39A-1153E4004A27}"/>
    <cellStyle name="Comma 3 4 6 2 5 2 2 3" xfId="27384" xr:uid="{7F6E1A7A-9A8A-4C40-81F9-1E3B4BACBF29}"/>
    <cellStyle name="Comma 3 4 6 2 5 2 3" xfId="12974" xr:uid="{00000000-0005-0000-0000-0000803C0000}"/>
    <cellStyle name="Comma 3 4 6 2 5 2 3 2" xfId="32188" xr:uid="{D2E0C189-5230-4568-9884-A1D211C79CA6}"/>
    <cellStyle name="Comma 3 4 6 2 5 2 4" xfId="22581" xr:uid="{CF31EF23-5102-4FA3-BF7D-3556A1473B3B}"/>
    <cellStyle name="Comma 3 4 6 2 5 3" xfId="5769" xr:uid="{00000000-0005-0000-0000-0000813C0000}"/>
    <cellStyle name="Comma 3 4 6 2 5 3 2" xfId="15376" xr:uid="{00000000-0005-0000-0000-0000823C0000}"/>
    <cellStyle name="Comma 3 4 6 2 5 3 2 2" xfId="34590" xr:uid="{3DE3A0A4-8509-4D9E-AA07-E7444EA6111F}"/>
    <cellStyle name="Comma 3 4 6 2 5 3 3" xfId="24983" xr:uid="{3FE627CD-62D5-4E2F-B16D-52AE421F2FA2}"/>
    <cellStyle name="Comma 3 4 6 2 5 4" xfId="10572" xr:uid="{00000000-0005-0000-0000-0000833C0000}"/>
    <cellStyle name="Comma 3 4 6 2 5 4 2" xfId="29786" xr:uid="{20032A14-E0B9-461A-92CA-F0966AF77BC1}"/>
    <cellStyle name="Comma 3 4 6 2 5 5" xfId="20179" xr:uid="{D655DB68-6276-4D5B-A63E-501156D08767}"/>
    <cellStyle name="Comma 3 4 6 2 6" xfId="1763" xr:uid="{00000000-0005-0000-0000-0000843C0000}"/>
    <cellStyle name="Comma 3 4 6 2 6 2" xfId="4167" xr:uid="{00000000-0005-0000-0000-0000853C0000}"/>
    <cellStyle name="Comma 3 4 6 2 6 2 2" xfId="8970" xr:uid="{00000000-0005-0000-0000-0000863C0000}"/>
    <cellStyle name="Comma 3 4 6 2 6 2 2 2" xfId="18577" xr:uid="{00000000-0005-0000-0000-0000873C0000}"/>
    <cellStyle name="Comma 3 4 6 2 6 2 2 2 2" xfId="37791" xr:uid="{8BD6C5D6-AE46-4A04-A53D-4130DF3173E9}"/>
    <cellStyle name="Comma 3 4 6 2 6 2 2 3" xfId="28184" xr:uid="{BBFA4C52-AF8A-492C-A208-F1D84CC91558}"/>
    <cellStyle name="Comma 3 4 6 2 6 2 3" xfId="13774" xr:uid="{00000000-0005-0000-0000-0000883C0000}"/>
    <cellStyle name="Comma 3 4 6 2 6 2 3 2" xfId="32988" xr:uid="{86A8D724-C4D5-4246-9249-229E12FEBF30}"/>
    <cellStyle name="Comma 3 4 6 2 6 2 4" xfId="23381" xr:uid="{FEDD2E8C-3122-484F-850C-A76961ADF797}"/>
    <cellStyle name="Comma 3 4 6 2 6 3" xfId="6569" xr:uid="{00000000-0005-0000-0000-0000893C0000}"/>
    <cellStyle name="Comma 3 4 6 2 6 3 2" xfId="16176" xr:uid="{00000000-0005-0000-0000-00008A3C0000}"/>
    <cellStyle name="Comma 3 4 6 2 6 3 2 2" xfId="35390" xr:uid="{63B4C764-84CE-4DF6-8E12-129B865C0E13}"/>
    <cellStyle name="Comma 3 4 6 2 6 3 3" xfId="25783" xr:uid="{C526E9CA-CF24-4AB0-8F75-9EBE022164A1}"/>
    <cellStyle name="Comma 3 4 6 2 6 4" xfId="11372" xr:uid="{00000000-0005-0000-0000-00008B3C0000}"/>
    <cellStyle name="Comma 3 4 6 2 6 4 2" xfId="30586" xr:uid="{EB2E07AF-68C7-4018-87F6-0D90809F22BC}"/>
    <cellStyle name="Comma 3 4 6 2 6 5" xfId="20979" xr:uid="{1A565F8E-95D6-4BE0-9018-531D18F2AD32}"/>
    <cellStyle name="Comma 3 4 6 2 7" xfId="2567" xr:uid="{00000000-0005-0000-0000-00008C3C0000}"/>
    <cellStyle name="Comma 3 4 6 2 7 2" xfId="7370" xr:uid="{00000000-0005-0000-0000-00008D3C0000}"/>
    <cellStyle name="Comma 3 4 6 2 7 2 2" xfId="16977" xr:uid="{00000000-0005-0000-0000-00008E3C0000}"/>
    <cellStyle name="Comma 3 4 6 2 7 2 2 2" xfId="36191" xr:uid="{FCFEB54F-6824-4ED6-8C3F-1011444BDE90}"/>
    <cellStyle name="Comma 3 4 6 2 7 2 3" xfId="26584" xr:uid="{94FFB11F-7740-46DF-BA3C-F38FCCE0EA5E}"/>
    <cellStyle name="Comma 3 4 6 2 7 3" xfId="12174" xr:uid="{00000000-0005-0000-0000-00008F3C0000}"/>
    <cellStyle name="Comma 3 4 6 2 7 3 2" xfId="31388" xr:uid="{49C6EE17-D5E1-4368-B571-435FF0C15791}"/>
    <cellStyle name="Comma 3 4 6 2 7 4" xfId="21781" xr:uid="{EE44057D-21CA-424D-A1F7-3B49245432B5}"/>
    <cellStyle name="Comma 3 4 6 2 8" xfId="4969" xr:uid="{00000000-0005-0000-0000-0000903C0000}"/>
    <cellStyle name="Comma 3 4 6 2 8 2" xfId="14576" xr:uid="{00000000-0005-0000-0000-0000913C0000}"/>
    <cellStyle name="Comma 3 4 6 2 8 2 2" xfId="33790" xr:uid="{E8E5E436-B874-4CE6-A572-ABEAF5BD64F2}"/>
    <cellStyle name="Comma 3 4 6 2 8 3" xfId="24183" xr:uid="{60263505-CF57-45B9-93BC-09146C1EDD74}"/>
    <cellStyle name="Comma 3 4 6 2 9" xfId="9772" xr:uid="{00000000-0005-0000-0000-0000923C0000}"/>
    <cellStyle name="Comma 3 4 6 2 9 2" xfId="28986" xr:uid="{57257E71-7BB4-4C39-B8EB-E6BA121A2413}"/>
    <cellStyle name="Comma 3 4 6 3" xfId="262" xr:uid="{00000000-0005-0000-0000-0000933C0000}"/>
    <cellStyle name="Comma 3 4 6 3 2" xfId="1063" xr:uid="{00000000-0005-0000-0000-0000943C0000}"/>
    <cellStyle name="Comma 3 4 6 3 2 2" xfId="3467" xr:uid="{00000000-0005-0000-0000-0000953C0000}"/>
    <cellStyle name="Comma 3 4 6 3 2 2 2" xfId="8270" xr:uid="{00000000-0005-0000-0000-0000963C0000}"/>
    <cellStyle name="Comma 3 4 6 3 2 2 2 2" xfId="17877" xr:uid="{00000000-0005-0000-0000-0000973C0000}"/>
    <cellStyle name="Comma 3 4 6 3 2 2 2 2 2" xfId="37091" xr:uid="{D77A5CB6-8DB0-43E2-BCA4-27A3309DBA52}"/>
    <cellStyle name="Comma 3 4 6 3 2 2 2 3" xfId="27484" xr:uid="{6AD482E0-C39D-42AC-9D10-73889E7602A3}"/>
    <cellStyle name="Comma 3 4 6 3 2 2 3" xfId="13074" xr:uid="{00000000-0005-0000-0000-0000983C0000}"/>
    <cellStyle name="Comma 3 4 6 3 2 2 3 2" xfId="32288" xr:uid="{29DD4DCA-3A4E-4CDD-ADE3-94B80C1990E8}"/>
    <cellStyle name="Comma 3 4 6 3 2 2 4" xfId="22681" xr:uid="{47017336-B34C-4B26-9CF9-D2B60618E3B7}"/>
    <cellStyle name="Comma 3 4 6 3 2 3" xfId="5869" xr:uid="{00000000-0005-0000-0000-0000993C0000}"/>
    <cellStyle name="Comma 3 4 6 3 2 3 2" xfId="15476" xr:uid="{00000000-0005-0000-0000-00009A3C0000}"/>
    <cellStyle name="Comma 3 4 6 3 2 3 2 2" xfId="34690" xr:uid="{0A9BBC10-F96C-4ED5-AE94-9FD45CFCBD9C}"/>
    <cellStyle name="Comma 3 4 6 3 2 3 3" xfId="25083" xr:uid="{B6D629A9-2F17-4692-87D1-C20E74624B00}"/>
    <cellStyle name="Comma 3 4 6 3 2 4" xfId="10672" xr:uid="{00000000-0005-0000-0000-00009B3C0000}"/>
    <cellStyle name="Comma 3 4 6 3 2 4 2" xfId="29886" xr:uid="{6A2AB689-8DCF-4C8B-9D29-30C068E1BCA7}"/>
    <cellStyle name="Comma 3 4 6 3 2 5" xfId="20279" xr:uid="{B5E60DDA-D534-4A2E-AD01-373BC9D03170}"/>
    <cellStyle name="Comma 3 4 6 3 3" xfId="1863" xr:uid="{00000000-0005-0000-0000-00009C3C0000}"/>
    <cellStyle name="Comma 3 4 6 3 3 2" xfId="4267" xr:uid="{00000000-0005-0000-0000-00009D3C0000}"/>
    <cellStyle name="Comma 3 4 6 3 3 2 2" xfId="9070" xr:uid="{00000000-0005-0000-0000-00009E3C0000}"/>
    <cellStyle name="Comma 3 4 6 3 3 2 2 2" xfId="18677" xr:uid="{00000000-0005-0000-0000-00009F3C0000}"/>
    <cellStyle name="Comma 3 4 6 3 3 2 2 2 2" xfId="37891" xr:uid="{3B168B27-9BDA-4CB5-9188-3A1AA88A1DC3}"/>
    <cellStyle name="Comma 3 4 6 3 3 2 2 3" xfId="28284" xr:uid="{798C07E0-CA2D-40C3-9588-66F3CEB67765}"/>
    <cellStyle name="Comma 3 4 6 3 3 2 3" xfId="13874" xr:uid="{00000000-0005-0000-0000-0000A03C0000}"/>
    <cellStyle name="Comma 3 4 6 3 3 2 3 2" xfId="33088" xr:uid="{55B187F4-5BE8-4AD8-AD54-399358DF272D}"/>
    <cellStyle name="Comma 3 4 6 3 3 2 4" xfId="23481" xr:uid="{67C357EE-6213-4B2D-93A3-92B17284EA88}"/>
    <cellStyle name="Comma 3 4 6 3 3 3" xfId="6669" xr:uid="{00000000-0005-0000-0000-0000A13C0000}"/>
    <cellStyle name="Comma 3 4 6 3 3 3 2" xfId="16276" xr:uid="{00000000-0005-0000-0000-0000A23C0000}"/>
    <cellStyle name="Comma 3 4 6 3 3 3 2 2" xfId="35490" xr:uid="{3F772511-361B-40BA-B36F-93B62F04C8D9}"/>
    <cellStyle name="Comma 3 4 6 3 3 3 3" xfId="25883" xr:uid="{0AEEC5F4-A205-4E4F-815D-85D818BC65AC}"/>
    <cellStyle name="Comma 3 4 6 3 3 4" xfId="11472" xr:uid="{00000000-0005-0000-0000-0000A33C0000}"/>
    <cellStyle name="Comma 3 4 6 3 3 4 2" xfId="30686" xr:uid="{B7A7C2DE-9E6B-43D1-BEA2-171D9087C3DA}"/>
    <cellStyle name="Comma 3 4 6 3 3 5" xfId="21079" xr:uid="{6F912FD2-6121-4052-9940-18CD3D54D9D5}"/>
    <cellStyle name="Comma 3 4 6 3 4" xfId="2667" xr:uid="{00000000-0005-0000-0000-0000A43C0000}"/>
    <cellStyle name="Comma 3 4 6 3 4 2" xfId="7470" xr:uid="{00000000-0005-0000-0000-0000A53C0000}"/>
    <cellStyle name="Comma 3 4 6 3 4 2 2" xfId="17077" xr:uid="{00000000-0005-0000-0000-0000A63C0000}"/>
    <cellStyle name="Comma 3 4 6 3 4 2 2 2" xfId="36291" xr:uid="{531C7CB5-264E-49E9-AC24-EEA97D039D39}"/>
    <cellStyle name="Comma 3 4 6 3 4 2 3" xfId="26684" xr:uid="{5DD53840-F9B3-4A9A-94B4-BC171EDD6AEC}"/>
    <cellStyle name="Comma 3 4 6 3 4 3" xfId="12274" xr:uid="{00000000-0005-0000-0000-0000A73C0000}"/>
    <cellStyle name="Comma 3 4 6 3 4 3 2" xfId="31488" xr:uid="{216078E9-730C-45DD-AEBB-73C5342F3D07}"/>
    <cellStyle name="Comma 3 4 6 3 4 4" xfId="21881" xr:uid="{611831E5-6B60-4225-B5B1-4A497E88BE6D}"/>
    <cellStyle name="Comma 3 4 6 3 5" xfId="5069" xr:uid="{00000000-0005-0000-0000-0000A83C0000}"/>
    <cellStyle name="Comma 3 4 6 3 5 2" xfId="14676" xr:uid="{00000000-0005-0000-0000-0000A93C0000}"/>
    <cellStyle name="Comma 3 4 6 3 5 2 2" xfId="33890" xr:uid="{3E835DDF-4A16-4D92-8BDB-0069BF2D3689}"/>
    <cellStyle name="Comma 3 4 6 3 5 3" xfId="24283" xr:uid="{C895D9CA-EB33-474B-BD3D-2020C052AC1A}"/>
    <cellStyle name="Comma 3 4 6 3 6" xfId="9872" xr:uid="{00000000-0005-0000-0000-0000AA3C0000}"/>
    <cellStyle name="Comma 3 4 6 3 6 2" xfId="29086" xr:uid="{EB0ED1E9-7092-4BF9-9C15-87A173AF08C2}"/>
    <cellStyle name="Comma 3 4 6 3 7" xfId="19479" xr:uid="{EE22B279-07DD-4996-B629-BAA3555A932F}"/>
    <cellStyle name="Comma 3 4 6 4" xfId="462" xr:uid="{00000000-0005-0000-0000-0000AB3C0000}"/>
    <cellStyle name="Comma 3 4 6 4 2" xfId="1263" xr:uid="{00000000-0005-0000-0000-0000AC3C0000}"/>
    <cellStyle name="Comma 3 4 6 4 2 2" xfId="3667" xr:uid="{00000000-0005-0000-0000-0000AD3C0000}"/>
    <cellStyle name="Comma 3 4 6 4 2 2 2" xfId="8470" xr:uid="{00000000-0005-0000-0000-0000AE3C0000}"/>
    <cellStyle name="Comma 3 4 6 4 2 2 2 2" xfId="18077" xr:uid="{00000000-0005-0000-0000-0000AF3C0000}"/>
    <cellStyle name="Comma 3 4 6 4 2 2 2 2 2" xfId="37291" xr:uid="{C859CDB2-2A42-48BD-ABF1-397461B04CA6}"/>
    <cellStyle name="Comma 3 4 6 4 2 2 2 3" xfId="27684" xr:uid="{B45D5FC9-1FC1-4EC3-B02E-15F93011B4C3}"/>
    <cellStyle name="Comma 3 4 6 4 2 2 3" xfId="13274" xr:uid="{00000000-0005-0000-0000-0000B03C0000}"/>
    <cellStyle name="Comma 3 4 6 4 2 2 3 2" xfId="32488" xr:uid="{BFC68AC8-1AEB-43CA-8367-A686B7B26CAF}"/>
    <cellStyle name="Comma 3 4 6 4 2 2 4" xfId="22881" xr:uid="{E98C62B3-9CE7-4DFF-AD88-2A0073368F8D}"/>
    <cellStyle name="Comma 3 4 6 4 2 3" xfId="6069" xr:uid="{00000000-0005-0000-0000-0000B13C0000}"/>
    <cellStyle name="Comma 3 4 6 4 2 3 2" xfId="15676" xr:uid="{00000000-0005-0000-0000-0000B23C0000}"/>
    <cellStyle name="Comma 3 4 6 4 2 3 2 2" xfId="34890" xr:uid="{40473C56-0526-4E8A-90FD-4DCEF4BA7947}"/>
    <cellStyle name="Comma 3 4 6 4 2 3 3" xfId="25283" xr:uid="{9CB00323-6EC8-459D-B8FA-ADD9A834C371}"/>
    <cellStyle name="Comma 3 4 6 4 2 4" xfId="10872" xr:uid="{00000000-0005-0000-0000-0000B33C0000}"/>
    <cellStyle name="Comma 3 4 6 4 2 4 2" xfId="30086" xr:uid="{88BCAF7F-76CB-43C7-A0CD-852EEA72C578}"/>
    <cellStyle name="Comma 3 4 6 4 2 5" xfId="20479" xr:uid="{4FD358B0-58CE-4FC2-A9A8-5C1B78E8F51A}"/>
    <cellStyle name="Comma 3 4 6 4 3" xfId="2063" xr:uid="{00000000-0005-0000-0000-0000B43C0000}"/>
    <cellStyle name="Comma 3 4 6 4 3 2" xfId="4467" xr:uid="{00000000-0005-0000-0000-0000B53C0000}"/>
    <cellStyle name="Comma 3 4 6 4 3 2 2" xfId="9270" xr:uid="{00000000-0005-0000-0000-0000B63C0000}"/>
    <cellStyle name="Comma 3 4 6 4 3 2 2 2" xfId="18877" xr:uid="{00000000-0005-0000-0000-0000B73C0000}"/>
    <cellStyle name="Comma 3 4 6 4 3 2 2 2 2" xfId="38091" xr:uid="{4E13ED57-972C-47BC-B18A-C46410729560}"/>
    <cellStyle name="Comma 3 4 6 4 3 2 2 3" xfId="28484" xr:uid="{4E3D2D7B-BC47-4953-B757-C4B075C88FA5}"/>
    <cellStyle name="Comma 3 4 6 4 3 2 3" xfId="14074" xr:uid="{00000000-0005-0000-0000-0000B83C0000}"/>
    <cellStyle name="Comma 3 4 6 4 3 2 3 2" xfId="33288" xr:uid="{612F0855-D471-42F3-9618-6D2917DBF776}"/>
    <cellStyle name="Comma 3 4 6 4 3 2 4" xfId="23681" xr:uid="{6BDF6049-37B4-4607-B9BF-676D4B354BEE}"/>
    <cellStyle name="Comma 3 4 6 4 3 3" xfId="6869" xr:uid="{00000000-0005-0000-0000-0000B93C0000}"/>
    <cellStyle name="Comma 3 4 6 4 3 3 2" xfId="16476" xr:uid="{00000000-0005-0000-0000-0000BA3C0000}"/>
    <cellStyle name="Comma 3 4 6 4 3 3 2 2" xfId="35690" xr:uid="{0089B51A-201B-402C-A02D-25FA3B76D321}"/>
    <cellStyle name="Comma 3 4 6 4 3 3 3" xfId="26083" xr:uid="{82DC6CBE-652F-4C72-B7A1-49C998E31B8E}"/>
    <cellStyle name="Comma 3 4 6 4 3 4" xfId="11672" xr:uid="{00000000-0005-0000-0000-0000BB3C0000}"/>
    <cellStyle name="Comma 3 4 6 4 3 4 2" xfId="30886" xr:uid="{57AC592A-DDEE-4913-B9ED-04EA9852E5EC}"/>
    <cellStyle name="Comma 3 4 6 4 3 5" xfId="21279" xr:uid="{B4F36F6A-9FF3-4126-BBB9-59D217033656}"/>
    <cellStyle name="Comma 3 4 6 4 4" xfId="2867" xr:uid="{00000000-0005-0000-0000-0000BC3C0000}"/>
    <cellStyle name="Comma 3 4 6 4 4 2" xfId="7670" xr:uid="{00000000-0005-0000-0000-0000BD3C0000}"/>
    <cellStyle name="Comma 3 4 6 4 4 2 2" xfId="17277" xr:uid="{00000000-0005-0000-0000-0000BE3C0000}"/>
    <cellStyle name="Comma 3 4 6 4 4 2 2 2" xfId="36491" xr:uid="{1B5BA1DE-61A0-4F81-B755-3891B1B90854}"/>
    <cellStyle name="Comma 3 4 6 4 4 2 3" xfId="26884" xr:uid="{7F9F9738-17E7-4E0C-8C26-766CC6CBDDBC}"/>
    <cellStyle name="Comma 3 4 6 4 4 3" xfId="12474" xr:uid="{00000000-0005-0000-0000-0000BF3C0000}"/>
    <cellStyle name="Comma 3 4 6 4 4 3 2" xfId="31688" xr:uid="{EB9D9362-DEBF-4468-ABFB-A3CE3E4215CB}"/>
    <cellStyle name="Comma 3 4 6 4 4 4" xfId="22081" xr:uid="{E5DFC2AD-FC91-4D96-90ED-6223D50FC0EA}"/>
    <cellStyle name="Comma 3 4 6 4 5" xfId="5269" xr:uid="{00000000-0005-0000-0000-0000C03C0000}"/>
    <cellStyle name="Comma 3 4 6 4 5 2" xfId="14876" xr:uid="{00000000-0005-0000-0000-0000C13C0000}"/>
    <cellStyle name="Comma 3 4 6 4 5 2 2" xfId="34090" xr:uid="{0ABA98B6-B813-4FF8-B29F-879EA7BD67A1}"/>
    <cellStyle name="Comma 3 4 6 4 5 3" xfId="24483" xr:uid="{78A2A39A-7988-42F0-B9FD-907FBDA4C851}"/>
    <cellStyle name="Comma 3 4 6 4 6" xfId="10072" xr:uid="{00000000-0005-0000-0000-0000C23C0000}"/>
    <cellStyle name="Comma 3 4 6 4 6 2" xfId="29286" xr:uid="{48873765-EC12-4A8D-B00B-DE608E7022FD}"/>
    <cellStyle name="Comma 3 4 6 4 7" xfId="19679" xr:uid="{88DE84B0-DFE0-446F-8C57-2E3E2C74DA1A}"/>
    <cellStyle name="Comma 3 4 6 5" xfId="662" xr:uid="{00000000-0005-0000-0000-0000C33C0000}"/>
    <cellStyle name="Comma 3 4 6 5 2" xfId="1463" xr:uid="{00000000-0005-0000-0000-0000C43C0000}"/>
    <cellStyle name="Comma 3 4 6 5 2 2" xfId="3867" xr:uid="{00000000-0005-0000-0000-0000C53C0000}"/>
    <cellStyle name="Comma 3 4 6 5 2 2 2" xfId="8670" xr:uid="{00000000-0005-0000-0000-0000C63C0000}"/>
    <cellStyle name="Comma 3 4 6 5 2 2 2 2" xfId="18277" xr:uid="{00000000-0005-0000-0000-0000C73C0000}"/>
    <cellStyle name="Comma 3 4 6 5 2 2 2 2 2" xfId="37491" xr:uid="{06DA89F6-F6D0-4551-A3A7-8C87F0314A08}"/>
    <cellStyle name="Comma 3 4 6 5 2 2 2 3" xfId="27884" xr:uid="{8BE83F88-30FA-4BE6-8AB2-5FAD74DB4710}"/>
    <cellStyle name="Comma 3 4 6 5 2 2 3" xfId="13474" xr:uid="{00000000-0005-0000-0000-0000C83C0000}"/>
    <cellStyle name="Comma 3 4 6 5 2 2 3 2" xfId="32688" xr:uid="{39FF3225-4F17-458B-8B34-842F9CA7FD98}"/>
    <cellStyle name="Comma 3 4 6 5 2 2 4" xfId="23081" xr:uid="{143A2D61-36A0-4A9C-BD66-1B6B88429628}"/>
    <cellStyle name="Comma 3 4 6 5 2 3" xfId="6269" xr:uid="{00000000-0005-0000-0000-0000C93C0000}"/>
    <cellStyle name="Comma 3 4 6 5 2 3 2" xfId="15876" xr:uid="{00000000-0005-0000-0000-0000CA3C0000}"/>
    <cellStyle name="Comma 3 4 6 5 2 3 2 2" xfId="35090" xr:uid="{A6C63A79-188F-4574-967B-DB05D121900C}"/>
    <cellStyle name="Comma 3 4 6 5 2 3 3" xfId="25483" xr:uid="{013F602A-FE9A-4A32-8FCC-7B03648CBE34}"/>
    <cellStyle name="Comma 3 4 6 5 2 4" xfId="11072" xr:uid="{00000000-0005-0000-0000-0000CB3C0000}"/>
    <cellStyle name="Comma 3 4 6 5 2 4 2" xfId="30286" xr:uid="{A4FD1211-A5B2-4676-B7B9-4B5CA4C5ED8A}"/>
    <cellStyle name="Comma 3 4 6 5 2 5" xfId="20679" xr:uid="{32B3FBE8-E649-418D-991C-842D7536DDC8}"/>
    <cellStyle name="Comma 3 4 6 5 3" xfId="2263" xr:uid="{00000000-0005-0000-0000-0000CC3C0000}"/>
    <cellStyle name="Comma 3 4 6 5 3 2" xfId="4667" xr:uid="{00000000-0005-0000-0000-0000CD3C0000}"/>
    <cellStyle name="Comma 3 4 6 5 3 2 2" xfId="9470" xr:uid="{00000000-0005-0000-0000-0000CE3C0000}"/>
    <cellStyle name="Comma 3 4 6 5 3 2 2 2" xfId="19077" xr:uid="{00000000-0005-0000-0000-0000CF3C0000}"/>
    <cellStyle name="Comma 3 4 6 5 3 2 2 2 2" xfId="38291" xr:uid="{3A4C2FFE-691C-417D-B9A3-7090DE41BA0A}"/>
    <cellStyle name="Comma 3 4 6 5 3 2 2 3" xfId="28684" xr:uid="{3EF2E88C-AD46-4D74-A087-0BC0B7ADD7D4}"/>
    <cellStyle name="Comma 3 4 6 5 3 2 3" xfId="14274" xr:uid="{00000000-0005-0000-0000-0000D03C0000}"/>
    <cellStyle name="Comma 3 4 6 5 3 2 3 2" xfId="33488" xr:uid="{1079C94F-675B-4A93-97D2-260EEFA5D4B0}"/>
    <cellStyle name="Comma 3 4 6 5 3 2 4" xfId="23881" xr:uid="{F0B7EE85-80C7-40CD-9A92-C46618A5192A}"/>
    <cellStyle name="Comma 3 4 6 5 3 3" xfId="7069" xr:uid="{00000000-0005-0000-0000-0000D13C0000}"/>
    <cellStyle name="Comma 3 4 6 5 3 3 2" xfId="16676" xr:uid="{00000000-0005-0000-0000-0000D23C0000}"/>
    <cellStyle name="Comma 3 4 6 5 3 3 2 2" xfId="35890" xr:uid="{2597F1EC-A9DC-477F-A6E4-B2F924B0EE93}"/>
    <cellStyle name="Comma 3 4 6 5 3 3 3" xfId="26283" xr:uid="{24BD4243-48E7-4A13-A289-E5F0D910067F}"/>
    <cellStyle name="Comma 3 4 6 5 3 4" xfId="11872" xr:uid="{00000000-0005-0000-0000-0000D33C0000}"/>
    <cellStyle name="Comma 3 4 6 5 3 4 2" xfId="31086" xr:uid="{7294D2C3-E438-4BB0-97B3-5D8C268DCE6A}"/>
    <cellStyle name="Comma 3 4 6 5 3 5" xfId="21479" xr:uid="{9E7A770F-CAA2-4E87-B7E9-8C66B7D94A6D}"/>
    <cellStyle name="Comma 3 4 6 5 4" xfId="3067" xr:uid="{00000000-0005-0000-0000-0000D43C0000}"/>
    <cellStyle name="Comma 3 4 6 5 4 2" xfId="7870" xr:uid="{00000000-0005-0000-0000-0000D53C0000}"/>
    <cellStyle name="Comma 3 4 6 5 4 2 2" xfId="17477" xr:uid="{00000000-0005-0000-0000-0000D63C0000}"/>
    <cellStyle name="Comma 3 4 6 5 4 2 2 2" xfId="36691" xr:uid="{79E3EBD3-4118-43AF-91B3-FC6B650F3B18}"/>
    <cellStyle name="Comma 3 4 6 5 4 2 3" xfId="27084" xr:uid="{929EA525-DFF4-4B0A-AE45-49E55CA7D045}"/>
    <cellStyle name="Comma 3 4 6 5 4 3" xfId="12674" xr:uid="{00000000-0005-0000-0000-0000D73C0000}"/>
    <cellStyle name="Comma 3 4 6 5 4 3 2" xfId="31888" xr:uid="{5665F6B1-7C45-471B-939A-DA331283B0FF}"/>
    <cellStyle name="Comma 3 4 6 5 4 4" xfId="22281" xr:uid="{1376B142-59E5-4DFB-901F-C6342CDD4140}"/>
    <cellStyle name="Comma 3 4 6 5 5" xfId="5469" xr:uid="{00000000-0005-0000-0000-0000D83C0000}"/>
    <cellStyle name="Comma 3 4 6 5 5 2" xfId="15076" xr:uid="{00000000-0005-0000-0000-0000D93C0000}"/>
    <cellStyle name="Comma 3 4 6 5 5 2 2" xfId="34290" xr:uid="{A8AE7738-8EDC-443B-85B8-DFE60BDF203F}"/>
    <cellStyle name="Comma 3 4 6 5 5 3" xfId="24683" xr:uid="{E1C1CA81-3E1B-4610-A2F4-4606A7ED2394}"/>
    <cellStyle name="Comma 3 4 6 5 6" xfId="10272" xr:uid="{00000000-0005-0000-0000-0000DA3C0000}"/>
    <cellStyle name="Comma 3 4 6 5 6 2" xfId="29486" xr:uid="{62D283B1-B086-40E5-8BC2-A962D26BC0B2}"/>
    <cellStyle name="Comma 3 4 6 5 7" xfId="19879" xr:uid="{E8625DDC-D773-4D8B-BAAE-E500D6F5D8F5}"/>
    <cellStyle name="Comma 3 4 6 6" xfId="863" xr:uid="{00000000-0005-0000-0000-0000DB3C0000}"/>
    <cellStyle name="Comma 3 4 6 6 2" xfId="3267" xr:uid="{00000000-0005-0000-0000-0000DC3C0000}"/>
    <cellStyle name="Comma 3 4 6 6 2 2" xfId="8070" xr:uid="{00000000-0005-0000-0000-0000DD3C0000}"/>
    <cellStyle name="Comma 3 4 6 6 2 2 2" xfId="17677" xr:uid="{00000000-0005-0000-0000-0000DE3C0000}"/>
    <cellStyle name="Comma 3 4 6 6 2 2 2 2" xfId="36891" xr:uid="{D9171586-A03A-4252-943C-66DE7B46FFBB}"/>
    <cellStyle name="Comma 3 4 6 6 2 2 3" xfId="27284" xr:uid="{EDF98F78-F54E-4CD4-B644-82E39A933F3C}"/>
    <cellStyle name="Comma 3 4 6 6 2 3" xfId="12874" xr:uid="{00000000-0005-0000-0000-0000DF3C0000}"/>
    <cellStyle name="Comma 3 4 6 6 2 3 2" xfId="32088" xr:uid="{9B71AEEE-D449-4442-B3A1-F5669BD4FD9D}"/>
    <cellStyle name="Comma 3 4 6 6 2 4" xfId="22481" xr:uid="{B6C66D69-3734-4344-AE64-F10A22069919}"/>
    <cellStyle name="Comma 3 4 6 6 3" xfId="5669" xr:uid="{00000000-0005-0000-0000-0000E03C0000}"/>
    <cellStyle name="Comma 3 4 6 6 3 2" xfId="15276" xr:uid="{00000000-0005-0000-0000-0000E13C0000}"/>
    <cellStyle name="Comma 3 4 6 6 3 2 2" xfId="34490" xr:uid="{B44BB9D6-F513-4916-AF3D-BD9DA8A68F2C}"/>
    <cellStyle name="Comma 3 4 6 6 3 3" xfId="24883" xr:uid="{8197B11D-FF58-4116-8664-E2A0362464E7}"/>
    <cellStyle name="Comma 3 4 6 6 4" xfId="10472" xr:uid="{00000000-0005-0000-0000-0000E23C0000}"/>
    <cellStyle name="Comma 3 4 6 6 4 2" xfId="29686" xr:uid="{5807FE91-0232-4001-8C18-08280FA117E3}"/>
    <cellStyle name="Comma 3 4 6 6 5" xfId="20079" xr:uid="{8EF09FB2-4A72-430C-B52D-FB7C5AFA6AFD}"/>
    <cellStyle name="Comma 3 4 6 7" xfId="1663" xr:uid="{00000000-0005-0000-0000-0000E33C0000}"/>
    <cellStyle name="Comma 3 4 6 7 2" xfId="4067" xr:uid="{00000000-0005-0000-0000-0000E43C0000}"/>
    <cellStyle name="Comma 3 4 6 7 2 2" xfId="8870" xr:uid="{00000000-0005-0000-0000-0000E53C0000}"/>
    <cellStyle name="Comma 3 4 6 7 2 2 2" xfId="18477" xr:uid="{00000000-0005-0000-0000-0000E63C0000}"/>
    <cellStyle name="Comma 3 4 6 7 2 2 2 2" xfId="37691" xr:uid="{685CD43D-2EF1-4FFF-BC2A-E723D4A32A00}"/>
    <cellStyle name="Comma 3 4 6 7 2 2 3" xfId="28084" xr:uid="{D2950016-DA24-46E4-851C-34B18B38B498}"/>
    <cellStyle name="Comma 3 4 6 7 2 3" xfId="13674" xr:uid="{00000000-0005-0000-0000-0000E73C0000}"/>
    <cellStyle name="Comma 3 4 6 7 2 3 2" xfId="32888" xr:uid="{B8D8351E-9577-4CB1-8C78-F289DF4CC916}"/>
    <cellStyle name="Comma 3 4 6 7 2 4" xfId="23281" xr:uid="{84A3C0D7-5AEF-43D1-BCB0-E067031A9FCE}"/>
    <cellStyle name="Comma 3 4 6 7 3" xfId="6469" xr:uid="{00000000-0005-0000-0000-0000E83C0000}"/>
    <cellStyle name="Comma 3 4 6 7 3 2" xfId="16076" xr:uid="{00000000-0005-0000-0000-0000E93C0000}"/>
    <cellStyle name="Comma 3 4 6 7 3 2 2" xfId="35290" xr:uid="{7644AE56-35A1-4228-9765-485E0CDD7ED8}"/>
    <cellStyle name="Comma 3 4 6 7 3 3" xfId="25683" xr:uid="{18E330AA-3BA2-4696-81AD-EEE3530A4515}"/>
    <cellStyle name="Comma 3 4 6 7 4" xfId="11272" xr:uid="{00000000-0005-0000-0000-0000EA3C0000}"/>
    <cellStyle name="Comma 3 4 6 7 4 2" xfId="30486" xr:uid="{FF6348C0-AE11-4DB7-8D56-B94AC5C5DB55}"/>
    <cellStyle name="Comma 3 4 6 7 5" xfId="20879" xr:uid="{871533AB-C967-41BF-B27C-DC53A0DF7FF3}"/>
    <cellStyle name="Comma 3 4 6 8" xfId="2467" xr:uid="{00000000-0005-0000-0000-0000EB3C0000}"/>
    <cellStyle name="Comma 3 4 6 8 2" xfId="7270" xr:uid="{00000000-0005-0000-0000-0000EC3C0000}"/>
    <cellStyle name="Comma 3 4 6 8 2 2" xfId="16877" xr:uid="{00000000-0005-0000-0000-0000ED3C0000}"/>
    <cellStyle name="Comma 3 4 6 8 2 2 2" xfId="36091" xr:uid="{6D5234D1-411B-4168-97E4-F24C597899D2}"/>
    <cellStyle name="Comma 3 4 6 8 2 3" xfId="26484" xr:uid="{D9E33273-ACB7-4100-8307-40A1C3CA4022}"/>
    <cellStyle name="Comma 3 4 6 8 3" xfId="12074" xr:uid="{00000000-0005-0000-0000-0000EE3C0000}"/>
    <cellStyle name="Comma 3 4 6 8 3 2" xfId="31288" xr:uid="{762782AE-6982-4AAC-80EE-0049EAB64CD2}"/>
    <cellStyle name="Comma 3 4 6 8 4" xfId="21681" xr:uid="{91F2882A-5B55-49BF-BE35-4B8AE00AC762}"/>
    <cellStyle name="Comma 3 4 6 9" xfId="4869" xr:uid="{00000000-0005-0000-0000-0000EF3C0000}"/>
    <cellStyle name="Comma 3 4 6 9 2" xfId="14476" xr:uid="{00000000-0005-0000-0000-0000F03C0000}"/>
    <cellStyle name="Comma 3 4 6 9 2 2" xfId="33690" xr:uid="{836D32DD-F5AF-40D7-BDD3-E9A05778BC88}"/>
    <cellStyle name="Comma 3 4 6 9 3" xfId="24083" xr:uid="{16DC8F07-985C-4468-B517-1C2EE5E3CC62}"/>
    <cellStyle name="Comma 3 4 7" xfId="112" xr:uid="{00000000-0005-0000-0000-0000F13C0000}"/>
    <cellStyle name="Comma 3 4 7 10" xfId="19329" xr:uid="{C37F2A5C-E3D0-4B09-8BD2-74307701EE33}"/>
    <cellStyle name="Comma 3 4 7 2" xfId="312" xr:uid="{00000000-0005-0000-0000-0000F23C0000}"/>
    <cellStyle name="Comma 3 4 7 2 2" xfId="1113" xr:uid="{00000000-0005-0000-0000-0000F33C0000}"/>
    <cellStyle name="Comma 3 4 7 2 2 2" xfId="3517" xr:uid="{00000000-0005-0000-0000-0000F43C0000}"/>
    <cellStyle name="Comma 3 4 7 2 2 2 2" xfId="8320" xr:uid="{00000000-0005-0000-0000-0000F53C0000}"/>
    <cellStyle name="Comma 3 4 7 2 2 2 2 2" xfId="17927" xr:uid="{00000000-0005-0000-0000-0000F63C0000}"/>
    <cellStyle name="Comma 3 4 7 2 2 2 2 2 2" xfId="37141" xr:uid="{98F2EA01-C7E2-40DE-A12D-65D3D2369F62}"/>
    <cellStyle name="Comma 3 4 7 2 2 2 2 3" xfId="27534" xr:uid="{220D3060-574E-4754-959D-7AB7CBAD6CA9}"/>
    <cellStyle name="Comma 3 4 7 2 2 2 3" xfId="13124" xr:uid="{00000000-0005-0000-0000-0000F73C0000}"/>
    <cellStyle name="Comma 3 4 7 2 2 2 3 2" xfId="32338" xr:uid="{EF944419-D851-474E-A9F8-47F90C20962E}"/>
    <cellStyle name="Comma 3 4 7 2 2 2 4" xfId="22731" xr:uid="{17ED2CDE-6721-4BD2-82FB-AD040013A080}"/>
    <cellStyle name="Comma 3 4 7 2 2 3" xfId="5919" xr:uid="{00000000-0005-0000-0000-0000F83C0000}"/>
    <cellStyle name="Comma 3 4 7 2 2 3 2" xfId="15526" xr:uid="{00000000-0005-0000-0000-0000F93C0000}"/>
    <cellStyle name="Comma 3 4 7 2 2 3 2 2" xfId="34740" xr:uid="{89C4860C-15F0-4EA4-925B-8DE1F4CAD66B}"/>
    <cellStyle name="Comma 3 4 7 2 2 3 3" xfId="25133" xr:uid="{EA77DA35-F85A-4DB3-8F4B-7CFCCBDCACAA}"/>
    <cellStyle name="Comma 3 4 7 2 2 4" xfId="10722" xr:uid="{00000000-0005-0000-0000-0000FA3C0000}"/>
    <cellStyle name="Comma 3 4 7 2 2 4 2" xfId="29936" xr:uid="{EB230A91-CD90-4754-8284-6D7955B81CDF}"/>
    <cellStyle name="Comma 3 4 7 2 2 5" xfId="20329" xr:uid="{F3AE5747-67AC-47C7-94DE-EA1E63E68CFA}"/>
    <cellStyle name="Comma 3 4 7 2 3" xfId="1913" xr:uid="{00000000-0005-0000-0000-0000FB3C0000}"/>
    <cellStyle name="Comma 3 4 7 2 3 2" xfId="4317" xr:uid="{00000000-0005-0000-0000-0000FC3C0000}"/>
    <cellStyle name="Comma 3 4 7 2 3 2 2" xfId="9120" xr:uid="{00000000-0005-0000-0000-0000FD3C0000}"/>
    <cellStyle name="Comma 3 4 7 2 3 2 2 2" xfId="18727" xr:uid="{00000000-0005-0000-0000-0000FE3C0000}"/>
    <cellStyle name="Comma 3 4 7 2 3 2 2 2 2" xfId="37941" xr:uid="{C67A5BB8-4E3F-438F-AC09-5433FC770064}"/>
    <cellStyle name="Comma 3 4 7 2 3 2 2 3" xfId="28334" xr:uid="{F150ACDE-FFEA-43FB-915B-42050D4429AA}"/>
    <cellStyle name="Comma 3 4 7 2 3 2 3" xfId="13924" xr:uid="{00000000-0005-0000-0000-0000FF3C0000}"/>
    <cellStyle name="Comma 3 4 7 2 3 2 3 2" xfId="33138" xr:uid="{3F094B79-EAE3-49E3-BFE2-AD2848845F2A}"/>
    <cellStyle name="Comma 3 4 7 2 3 2 4" xfId="23531" xr:uid="{805BD4B5-77DC-4EF4-8717-7F8A57EA20A5}"/>
    <cellStyle name="Comma 3 4 7 2 3 3" xfId="6719" xr:uid="{00000000-0005-0000-0000-0000003D0000}"/>
    <cellStyle name="Comma 3 4 7 2 3 3 2" xfId="16326" xr:uid="{00000000-0005-0000-0000-0000013D0000}"/>
    <cellStyle name="Comma 3 4 7 2 3 3 2 2" xfId="35540" xr:uid="{F312F42D-40FA-434C-A845-8E069B1604B0}"/>
    <cellStyle name="Comma 3 4 7 2 3 3 3" xfId="25933" xr:uid="{BF5BB10C-069D-4D6B-8540-FF67983A5820}"/>
    <cellStyle name="Comma 3 4 7 2 3 4" xfId="11522" xr:uid="{00000000-0005-0000-0000-0000023D0000}"/>
    <cellStyle name="Comma 3 4 7 2 3 4 2" xfId="30736" xr:uid="{98A7865F-0477-4FB5-9502-D4FC56FE9FFE}"/>
    <cellStyle name="Comma 3 4 7 2 3 5" xfId="21129" xr:uid="{AF2DC745-3799-4B2D-8CEF-5F0F747B3619}"/>
    <cellStyle name="Comma 3 4 7 2 4" xfId="2717" xr:uid="{00000000-0005-0000-0000-0000033D0000}"/>
    <cellStyle name="Comma 3 4 7 2 4 2" xfId="7520" xr:uid="{00000000-0005-0000-0000-0000043D0000}"/>
    <cellStyle name="Comma 3 4 7 2 4 2 2" xfId="17127" xr:uid="{00000000-0005-0000-0000-0000053D0000}"/>
    <cellStyle name="Comma 3 4 7 2 4 2 2 2" xfId="36341" xr:uid="{F58D1014-E89B-4D6A-ABD0-04A33A23959E}"/>
    <cellStyle name="Comma 3 4 7 2 4 2 3" xfId="26734" xr:uid="{247DF383-81E7-471A-94B0-25749AB6EA0E}"/>
    <cellStyle name="Comma 3 4 7 2 4 3" xfId="12324" xr:uid="{00000000-0005-0000-0000-0000063D0000}"/>
    <cellStyle name="Comma 3 4 7 2 4 3 2" xfId="31538" xr:uid="{1B749B7F-9D38-4384-AD2A-8EC3A555B895}"/>
    <cellStyle name="Comma 3 4 7 2 4 4" xfId="21931" xr:uid="{B778723F-98A8-4655-880D-FB1971F0BB9C}"/>
    <cellStyle name="Comma 3 4 7 2 5" xfId="5119" xr:uid="{00000000-0005-0000-0000-0000073D0000}"/>
    <cellStyle name="Comma 3 4 7 2 5 2" xfId="14726" xr:uid="{00000000-0005-0000-0000-0000083D0000}"/>
    <cellStyle name="Comma 3 4 7 2 5 2 2" xfId="33940" xr:uid="{4081EA32-1D84-46F1-8CAA-CCE4DDC69996}"/>
    <cellStyle name="Comma 3 4 7 2 5 3" xfId="24333" xr:uid="{3C2A2428-1E04-4830-B514-9B054F93009B}"/>
    <cellStyle name="Comma 3 4 7 2 6" xfId="9922" xr:uid="{00000000-0005-0000-0000-0000093D0000}"/>
    <cellStyle name="Comma 3 4 7 2 6 2" xfId="29136" xr:uid="{E0FC5141-4BB7-4662-A3A9-9CC36C589646}"/>
    <cellStyle name="Comma 3 4 7 2 7" xfId="19529" xr:uid="{E1D01DD9-EB6C-4B17-BD51-68D80108E6B8}"/>
    <cellStyle name="Comma 3 4 7 3" xfId="512" xr:uid="{00000000-0005-0000-0000-00000A3D0000}"/>
    <cellStyle name="Comma 3 4 7 3 2" xfId="1313" xr:uid="{00000000-0005-0000-0000-00000B3D0000}"/>
    <cellStyle name="Comma 3 4 7 3 2 2" xfId="3717" xr:uid="{00000000-0005-0000-0000-00000C3D0000}"/>
    <cellStyle name="Comma 3 4 7 3 2 2 2" xfId="8520" xr:uid="{00000000-0005-0000-0000-00000D3D0000}"/>
    <cellStyle name="Comma 3 4 7 3 2 2 2 2" xfId="18127" xr:uid="{00000000-0005-0000-0000-00000E3D0000}"/>
    <cellStyle name="Comma 3 4 7 3 2 2 2 2 2" xfId="37341" xr:uid="{EFA5C5D1-8E87-4EFA-9E42-ADF4F3327ECA}"/>
    <cellStyle name="Comma 3 4 7 3 2 2 2 3" xfId="27734" xr:uid="{85040295-98A4-4A39-8510-464C141704F3}"/>
    <cellStyle name="Comma 3 4 7 3 2 2 3" xfId="13324" xr:uid="{00000000-0005-0000-0000-00000F3D0000}"/>
    <cellStyle name="Comma 3 4 7 3 2 2 3 2" xfId="32538" xr:uid="{616953FA-3B4D-4451-B2DE-B914B6838242}"/>
    <cellStyle name="Comma 3 4 7 3 2 2 4" xfId="22931" xr:uid="{DABB8C40-409C-419D-B96A-BD731A06EA41}"/>
    <cellStyle name="Comma 3 4 7 3 2 3" xfId="6119" xr:uid="{00000000-0005-0000-0000-0000103D0000}"/>
    <cellStyle name="Comma 3 4 7 3 2 3 2" xfId="15726" xr:uid="{00000000-0005-0000-0000-0000113D0000}"/>
    <cellStyle name="Comma 3 4 7 3 2 3 2 2" xfId="34940" xr:uid="{12C413C0-610B-4A5E-BD08-BFBB3C5AF3D3}"/>
    <cellStyle name="Comma 3 4 7 3 2 3 3" xfId="25333" xr:uid="{55D7F7C2-6F7D-489B-BF9C-BF7A608CEF9F}"/>
    <cellStyle name="Comma 3 4 7 3 2 4" xfId="10922" xr:uid="{00000000-0005-0000-0000-0000123D0000}"/>
    <cellStyle name="Comma 3 4 7 3 2 4 2" xfId="30136" xr:uid="{4220EE00-5287-4646-808B-90F2C194977F}"/>
    <cellStyle name="Comma 3 4 7 3 2 5" xfId="20529" xr:uid="{2BC208D7-BF7A-4DAF-B59D-38DC5F857F45}"/>
    <cellStyle name="Comma 3 4 7 3 3" xfId="2113" xr:uid="{00000000-0005-0000-0000-0000133D0000}"/>
    <cellStyle name="Comma 3 4 7 3 3 2" xfId="4517" xr:uid="{00000000-0005-0000-0000-0000143D0000}"/>
    <cellStyle name="Comma 3 4 7 3 3 2 2" xfId="9320" xr:uid="{00000000-0005-0000-0000-0000153D0000}"/>
    <cellStyle name="Comma 3 4 7 3 3 2 2 2" xfId="18927" xr:uid="{00000000-0005-0000-0000-0000163D0000}"/>
    <cellStyle name="Comma 3 4 7 3 3 2 2 2 2" xfId="38141" xr:uid="{94713987-2F31-4C34-A9D6-8BEE3136F682}"/>
    <cellStyle name="Comma 3 4 7 3 3 2 2 3" xfId="28534" xr:uid="{D3C7F430-656D-473C-8A9D-5437673FF5F1}"/>
    <cellStyle name="Comma 3 4 7 3 3 2 3" xfId="14124" xr:uid="{00000000-0005-0000-0000-0000173D0000}"/>
    <cellStyle name="Comma 3 4 7 3 3 2 3 2" xfId="33338" xr:uid="{561634A9-0631-4623-AEF8-D7B32BFA4AD7}"/>
    <cellStyle name="Comma 3 4 7 3 3 2 4" xfId="23731" xr:uid="{0B98DD0A-C47D-4463-BC05-9D94B074B063}"/>
    <cellStyle name="Comma 3 4 7 3 3 3" xfId="6919" xr:uid="{00000000-0005-0000-0000-0000183D0000}"/>
    <cellStyle name="Comma 3 4 7 3 3 3 2" xfId="16526" xr:uid="{00000000-0005-0000-0000-0000193D0000}"/>
    <cellStyle name="Comma 3 4 7 3 3 3 2 2" xfId="35740" xr:uid="{4695C0AE-AFAD-4051-9AF1-87D83EA37315}"/>
    <cellStyle name="Comma 3 4 7 3 3 3 3" xfId="26133" xr:uid="{404B74A5-2484-44C0-8D86-0F1CFD5611D3}"/>
    <cellStyle name="Comma 3 4 7 3 3 4" xfId="11722" xr:uid="{00000000-0005-0000-0000-00001A3D0000}"/>
    <cellStyle name="Comma 3 4 7 3 3 4 2" xfId="30936" xr:uid="{B64C0BFD-C544-415F-A71A-7B8539F0D2E9}"/>
    <cellStyle name="Comma 3 4 7 3 3 5" xfId="21329" xr:uid="{BEB75CD0-8FAB-4E02-8941-86BFB063CDAC}"/>
    <cellStyle name="Comma 3 4 7 3 4" xfId="2917" xr:uid="{00000000-0005-0000-0000-00001B3D0000}"/>
    <cellStyle name="Comma 3 4 7 3 4 2" xfId="7720" xr:uid="{00000000-0005-0000-0000-00001C3D0000}"/>
    <cellStyle name="Comma 3 4 7 3 4 2 2" xfId="17327" xr:uid="{00000000-0005-0000-0000-00001D3D0000}"/>
    <cellStyle name="Comma 3 4 7 3 4 2 2 2" xfId="36541" xr:uid="{576BC082-6D79-45C0-8408-C63D43DDE315}"/>
    <cellStyle name="Comma 3 4 7 3 4 2 3" xfId="26934" xr:uid="{91C28698-515A-47C0-9F6D-46E35B18068A}"/>
    <cellStyle name="Comma 3 4 7 3 4 3" xfId="12524" xr:uid="{00000000-0005-0000-0000-00001E3D0000}"/>
    <cellStyle name="Comma 3 4 7 3 4 3 2" xfId="31738" xr:uid="{7B492A9B-1E05-4807-B1EA-B3A6C0660D5A}"/>
    <cellStyle name="Comma 3 4 7 3 4 4" xfId="22131" xr:uid="{8BC4AD83-0FDD-4182-957F-A6DC959C2802}"/>
    <cellStyle name="Comma 3 4 7 3 5" xfId="5319" xr:uid="{00000000-0005-0000-0000-00001F3D0000}"/>
    <cellStyle name="Comma 3 4 7 3 5 2" xfId="14926" xr:uid="{00000000-0005-0000-0000-0000203D0000}"/>
    <cellStyle name="Comma 3 4 7 3 5 2 2" xfId="34140" xr:uid="{1CB6974A-3A85-447F-8805-C739BFFCD50A}"/>
    <cellStyle name="Comma 3 4 7 3 5 3" xfId="24533" xr:uid="{09F15390-B9F0-47C7-96FD-1022455F0940}"/>
    <cellStyle name="Comma 3 4 7 3 6" xfId="10122" xr:uid="{00000000-0005-0000-0000-0000213D0000}"/>
    <cellStyle name="Comma 3 4 7 3 6 2" xfId="29336" xr:uid="{1538CA2B-1C27-45EB-A0E9-1D68A7029EE2}"/>
    <cellStyle name="Comma 3 4 7 3 7" xfId="19729" xr:uid="{D652DEC4-9D6A-40DC-83E6-18F8EE744822}"/>
    <cellStyle name="Comma 3 4 7 4" xfId="712" xr:uid="{00000000-0005-0000-0000-0000223D0000}"/>
    <cellStyle name="Comma 3 4 7 4 2" xfId="1513" xr:uid="{00000000-0005-0000-0000-0000233D0000}"/>
    <cellStyle name="Comma 3 4 7 4 2 2" xfId="3917" xr:uid="{00000000-0005-0000-0000-0000243D0000}"/>
    <cellStyle name="Comma 3 4 7 4 2 2 2" xfId="8720" xr:uid="{00000000-0005-0000-0000-0000253D0000}"/>
    <cellStyle name="Comma 3 4 7 4 2 2 2 2" xfId="18327" xr:uid="{00000000-0005-0000-0000-0000263D0000}"/>
    <cellStyle name="Comma 3 4 7 4 2 2 2 2 2" xfId="37541" xr:uid="{1638A060-2514-4507-B847-C526136C60D7}"/>
    <cellStyle name="Comma 3 4 7 4 2 2 2 3" xfId="27934" xr:uid="{9AC8CE3A-715C-4593-B7E0-D42F7FC973D6}"/>
    <cellStyle name="Comma 3 4 7 4 2 2 3" xfId="13524" xr:uid="{00000000-0005-0000-0000-0000273D0000}"/>
    <cellStyle name="Comma 3 4 7 4 2 2 3 2" xfId="32738" xr:uid="{66339E39-1B75-4D6E-8393-A6FA7981B3F7}"/>
    <cellStyle name="Comma 3 4 7 4 2 2 4" xfId="23131" xr:uid="{990EC116-B078-4E19-A95B-9A8C288A573A}"/>
    <cellStyle name="Comma 3 4 7 4 2 3" xfId="6319" xr:uid="{00000000-0005-0000-0000-0000283D0000}"/>
    <cellStyle name="Comma 3 4 7 4 2 3 2" xfId="15926" xr:uid="{00000000-0005-0000-0000-0000293D0000}"/>
    <cellStyle name="Comma 3 4 7 4 2 3 2 2" xfId="35140" xr:uid="{C2248722-52B3-470E-B796-28CAABDEFDD4}"/>
    <cellStyle name="Comma 3 4 7 4 2 3 3" xfId="25533" xr:uid="{68D36D3B-2FAA-46FB-A040-BD87F5989474}"/>
    <cellStyle name="Comma 3 4 7 4 2 4" xfId="11122" xr:uid="{00000000-0005-0000-0000-00002A3D0000}"/>
    <cellStyle name="Comma 3 4 7 4 2 4 2" xfId="30336" xr:uid="{2721B3EB-295F-41C6-A42A-E789376DC92B}"/>
    <cellStyle name="Comma 3 4 7 4 2 5" xfId="20729" xr:uid="{72CD5DFC-6B61-4C2A-9BB0-E45EC5986EB3}"/>
    <cellStyle name="Comma 3 4 7 4 3" xfId="2313" xr:uid="{00000000-0005-0000-0000-00002B3D0000}"/>
    <cellStyle name="Comma 3 4 7 4 3 2" xfId="4717" xr:uid="{00000000-0005-0000-0000-00002C3D0000}"/>
    <cellStyle name="Comma 3 4 7 4 3 2 2" xfId="9520" xr:uid="{00000000-0005-0000-0000-00002D3D0000}"/>
    <cellStyle name="Comma 3 4 7 4 3 2 2 2" xfId="19127" xr:uid="{00000000-0005-0000-0000-00002E3D0000}"/>
    <cellStyle name="Comma 3 4 7 4 3 2 2 2 2" xfId="38341" xr:uid="{B209B39C-0967-48E5-888B-D80D3788AD8E}"/>
    <cellStyle name="Comma 3 4 7 4 3 2 2 3" xfId="28734" xr:uid="{E14F875C-EB1D-4590-A09A-D967CFB1F1FA}"/>
    <cellStyle name="Comma 3 4 7 4 3 2 3" xfId="14324" xr:uid="{00000000-0005-0000-0000-00002F3D0000}"/>
    <cellStyle name="Comma 3 4 7 4 3 2 3 2" xfId="33538" xr:uid="{D51C094F-FB97-4D0F-B9DC-BEFD186D312F}"/>
    <cellStyle name="Comma 3 4 7 4 3 2 4" xfId="23931" xr:uid="{96A12E4F-6225-4464-923A-288DA584AA98}"/>
    <cellStyle name="Comma 3 4 7 4 3 3" xfId="7119" xr:uid="{00000000-0005-0000-0000-0000303D0000}"/>
    <cellStyle name="Comma 3 4 7 4 3 3 2" xfId="16726" xr:uid="{00000000-0005-0000-0000-0000313D0000}"/>
    <cellStyle name="Comma 3 4 7 4 3 3 2 2" xfId="35940" xr:uid="{F6FB00E8-A947-4806-AB45-4375A78368BB}"/>
    <cellStyle name="Comma 3 4 7 4 3 3 3" xfId="26333" xr:uid="{923057B5-706F-4BF6-A6E5-405299B94E35}"/>
    <cellStyle name="Comma 3 4 7 4 3 4" xfId="11922" xr:uid="{00000000-0005-0000-0000-0000323D0000}"/>
    <cellStyle name="Comma 3 4 7 4 3 4 2" xfId="31136" xr:uid="{7BA9B48F-E216-48B9-9243-6363DE75E3E9}"/>
    <cellStyle name="Comma 3 4 7 4 3 5" xfId="21529" xr:uid="{46C5630C-2D3D-4AE7-9D85-A6C6179805FC}"/>
    <cellStyle name="Comma 3 4 7 4 4" xfId="3117" xr:uid="{00000000-0005-0000-0000-0000333D0000}"/>
    <cellStyle name="Comma 3 4 7 4 4 2" xfId="7920" xr:uid="{00000000-0005-0000-0000-0000343D0000}"/>
    <cellStyle name="Comma 3 4 7 4 4 2 2" xfId="17527" xr:uid="{00000000-0005-0000-0000-0000353D0000}"/>
    <cellStyle name="Comma 3 4 7 4 4 2 2 2" xfId="36741" xr:uid="{0312AE87-994F-4E7E-8573-FD010EE19BEF}"/>
    <cellStyle name="Comma 3 4 7 4 4 2 3" xfId="27134" xr:uid="{5A9B4698-15D1-4C86-BDF1-F1FE064BB488}"/>
    <cellStyle name="Comma 3 4 7 4 4 3" xfId="12724" xr:uid="{00000000-0005-0000-0000-0000363D0000}"/>
    <cellStyle name="Comma 3 4 7 4 4 3 2" xfId="31938" xr:uid="{65275EF9-1E11-4EA8-8611-C012F912E665}"/>
    <cellStyle name="Comma 3 4 7 4 4 4" xfId="22331" xr:uid="{5FBE5CF0-BF41-4833-8784-F007D348B5ED}"/>
    <cellStyle name="Comma 3 4 7 4 5" xfId="5519" xr:uid="{00000000-0005-0000-0000-0000373D0000}"/>
    <cellStyle name="Comma 3 4 7 4 5 2" xfId="15126" xr:uid="{00000000-0005-0000-0000-0000383D0000}"/>
    <cellStyle name="Comma 3 4 7 4 5 2 2" xfId="34340" xr:uid="{5DAC6FA0-F30C-4156-9B03-82F01EFFAD8A}"/>
    <cellStyle name="Comma 3 4 7 4 5 3" xfId="24733" xr:uid="{371F15AB-8390-48B2-9592-4222E37F13F1}"/>
    <cellStyle name="Comma 3 4 7 4 6" xfId="10322" xr:uid="{00000000-0005-0000-0000-0000393D0000}"/>
    <cellStyle name="Comma 3 4 7 4 6 2" xfId="29536" xr:uid="{E645FDA4-C486-415F-9727-0DBBB3A71551}"/>
    <cellStyle name="Comma 3 4 7 4 7" xfId="19929" xr:uid="{C47802EE-EDC9-409C-A7C4-E994D2821566}"/>
    <cellStyle name="Comma 3 4 7 5" xfId="913" xr:uid="{00000000-0005-0000-0000-00003A3D0000}"/>
    <cellStyle name="Comma 3 4 7 5 2" xfId="3317" xr:uid="{00000000-0005-0000-0000-00003B3D0000}"/>
    <cellStyle name="Comma 3 4 7 5 2 2" xfId="8120" xr:uid="{00000000-0005-0000-0000-00003C3D0000}"/>
    <cellStyle name="Comma 3 4 7 5 2 2 2" xfId="17727" xr:uid="{00000000-0005-0000-0000-00003D3D0000}"/>
    <cellStyle name="Comma 3 4 7 5 2 2 2 2" xfId="36941" xr:uid="{84F2C3D6-F7A9-4A3C-9522-97842F5FC71B}"/>
    <cellStyle name="Comma 3 4 7 5 2 2 3" xfId="27334" xr:uid="{9DC2DF95-841B-4690-86ED-622C6D2AC7A9}"/>
    <cellStyle name="Comma 3 4 7 5 2 3" xfId="12924" xr:uid="{00000000-0005-0000-0000-00003E3D0000}"/>
    <cellStyle name="Comma 3 4 7 5 2 3 2" xfId="32138" xr:uid="{B8557042-C512-452E-B079-E16A0B49A78E}"/>
    <cellStyle name="Comma 3 4 7 5 2 4" xfId="22531" xr:uid="{FD1E47F7-A9F9-4E9D-A799-1411E3DB700A}"/>
    <cellStyle name="Comma 3 4 7 5 3" xfId="5719" xr:uid="{00000000-0005-0000-0000-00003F3D0000}"/>
    <cellStyle name="Comma 3 4 7 5 3 2" xfId="15326" xr:uid="{00000000-0005-0000-0000-0000403D0000}"/>
    <cellStyle name="Comma 3 4 7 5 3 2 2" xfId="34540" xr:uid="{CBA055E5-4EF6-4151-AC9E-5FFCD8CAA50C}"/>
    <cellStyle name="Comma 3 4 7 5 3 3" xfId="24933" xr:uid="{2AB92C62-0017-4D34-8B36-49E8C4626C91}"/>
    <cellStyle name="Comma 3 4 7 5 4" xfId="10522" xr:uid="{00000000-0005-0000-0000-0000413D0000}"/>
    <cellStyle name="Comma 3 4 7 5 4 2" xfId="29736" xr:uid="{A6A3DF3F-67CB-439B-B57F-E532AD314711}"/>
    <cellStyle name="Comma 3 4 7 5 5" xfId="20129" xr:uid="{95446582-B7FA-41C3-9881-2F7B6EEAEEDA}"/>
    <cellStyle name="Comma 3 4 7 6" xfId="1713" xr:uid="{00000000-0005-0000-0000-0000423D0000}"/>
    <cellStyle name="Comma 3 4 7 6 2" xfId="4117" xr:uid="{00000000-0005-0000-0000-0000433D0000}"/>
    <cellStyle name="Comma 3 4 7 6 2 2" xfId="8920" xr:uid="{00000000-0005-0000-0000-0000443D0000}"/>
    <cellStyle name="Comma 3 4 7 6 2 2 2" xfId="18527" xr:uid="{00000000-0005-0000-0000-0000453D0000}"/>
    <cellStyle name="Comma 3 4 7 6 2 2 2 2" xfId="37741" xr:uid="{2FB407A5-2FFE-40E4-8136-5971530D5501}"/>
    <cellStyle name="Comma 3 4 7 6 2 2 3" xfId="28134" xr:uid="{1F15AD50-47E0-4435-B56D-754D0D1278CD}"/>
    <cellStyle name="Comma 3 4 7 6 2 3" xfId="13724" xr:uid="{00000000-0005-0000-0000-0000463D0000}"/>
    <cellStyle name="Comma 3 4 7 6 2 3 2" xfId="32938" xr:uid="{8342D2D3-39A1-4A1A-AD57-475D6046A413}"/>
    <cellStyle name="Comma 3 4 7 6 2 4" xfId="23331" xr:uid="{6414CD8B-EB99-48D7-AE08-B0E7BDDDE3D4}"/>
    <cellStyle name="Comma 3 4 7 6 3" xfId="6519" xr:uid="{00000000-0005-0000-0000-0000473D0000}"/>
    <cellStyle name="Comma 3 4 7 6 3 2" xfId="16126" xr:uid="{00000000-0005-0000-0000-0000483D0000}"/>
    <cellStyle name="Comma 3 4 7 6 3 2 2" xfId="35340" xr:uid="{2F2DB9F3-13B0-488C-B287-17C870036D86}"/>
    <cellStyle name="Comma 3 4 7 6 3 3" xfId="25733" xr:uid="{8E57746A-0D44-4D37-8E08-C7FD9330EEB5}"/>
    <cellStyle name="Comma 3 4 7 6 4" xfId="11322" xr:uid="{00000000-0005-0000-0000-0000493D0000}"/>
    <cellStyle name="Comma 3 4 7 6 4 2" xfId="30536" xr:uid="{18CF2A1E-F328-4609-BDB7-E88DC85F4934}"/>
    <cellStyle name="Comma 3 4 7 6 5" xfId="20929" xr:uid="{FE61E774-1EF1-4E54-A837-ECE333783F11}"/>
    <cellStyle name="Comma 3 4 7 7" xfId="2517" xr:uid="{00000000-0005-0000-0000-00004A3D0000}"/>
    <cellStyle name="Comma 3 4 7 7 2" xfId="7320" xr:uid="{00000000-0005-0000-0000-00004B3D0000}"/>
    <cellStyle name="Comma 3 4 7 7 2 2" xfId="16927" xr:uid="{00000000-0005-0000-0000-00004C3D0000}"/>
    <cellStyle name="Comma 3 4 7 7 2 2 2" xfId="36141" xr:uid="{09776913-E423-49A1-888A-FA07BF70163C}"/>
    <cellStyle name="Comma 3 4 7 7 2 3" xfId="26534" xr:uid="{CF94CD59-9B5B-4B7E-A1A4-EF3B470EBB88}"/>
    <cellStyle name="Comma 3 4 7 7 3" xfId="12124" xr:uid="{00000000-0005-0000-0000-00004D3D0000}"/>
    <cellStyle name="Comma 3 4 7 7 3 2" xfId="31338" xr:uid="{5F3398CD-1F04-4A43-828E-93390217D7FE}"/>
    <cellStyle name="Comma 3 4 7 7 4" xfId="21731" xr:uid="{CCD3ED24-D63A-4FD2-BDF0-78D79AAF355D}"/>
    <cellStyle name="Comma 3 4 7 8" xfId="4919" xr:uid="{00000000-0005-0000-0000-00004E3D0000}"/>
    <cellStyle name="Comma 3 4 7 8 2" xfId="14526" xr:uid="{00000000-0005-0000-0000-00004F3D0000}"/>
    <cellStyle name="Comma 3 4 7 8 2 2" xfId="33740" xr:uid="{45ADA2FA-1097-40C6-A9FA-7C284252C4E4}"/>
    <cellStyle name="Comma 3 4 7 8 3" xfId="24133" xr:uid="{CF233F2B-73C3-4E9C-8DBE-8035D5C541FE}"/>
    <cellStyle name="Comma 3 4 7 9" xfId="9722" xr:uid="{00000000-0005-0000-0000-0000503D0000}"/>
    <cellStyle name="Comma 3 4 7 9 2" xfId="28936" xr:uid="{8B946473-C81E-414C-B802-507A9B55A091}"/>
    <cellStyle name="Comma 3 4 8" xfId="212" xr:uid="{00000000-0005-0000-0000-0000513D0000}"/>
    <cellStyle name="Comma 3 4 8 2" xfId="1013" xr:uid="{00000000-0005-0000-0000-0000523D0000}"/>
    <cellStyle name="Comma 3 4 8 2 2" xfId="3417" xr:uid="{00000000-0005-0000-0000-0000533D0000}"/>
    <cellStyle name="Comma 3 4 8 2 2 2" xfId="8220" xr:uid="{00000000-0005-0000-0000-0000543D0000}"/>
    <cellStyle name="Comma 3 4 8 2 2 2 2" xfId="17827" xr:uid="{00000000-0005-0000-0000-0000553D0000}"/>
    <cellStyle name="Comma 3 4 8 2 2 2 2 2" xfId="37041" xr:uid="{E51B7279-8C69-45D9-9866-543815C5D0EA}"/>
    <cellStyle name="Comma 3 4 8 2 2 2 3" xfId="27434" xr:uid="{2916184C-351C-466E-94E9-1046760739B7}"/>
    <cellStyle name="Comma 3 4 8 2 2 3" xfId="13024" xr:uid="{00000000-0005-0000-0000-0000563D0000}"/>
    <cellStyle name="Comma 3 4 8 2 2 3 2" xfId="32238" xr:uid="{FB8E810B-52DA-4DE7-9725-745C044CE45A}"/>
    <cellStyle name="Comma 3 4 8 2 2 4" xfId="22631" xr:uid="{7A2EC556-A2ED-4E4F-A6FA-116B3BF2AD42}"/>
    <cellStyle name="Comma 3 4 8 2 3" xfId="5819" xr:uid="{00000000-0005-0000-0000-0000573D0000}"/>
    <cellStyle name="Comma 3 4 8 2 3 2" xfId="15426" xr:uid="{00000000-0005-0000-0000-0000583D0000}"/>
    <cellStyle name="Comma 3 4 8 2 3 2 2" xfId="34640" xr:uid="{C184D557-2726-4176-B2CB-09BD59B2658D}"/>
    <cellStyle name="Comma 3 4 8 2 3 3" xfId="25033" xr:uid="{EF52FB2A-28C4-4929-92BE-B4240A01FAF1}"/>
    <cellStyle name="Comma 3 4 8 2 4" xfId="10622" xr:uid="{00000000-0005-0000-0000-0000593D0000}"/>
    <cellStyle name="Comma 3 4 8 2 4 2" xfId="29836" xr:uid="{6F031BB0-9271-4B86-8FEF-83C51363D14C}"/>
    <cellStyle name="Comma 3 4 8 2 5" xfId="20229" xr:uid="{201EC34E-004E-4BFC-B7F6-82865D71C37D}"/>
    <cellStyle name="Comma 3 4 8 3" xfId="1813" xr:uid="{00000000-0005-0000-0000-00005A3D0000}"/>
    <cellStyle name="Comma 3 4 8 3 2" xfId="4217" xr:uid="{00000000-0005-0000-0000-00005B3D0000}"/>
    <cellStyle name="Comma 3 4 8 3 2 2" xfId="9020" xr:uid="{00000000-0005-0000-0000-00005C3D0000}"/>
    <cellStyle name="Comma 3 4 8 3 2 2 2" xfId="18627" xr:uid="{00000000-0005-0000-0000-00005D3D0000}"/>
    <cellStyle name="Comma 3 4 8 3 2 2 2 2" xfId="37841" xr:uid="{11931031-109D-4745-A65F-30BE5FB32C85}"/>
    <cellStyle name="Comma 3 4 8 3 2 2 3" xfId="28234" xr:uid="{588D12A2-DA99-4E5B-B93F-2CB1901FD1CB}"/>
    <cellStyle name="Comma 3 4 8 3 2 3" xfId="13824" xr:uid="{00000000-0005-0000-0000-00005E3D0000}"/>
    <cellStyle name="Comma 3 4 8 3 2 3 2" xfId="33038" xr:uid="{0B405450-9A67-4FF8-99AA-DDFA0A2E5DE2}"/>
    <cellStyle name="Comma 3 4 8 3 2 4" xfId="23431" xr:uid="{87C321E7-65DE-4607-93AB-CAAB78234BE2}"/>
    <cellStyle name="Comma 3 4 8 3 3" xfId="6619" xr:uid="{00000000-0005-0000-0000-00005F3D0000}"/>
    <cellStyle name="Comma 3 4 8 3 3 2" xfId="16226" xr:uid="{00000000-0005-0000-0000-0000603D0000}"/>
    <cellStyle name="Comma 3 4 8 3 3 2 2" xfId="35440" xr:uid="{B9B491A2-D90F-4F0E-AD49-336D301D68ED}"/>
    <cellStyle name="Comma 3 4 8 3 3 3" xfId="25833" xr:uid="{C4089EEC-1814-45B2-ABC9-7FE60DD25B22}"/>
    <cellStyle name="Comma 3 4 8 3 4" xfId="11422" xr:uid="{00000000-0005-0000-0000-0000613D0000}"/>
    <cellStyle name="Comma 3 4 8 3 4 2" xfId="30636" xr:uid="{08848152-4A11-435B-A270-D8C96164986C}"/>
    <cellStyle name="Comma 3 4 8 3 5" xfId="21029" xr:uid="{C8905B1D-273E-46CD-88BE-273516EB21FA}"/>
    <cellStyle name="Comma 3 4 8 4" xfId="2617" xr:uid="{00000000-0005-0000-0000-0000623D0000}"/>
    <cellStyle name="Comma 3 4 8 4 2" xfId="7420" xr:uid="{00000000-0005-0000-0000-0000633D0000}"/>
    <cellStyle name="Comma 3 4 8 4 2 2" xfId="17027" xr:uid="{00000000-0005-0000-0000-0000643D0000}"/>
    <cellStyle name="Comma 3 4 8 4 2 2 2" xfId="36241" xr:uid="{2D3506CF-D09E-4911-969C-CDB105E2F438}"/>
    <cellStyle name="Comma 3 4 8 4 2 3" xfId="26634" xr:uid="{033B9BED-5C8C-46A7-988F-657A7851D122}"/>
    <cellStyle name="Comma 3 4 8 4 3" xfId="12224" xr:uid="{00000000-0005-0000-0000-0000653D0000}"/>
    <cellStyle name="Comma 3 4 8 4 3 2" xfId="31438" xr:uid="{6202D507-4416-4B03-BFFB-DDEB17B28089}"/>
    <cellStyle name="Comma 3 4 8 4 4" xfId="21831" xr:uid="{548791C6-7D78-4B97-850F-797D779BF976}"/>
    <cellStyle name="Comma 3 4 8 5" xfId="5019" xr:uid="{00000000-0005-0000-0000-0000663D0000}"/>
    <cellStyle name="Comma 3 4 8 5 2" xfId="14626" xr:uid="{00000000-0005-0000-0000-0000673D0000}"/>
    <cellStyle name="Comma 3 4 8 5 2 2" xfId="33840" xr:uid="{7F11D6CC-D986-415F-AE12-E5B057F55227}"/>
    <cellStyle name="Comma 3 4 8 5 3" xfId="24233" xr:uid="{739F97BA-DCAA-4BB7-B419-8CE80E70EE73}"/>
    <cellStyle name="Comma 3 4 8 6" xfId="9822" xr:uid="{00000000-0005-0000-0000-0000683D0000}"/>
    <cellStyle name="Comma 3 4 8 6 2" xfId="29036" xr:uid="{6BCC3AA2-EFA6-4BF6-9608-A3DB4E8D0005}"/>
    <cellStyle name="Comma 3 4 8 7" xfId="19429" xr:uid="{864EFB10-AE0E-41CC-97AE-B086CD2D080C}"/>
    <cellStyle name="Comma 3 4 9" xfId="412" xr:uid="{00000000-0005-0000-0000-0000693D0000}"/>
    <cellStyle name="Comma 3 4 9 2" xfId="1213" xr:uid="{00000000-0005-0000-0000-00006A3D0000}"/>
    <cellStyle name="Comma 3 4 9 2 2" xfId="3617" xr:uid="{00000000-0005-0000-0000-00006B3D0000}"/>
    <cellStyle name="Comma 3 4 9 2 2 2" xfId="8420" xr:uid="{00000000-0005-0000-0000-00006C3D0000}"/>
    <cellStyle name="Comma 3 4 9 2 2 2 2" xfId="18027" xr:uid="{00000000-0005-0000-0000-00006D3D0000}"/>
    <cellStyle name="Comma 3 4 9 2 2 2 2 2" xfId="37241" xr:uid="{96A99D66-2D88-4F3A-B1B6-04C20DDF37AF}"/>
    <cellStyle name="Comma 3 4 9 2 2 2 3" xfId="27634" xr:uid="{345CFB24-FD18-4759-AD0E-014EBB28E7FB}"/>
    <cellStyle name="Comma 3 4 9 2 2 3" xfId="13224" xr:uid="{00000000-0005-0000-0000-00006E3D0000}"/>
    <cellStyle name="Comma 3 4 9 2 2 3 2" xfId="32438" xr:uid="{CA3D2306-3896-46F7-9FF2-66118382D6E8}"/>
    <cellStyle name="Comma 3 4 9 2 2 4" xfId="22831" xr:uid="{A96E99E2-71DC-4C89-8727-83CEC29CAFBB}"/>
    <cellStyle name="Comma 3 4 9 2 3" xfId="6019" xr:uid="{00000000-0005-0000-0000-00006F3D0000}"/>
    <cellStyle name="Comma 3 4 9 2 3 2" xfId="15626" xr:uid="{00000000-0005-0000-0000-0000703D0000}"/>
    <cellStyle name="Comma 3 4 9 2 3 2 2" xfId="34840" xr:uid="{DAF57EB0-3CBE-4DCD-ACAE-4E3EEDA6B55C}"/>
    <cellStyle name="Comma 3 4 9 2 3 3" xfId="25233" xr:uid="{27740E67-4CDC-49DF-8724-32C9495B3A9C}"/>
    <cellStyle name="Comma 3 4 9 2 4" xfId="10822" xr:uid="{00000000-0005-0000-0000-0000713D0000}"/>
    <cellStyle name="Comma 3 4 9 2 4 2" xfId="30036" xr:uid="{898BFBCF-707A-4969-A4A8-EBF211DBA458}"/>
    <cellStyle name="Comma 3 4 9 2 5" xfId="20429" xr:uid="{CBE9EF5E-4F43-4C24-B766-94AA6F9CDEE8}"/>
    <cellStyle name="Comma 3 4 9 3" xfId="2013" xr:uid="{00000000-0005-0000-0000-0000723D0000}"/>
    <cellStyle name="Comma 3 4 9 3 2" xfId="4417" xr:uid="{00000000-0005-0000-0000-0000733D0000}"/>
    <cellStyle name="Comma 3 4 9 3 2 2" xfId="9220" xr:uid="{00000000-0005-0000-0000-0000743D0000}"/>
    <cellStyle name="Comma 3 4 9 3 2 2 2" xfId="18827" xr:uid="{00000000-0005-0000-0000-0000753D0000}"/>
    <cellStyle name="Comma 3 4 9 3 2 2 2 2" xfId="38041" xr:uid="{0906045B-7160-42C2-9B0C-CBB816643625}"/>
    <cellStyle name="Comma 3 4 9 3 2 2 3" xfId="28434" xr:uid="{AB697B88-0424-44A5-97A6-0E69BEE59135}"/>
    <cellStyle name="Comma 3 4 9 3 2 3" xfId="14024" xr:uid="{00000000-0005-0000-0000-0000763D0000}"/>
    <cellStyle name="Comma 3 4 9 3 2 3 2" xfId="33238" xr:uid="{4D1BD981-0D8C-43B7-9934-15F9D462E7F5}"/>
    <cellStyle name="Comma 3 4 9 3 2 4" xfId="23631" xr:uid="{50FB34FC-9367-4D3D-8C15-3CD69E2E2E7D}"/>
    <cellStyle name="Comma 3 4 9 3 3" xfId="6819" xr:uid="{00000000-0005-0000-0000-0000773D0000}"/>
    <cellStyle name="Comma 3 4 9 3 3 2" xfId="16426" xr:uid="{00000000-0005-0000-0000-0000783D0000}"/>
    <cellStyle name="Comma 3 4 9 3 3 2 2" xfId="35640" xr:uid="{FF5A2792-84D7-460E-A9C4-1E7C3DB70778}"/>
    <cellStyle name="Comma 3 4 9 3 3 3" xfId="26033" xr:uid="{4734CA5D-6D93-4490-A782-8387F2BC9F70}"/>
    <cellStyle name="Comma 3 4 9 3 4" xfId="11622" xr:uid="{00000000-0005-0000-0000-0000793D0000}"/>
    <cellStyle name="Comma 3 4 9 3 4 2" xfId="30836" xr:uid="{92D63561-5319-40E7-95FD-C078F8DC2B68}"/>
    <cellStyle name="Comma 3 4 9 3 5" xfId="21229" xr:uid="{49D119EB-5476-4F8F-889C-7AD7F1B55C6C}"/>
    <cellStyle name="Comma 3 4 9 4" xfId="2817" xr:uid="{00000000-0005-0000-0000-00007A3D0000}"/>
    <cellStyle name="Comma 3 4 9 4 2" xfId="7620" xr:uid="{00000000-0005-0000-0000-00007B3D0000}"/>
    <cellStyle name="Comma 3 4 9 4 2 2" xfId="17227" xr:uid="{00000000-0005-0000-0000-00007C3D0000}"/>
    <cellStyle name="Comma 3 4 9 4 2 2 2" xfId="36441" xr:uid="{5EDC7A6B-0C09-48BB-9222-C41085DA1F56}"/>
    <cellStyle name="Comma 3 4 9 4 2 3" xfId="26834" xr:uid="{1844C397-8738-4B62-A71C-7E2822D7453B}"/>
    <cellStyle name="Comma 3 4 9 4 3" xfId="12424" xr:uid="{00000000-0005-0000-0000-00007D3D0000}"/>
    <cellStyle name="Comma 3 4 9 4 3 2" xfId="31638" xr:uid="{3149AD06-D4C2-4D40-9822-BC3BD83DA744}"/>
    <cellStyle name="Comma 3 4 9 4 4" xfId="22031" xr:uid="{6DC2DE8D-D1A9-47D3-85D7-EBD8C933679A}"/>
    <cellStyle name="Comma 3 4 9 5" xfId="5219" xr:uid="{00000000-0005-0000-0000-00007E3D0000}"/>
    <cellStyle name="Comma 3 4 9 5 2" xfId="14826" xr:uid="{00000000-0005-0000-0000-00007F3D0000}"/>
    <cellStyle name="Comma 3 4 9 5 2 2" xfId="34040" xr:uid="{63B3CD3E-2F5B-4E99-8C76-ECB1D5B646A3}"/>
    <cellStyle name="Comma 3 4 9 5 3" xfId="24433" xr:uid="{75F8C9F3-57B1-4BDD-8CD0-FEFA4A44BFEB}"/>
    <cellStyle name="Comma 3 4 9 6" xfId="10022" xr:uid="{00000000-0005-0000-0000-0000803D0000}"/>
    <cellStyle name="Comma 3 4 9 6 2" xfId="29236" xr:uid="{9A360682-DF21-4AC9-B91B-39601861D9FF}"/>
    <cellStyle name="Comma 3 4 9 7" xfId="19629" xr:uid="{7F69B385-5CB9-4EED-AB33-8D2F899F1AF9}"/>
    <cellStyle name="Comma 3 5" xfId="14" xr:uid="{00000000-0005-0000-0000-0000813D0000}"/>
    <cellStyle name="Comma 3 5 10" xfId="614" xr:uid="{00000000-0005-0000-0000-0000823D0000}"/>
    <cellStyle name="Comma 3 5 10 2" xfId="1415" xr:uid="{00000000-0005-0000-0000-0000833D0000}"/>
    <cellStyle name="Comma 3 5 10 2 2" xfId="3819" xr:uid="{00000000-0005-0000-0000-0000843D0000}"/>
    <cellStyle name="Comma 3 5 10 2 2 2" xfId="8622" xr:uid="{00000000-0005-0000-0000-0000853D0000}"/>
    <cellStyle name="Comma 3 5 10 2 2 2 2" xfId="18229" xr:uid="{00000000-0005-0000-0000-0000863D0000}"/>
    <cellStyle name="Comma 3 5 10 2 2 2 2 2" xfId="37443" xr:uid="{C75F3E29-FA06-4104-84EA-438154E7B561}"/>
    <cellStyle name="Comma 3 5 10 2 2 2 3" xfId="27836" xr:uid="{0511256A-94FE-4047-B63D-222402C23B89}"/>
    <cellStyle name="Comma 3 5 10 2 2 3" xfId="13426" xr:uid="{00000000-0005-0000-0000-0000873D0000}"/>
    <cellStyle name="Comma 3 5 10 2 2 3 2" xfId="32640" xr:uid="{2E81EFED-83D3-4F15-86BA-7B35FF23A4E6}"/>
    <cellStyle name="Comma 3 5 10 2 2 4" xfId="23033" xr:uid="{F59FA9C9-929A-4495-B17B-52325E842EFB}"/>
    <cellStyle name="Comma 3 5 10 2 3" xfId="6221" xr:uid="{00000000-0005-0000-0000-0000883D0000}"/>
    <cellStyle name="Comma 3 5 10 2 3 2" xfId="15828" xr:uid="{00000000-0005-0000-0000-0000893D0000}"/>
    <cellStyle name="Comma 3 5 10 2 3 2 2" xfId="35042" xr:uid="{CC00F78B-7FF8-4B2E-A818-778094AE0308}"/>
    <cellStyle name="Comma 3 5 10 2 3 3" xfId="25435" xr:uid="{3B41733F-5321-4DE9-B715-D5F9F1137098}"/>
    <cellStyle name="Comma 3 5 10 2 4" xfId="11024" xr:uid="{00000000-0005-0000-0000-00008A3D0000}"/>
    <cellStyle name="Comma 3 5 10 2 4 2" xfId="30238" xr:uid="{78B8B3B4-3724-4439-8FA0-2CFD5F31A51A}"/>
    <cellStyle name="Comma 3 5 10 2 5" xfId="20631" xr:uid="{C2721B77-8124-46DB-9717-E6ACCD18E3C0}"/>
    <cellStyle name="Comma 3 5 10 3" xfId="2215" xr:uid="{00000000-0005-0000-0000-00008B3D0000}"/>
    <cellStyle name="Comma 3 5 10 3 2" xfId="4619" xr:uid="{00000000-0005-0000-0000-00008C3D0000}"/>
    <cellStyle name="Comma 3 5 10 3 2 2" xfId="9422" xr:uid="{00000000-0005-0000-0000-00008D3D0000}"/>
    <cellStyle name="Comma 3 5 10 3 2 2 2" xfId="19029" xr:uid="{00000000-0005-0000-0000-00008E3D0000}"/>
    <cellStyle name="Comma 3 5 10 3 2 2 2 2" xfId="38243" xr:uid="{0F0BA4A8-B115-4C14-B053-88C0135B36FF}"/>
    <cellStyle name="Comma 3 5 10 3 2 2 3" xfId="28636" xr:uid="{D06BCB67-D6B5-4425-A3CE-04736867B76C}"/>
    <cellStyle name="Comma 3 5 10 3 2 3" xfId="14226" xr:uid="{00000000-0005-0000-0000-00008F3D0000}"/>
    <cellStyle name="Comma 3 5 10 3 2 3 2" xfId="33440" xr:uid="{C221D514-D16F-4CB7-BB94-561D001A9B76}"/>
    <cellStyle name="Comma 3 5 10 3 2 4" xfId="23833" xr:uid="{616810D7-3182-4DE9-A190-28CE7CA1B7A0}"/>
    <cellStyle name="Comma 3 5 10 3 3" xfId="7021" xr:uid="{00000000-0005-0000-0000-0000903D0000}"/>
    <cellStyle name="Comma 3 5 10 3 3 2" xfId="16628" xr:uid="{00000000-0005-0000-0000-0000913D0000}"/>
    <cellStyle name="Comma 3 5 10 3 3 2 2" xfId="35842" xr:uid="{F5A03F17-F7D9-4474-A903-49505DFF99BD}"/>
    <cellStyle name="Comma 3 5 10 3 3 3" xfId="26235" xr:uid="{A96639EF-F2B1-4699-8CE7-958F228EC232}"/>
    <cellStyle name="Comma 3 5 10 3 4" xfId="11824" xr:uid="{00000000-0005-0000-0000-0000923D0000}"/>
    <cellStyle name="Comma 3 5 10 3 4 2" xfId="31038" xr:uid="{933E8886-B5AA-43FB-8D28-738A51009C2F}"/>
    <cellStyle name="Comma 3 5 10 3 5" xfId="21431" xr:uid="{651A20DB-F08B-4578-86B1-CC3BB906E806}"/>
    <cellStyle name="Comma 3 5 10 4" xfId="3019" xr:uid="{00000000-0005-0000-0000-0000933D0000}"/>
    <cellStyle name="Comma 3 5 10 4 2" xfId="7822" xr:uid="{00000000-0005-0000-0000-0000943D0000}"/>
    <cellStyle name="Comma 3 5 10 4 2 2" xfId="17429" xr:uid="{00000000-0005-0000-0000-0000953D0000}"/>
    <cellStyle name="Comma 3 5 10 4 2 2 2" xfId="36643" xr:uid="{C2E25799-1819-46DF-8E6B-3DACD9E1E002}"/>
    <cellStyle name="Comma 3 5 10 4 2 3" xfId="27036" xr:uid="{6A4138DF-5A9A-4BFC-9FA2-9FBD5F4E99ED}"/>
    <cellStyle name="Comma 3 5 10 4 3" xfId="12626" xr:uid="{00000000-0005-0000-0000-0000963D0000}"/>
    <cellStyle name="Comma 3 5 10 4 3 2" xfId="31840" xr:uid="{824A3BF8-F899-4D8B-A32C-286A883E08A4}"/>
    <cellStyle name="Comma 3 5 10 4 4" xfId="22233" xr:uid="{E735BC7B-5489-4E69-8776-40C2991892C6}"/>
    <cellStyle name="Comma 3 5 10 5" xfId="5421" xr:uid="{00000000-0005-0000-0000-0000973D0000}"/>
    <cellStyle name="Comma 3 5 10 5 2" xfId="15028" xr:uid="{00000000-0005-0000-0000-0000983D0000}"/>
    <cellStyle name="Comma 3 5 10 5 2 2" xfId="34242" xr:uid="{C7F09D71-73B4-41C6-9D29-5310A788352F}"/>
    <cellStyle name="Comma 3 5 10 5 3" xfId="24635" xr:uid="{9A569A91-718D-48A3-BB34-8B040449F78C}"/>
    <cellStyle name="Comma 3 5 10 6" xfId="10224" xr:uid="{00000000-0005-0000-0000-0000993D0000}"/>
    <cellStyle name="Comma 3 5 10 6 2" xfId="29438" xr:uid="{5F0A80F2-BADD-4722-8108-EB72B82F60D7}"/>
    <cellStyle name="Comma 3 5 10 7" xfId="19831" xr:uid="{74C8AD9E-7DC2-4D47-B877-36484FFCBF5D}"/>
    <cellStyle name="Comma 3 5 11" xfId="815" xr:uid="{00000000-0005-0000-0000-00009A3D0000}"/>
    <cellStyle name="Comma 3 5 11 2" xfId="3219" xr:uid="{00000000-0005-0000-0000-00009B3D0000}"/>
    <cellStyle name="Comma 3 5 11 2 2" xfId="8022" xr:uid="{00000000-0005-0000-0000-00009C3D0000}"/>
    <cellStyle name="Comma 3 5 11 2 2 2" xfId="17629" xr:uid="{00000000-0005-0000-0000-00009D3D0000}"/>
    <cellStyle name="Comma 3 5 11 2 2 2 2" xfId="36843" xr:uid="{64913EEB-37C1-47EC-ABDC-CC5B30ABDFD0}"/>
    <cellStyle name="Comma 3 5 11 2 2 3" xfId="27236" xr:uid="{57CB709E-5748-4108-AF56-1FA2B3BE91B2}"/>
    <cellStyle name="Comma 3 5 11 2 3" xfId="12826" xr:uid="{00000000-0005-0000-0000-00009E3D0000}"/>
    <cellStyle name="Comma 3 5 11 2 3 2" xfId="32040" xr:uid="{BA76A283-CDB3-42BE-966C-18435D41A5DB}"/>
    <cellStyle name="Comma 3 5 11 2 4" xfId="22433" xr:uid="{DF297348-F1D4-4655-894E-AFB9FE2272DD}"/>
    <cellStyle name="Comma 3 5 11 3" xfId="5621" xr:uid="{00000000-0005-0000-0000-00009F3D0000}"/>
    <cellStyle name="Comma 3 5 11 3 2" xfId="15228" xr:uid="{00000000-0005-0000-0000-0000A03D0000}"/>
    <cellStyle name="Comma 3 5 11 3 2 2" xfId="34442" xr:uid="{6353D649-A602-4D60-AFFE-2F965250D5AE}"/>
    <cellStyle name="Comma 3 5 11 3 3" xfId="24835" xr:uid="{E7A0B68B-A311-4F43-83FC-8F94CC07F98D}"/>
    <cellStyle name="Comma 3 5 11 4" xfId="10424" xr:uid="{00000000-0005-0000-0000-0000A13D0000}"/>
    <cellStyle name="Comma 3 5 11 4 2" xfId="29638" xr:uid="{9629F14D-9202-4DFF-A628-CACB5AD1E9EA}"/>
    <cellStyle name="Comma 3 5 11 5" xfId="20031" xr:uid="{EFC1F642-2BD1-4EF3-A105-5C206AF09BD6}"/>
    <cellStyle name="Comma 3 5 12" xfId="1615" xr:uid="{00000000-0005-0000-0000-0000A23D0000}"/>
    <cellStyle name="Comma 3 5 12 2" xfId="4019" xr:uid="{00000000-0005-0000-0000-0000A33D0000}"/>
    <cellStyle name="Comma 3 5 12 2 2" xfId="8822" xr:uid="{00000000-0005-0000-0000-0000A43D0000}"/>
    <cellStyle name="Comma 3 5 12 2 2 2" xfId="18429" xr:uid="{00000000-0005-0000-0000-0000A53D0000}"/>
    <cellStyle name="Comma 3 5 12 2 2 2 2" xfId="37643" xr:uid="{85860AB8-B98E-4A4C-BDB8-E5D00299E33C}"/>
    <cellStyle name="Comma 3 5 12 2 2 3" xfId="28036" xr:uid="{766FBE27-F2E2-4E72-BEF0-05B0A11FFA2D}"/>
    <cellStyle name="Comma 3 5 12 2 3" xfId="13626" xr:uid="{00000000-0005-0000-0000-0000A63D0000}"/>
    <cellStyle name="Comma 3 5 12 2 3 2" xfId="32840" xr:uid="{8C253BD1-6CE1-467D-82DD-BAB519F36BE9}"/>
    <cellStyle name="Comma 3 5 12 2 4" xfId="23233" xr:uid="{357383BA-6D2D-46A0-8768-C36DF22D0FC3}"/>
    <cellStyle name="Comma 3 5 12 3" xfId="6421" xr:uid="{00000000-0005-0000-0000-0000A73D0000}"/>
    <cellStyle name="Comma 3 5 12 3 2" xfId="16028" xr:uid="{00000000-0005-0000-0000-0000A83D0000}"/>
    <cellStyle name="Comma 3 5 12 3 2 2" xfId="35242" xr:uid="{09D89D20-E3EA-4619-9121-929ED2D43816}"/>
    <cellStyle name="Comma 3 5 12 3 3" xfId="25635" xr:uid="{9CF63A06-5F66-4F8F-BA22-5BC4655BF823}"/>
    <cellStyle name="Comma 3 5 12 4" xfId="11224" xr:uid="{00000000-0005-0000-0000-0000A93D0000}"/>
    <cellStyle name="Comma 3 5 12 4 2" xfId="30438" xr:uid="{F201C8B8-5308-4B72-BDBE-EA10BDDB75CE}"/>
    <cellStyle name="Comma 3 5 12 5" xfId="20831" xr:uid="{F3B43219-3A37-46D1-8F24-6FE487AA5B0C}"/>
    <cellStyle name="Comma 3 5 13" xfId="2419" xr:uid="{00000000-0005-0000-0000-0000AA3D0000}"/>
    <cellStyle name="Comma 3 5 13 2" xfId="7222" xr:uid="{00000000-0005-0000-0000-0000AB3D0000}"/>
    <cellStyle name="Comma 3 5 13 2 2" xfId="16829" xr:uid="{00000000-0005-0000-0000-0000AC3D0000}"/>
    <cellStyle name="Comma 3 5 13 2 2 2" xfId="36043" xr:uid="{C7C3544B-4B04-4E80-AA66-479056FA1528}"/>
    <cellStyle name="Comma 3 5 13 2 3" xfId="26436" xr:uid="{BF4A70A0-2633-40DE-BFB5-8CE06C8A9AE7}"/>
    <cellStyle name="Comma 3 5 13 3" xfId="12026" xr:uid="{00000000-0005-0000-0000-0000AD3D0000}"/>
    <cellStyle name="Comma 3 5 13 3 2" xfId="31240" xr:uid="{4F6301A8-77CB-4B1E-B8E8-F150E54BB418}"/>
    <cellStyle name="Comma 3 5 13 4" xfId="21633" xr:uid="{98BD6728-0A16-4716-AABB-420E5BEDF19F}"/>
    <cellStyle name="Comma 3 5 14" xfId="4821" xr:uid="{00000000-0005-0000-0000-0000AE3D0000}"/>
    <cellStyle name="Comma 3 5 14 2" xfId="14428" xr:uid="{00000000-0005-0000-0000-0000AF3D0000}"/>
    <cellStyle name="Comma 3 5 14 2 2" xfId="33642" xr:uid="{50576E33-7FF3-4ADB-98EE-754EDF43D7E0}"/>
    <cellStyle name="Comma 3 5 14 3" xfId="24035" xr:uid="{66281961-80C3-4E6B-BBC0-2A0723E14D12}"/>
    <cellStyle name="Comma 3 5 15" xfId="9624" xr:uid="{00000000-0005-0000-0000-0000B03D0000}"/>
    <cellStyle name="Comma 3 5 15 2" xfId="28838" xr:uid="{BF93242B-559A-48A2-A9A8-BF82A320C9F7}"/>
    <cellStyle name="Comma 3 5 16" xfId="19231" xr:uid="{75FE078C-E2C6-4C67-9D70-F590CF102B7A}"/>
    <cellStyle name="Comma 3 5 2" xfId="24" xr:uid="{00000000-0005-0000-0000-0000B13D0000}"/>
    <cellStyle name="Comma 3 5 2 10" xfId="4831" xr:uid="{00000000-0005-0000-0000-0000B23D0000}"/>
    <cellStyle name="Comma 3 5 2 10 2" xfId="14438" xr:uid="{00000000-0005-0000-0000-0000B33D0000}"/>
    <cellStyle name="Comma 3 5 2 10 2 2" xfId="33652" xr:uid="{E1257765-C99A-4083-8F23-8C2F06A62835}"/>
    <cellStyle name="Comma 3 5 2 10 3" xfId="24045" xr:uid="{83CF58E9-33F1-4D7B-86D1-2B3708CA7B56}"/>
    <cellStyle name="Comma 3 5 2 11" xfId="9634" xr:uid="{00000000-0005-0000-0000-0000B43D0000}"/>
    <cellStyle name="Comma 3 5 2 11 2" xfId="28848" xr:uid="{8BBEE3FB-90D1-4D27-B53C-79D807CBF7E9}"/>
    <cellStyle name="Comma 3 5 2 12" xfId="19241" xr:uid="{511B28F9-D718-45A1-BB8E-E38B4370DABA}"/>
    <cellStyle name="Comma 3 5 2 2" xfId="74" xr:uid="{00000000-0005-0000-0000-0000B53D0000}"/>
    <cellStyle name="Comma 3 5 2 2 10" xfId="9684" xr:uid="{00000000-0005-0000-0000-0000B63D0000}"/>
    <cellStyle name="Comma 3 5 2 2 10 2" xfId="28898" xr:uid="{C52CDF7A-B515-4F34-88F2-0E9E093D538E}"/>
    <cellStyle name="Comma 3 5 2 2 11" xfId="19291" xr:uid="{105952AD-5388-4E48-933B-D2B6D63BB009}"/>
    <cellStyle name="Comma 3 5 2 2 2" xfId="174" xr:uid="{00000000-0005-0000-0000-0000B73D0000}"/>
    <cellStyle name="Comma 3 5 2 2 2 10" xfId="19391" xr:uid="{FC31F38F-0D22-4960-A2A4-58AB7B29D3DC}"/>
    <cellStyle name="Comma 3 5 2 2 2 2" xfId="374" xr:uid="{00000000-0005-0000-0000-0000B83D0000}"/>
    <cellStyle name="Comma 3 5 2 2 2 2 2" xfId="1175" xr:uid="{00000000-0005-0000-0000-0000B93D0000}"/>
    <cellStyle name="Comma 3 5 2 2 2 2 2 2" xfId="3579" xr:uid="{00000000-0005-0000-0000-0000BA3D0000}"/>
    <cellStyle name="Comma 3 5 2 2 2 2 2 2 2" xfId="8382" xr:uid="{00000000-0005-0000-0000-0000BB3D0000}"/>
    <cellStyle name="Comma 3 5 2 2 2 2 2 2 2 2" xfId="17989" xr:uid="{00000000-0005-0000-0000-0000BC3D0000}"/>
    <cellStyle name="Comma 3 5 2 2 2 2 2 2 2 2 2" xfId="37203" xr:uid="{E4F1B20C-4FA5-40A3-A8C5-0A69DD827C3C}"/>
    <cellStyle name="Comma 3 5 2 2 2 2 2 2 2 3" xfId="27596" xr:uid="{BB237C43-DDEA-4358-AFA8-2A0BFF756B54}"/>
    <cellStyle name="Comma 3 5 2 2 2 2 2 2 3" xfId="13186" xr:uid="{00000000-0005-0000-0000-0000BD3D0000}"/>
    <cellStyle name="Comma 3 5 2 2 2 2 2 2 3 2" xfId="32400" xr:uid="{D6CF013E-445C-4002-AD73-DF69EB8CF8C9}"/>
    <cellStyle name="Comma 3 5 2 2 2 2 2 2 4" xfId="22793" xr:uid="{EE8F7ED5-C8CC-4424-9563-FC2716140D1E}"/>
    <cellStyle name="Comma 3 5 2 2 2 2 2 3" xfId="5981" xr:uid="{00000000-0005-0000-0000-0000BE3D0000}"/>
    <cellStyle name="Comma 3 5 2 2 2 2 2 3 2" xfId="15588" xr:uid="{00000000-0005-0000-0000-0000BF3D0000}"/>
    <cellStyle name="Comma 3 5 2 2 2 2 2 3 2 2" xfId="34802" xr:uid="{49BCCED3-174E-4773-80DF-1512209FA540}"/>
    <cellStyle name="Comma 3 5 2 2 2 2 2 3 3" xfId="25195" xr:uid="{FBDB160C-4082-4CD3-8F85-F4C640DAF61A}"/>
    <cellStyle name="Comma 3 5 2 2 2 2 2 4" xfId="10784" xr:uid="{00000000-0005-0000-0000-0000C03D0000}"/>
    <cellStyle name="Comma 3 5 2 2 2 2 2 4 2" xfId="29998" xr:uid="{E155CDAA-98D5-41FF-8594-108D5E441FAD}"/>
    <cellStyle name="Comma 3 5 2 2 2 2 2 5" xfId="20391" xr:uid="{F536F7F3-3CB2-40A8-9791-F12DE8E8EFDB}"/>
    <cellStyle name="Comma 3 5 2 2 2 2 3" xfId="1975" xr:uid="{00000000-0005-0000-0000-0000C13D0000}"/>
    <cellStyle name="Comma 3 5 2 2 2 2 3 2" xfId="4379" xr:uid="{00000000-0005-0000-0000-0000C23D0000}"/>
    <cellStyle name="Comma 3 5 2 2 2 2 3 2 2" xfId="9182" xr:uid="{00000000-0005-0000-0000-0000C33D0000}"/>
    <cellStyle name="Comma 3 5 2 2 2 2 3 2 2 2" xfId="18789" xr:uid="{00000000-0005-0000-0000-0000C43D0000}"/>
    <cellStyle name="Comma 3 5 2 2 2 2 3 2 2 2 2" xfId="38003" xr:uid="{5BBDDA56-A1BA-4DB9-9775-BE7B7C1FF10D}"/>
    <cellStyle name="Comma 3 5 2 2 2 2 3 2 2 3" xfId="28396" xr:uid="{F7DED04C-1DA2-42EA-B637-D1432A2B22CA}"/>
    <cellStyle name="Comma 3 5 2 2 2 2 3 2 3" xfId="13986" xr:uid="{00000000-0005-0000-0000-0000C53D0000}"/>
    <cellStyle name="Comma 3 5 2 2 2 2 3 2 3 2" xfId="33200" xr:uid="{7D052FDC-FE2F-416D-AAC0-03D2AA1EEB68}"/>
    <cellStyle name="Comma 3 5 2 2 2 2 3 2 4" xfId="23593" xr:uid="{345252AC-6F89-44E2-9062-5E11F11497B1}"/>
    <cellStyle name="Comma 3 5 2 2 2 2 3 3" xfId="6781" xr:uid="{00000000-0005-0000-0000-0000C63D0000}"/>
    <cellStyle name="Comma 3 5 2 2 2 2 3 3 2" xfId="16388" xr:uid="{00000000-0005-0000-0000-0000C73D0000}"/>
    <cellStyle name="Comma 3 5 2 2 2 2 3 3 2 2" xfId="35602" xr:uid="{9AF7756C-C593-4EA3-96D4-33A1BCA0BB24}"/>
    <cellStyle name="Comma 3 5 2 2 2 2 3 3 3" xfId="25995" xr:uid="{CAD8B4BA-C910-4ECA-B48A-7BA202D2508D}"/>
    <cellStyle name="Comma 3 5 2 2 2 2 3 4" xfId="11584" xr:uid="{00000000-0005-0000-0000-0000C83D0000}"/>
    <cellStyle name="Comma 3 5 2 2 2 2 3 4 2" xfId="30798" xr:uid="{79D88FF6-FA84-44AF-A154-DF5C6AB7EB76}"/>
    <cellStyle name="Comma 3 5 2 2 2 2 3 5" xfId="21191" xr:uid="{5B991A0F-BD4F-4018-B602-AC376940CA3B}"/>
    <cellStyle name="Comma 3 5 2 2 2 2 4" xfId="2779" xr:uid="{00000000-0005-0000-0000-0000C93D0000}"/>
    <cellStyle name="Comma 3 5 2 2 2 2 4 2" xfId="7582" xr:uid="{00000000-0005-0000-0000-0000CA3D0000}"/>
    <cellStyle name="Comma 3 5 2 2 2 2 4 2 2" xfId="17189" xr:uid="{00000000-0005-0000-0000-0000CB3D0000}"/>
    <cellStyle name="Comma 3 5 2 2 2 2 4 2 2 2" xfId="36403" xr:uid="{08CED5A9-2F90-4C82-870A-A054AFD90064}"/>
    <cellStyle name="Comma 3 5 2 2 2 2 4 2 3" xfId="26796" xr:uid="{101E1055-EE20-4FFF-B092-4F9FDD9A8A1A}"/>
    <cellStyle name="Comma 3 5 2 2 2 2 4 3" xfId="12386" xr:uid="{00000000-0005-0000-0000-0000CC3D0000}"/>
    <cellStyle name="Comma 3 5 2 2 2 2 4 3 2" xfId="31600" xr:uid="{F9CC3CD9-16CE-479F-BA5A-D7BCADF6FD34}"/>
    <cellStyle name="Comma 3 5 2 2 2 2 4 4" xfId="21993" xr:uid="{819D16E6-82C5-4524-9C18-17B8D4F6683D}"/>
    <cellStyle name="Comma 3 5 2 2 2 2 5" xfId="5181" xr:uid="{00000000-0005-0000-0000-0000CD3D0000}"/>
    <cellStyle name="Comma 3 5 2 2 2 2 5 2" xfId="14788" xr:uid="{00000000-0005-0000-0000-0000CE3D0000}"/>
    <cellStyle name="Comma 3 5 2 2 2 2 5 2 2" xfId="34002" xr:uid="{22FA9A90-678F-4A90-8A14-4B1C7D3B68F6}"/>
    <cellStyle name="Comma 3 5 2 2 2 2 5 3" xfId="24395" xr:uid="{5EC2DC03-BC4C-4DE6-B986-C8F35D2A940B}"/>
    <cellStyle name="Comma 3 5 2 2 2 2 6" xfId="9984" xr:uid="{00000000-0005-0000-0000-0000CF3D0000}"/>
    <cellStyle name="Comma 3 5 2 2 2 2 6 2" xfId="29198" xr:uid="{28C26299-E1F3-4BDA-9073-1BDD3897E40F}"/>
    <cellStyle name="Comma 3 5 2 2 2 2 7" xfId="19591" xr:uid="{D80E06B1-59F9-4212-A72A-B31F98B6A162}"/>
    <cellStyle name="Comma 3 5 2 2 2 3" xfId="574" xr:uid="{00000000-0005-0000-0000-0000D03D0000}"/>
    <cellStyle name="Comma 3 5 2 2 2 3 2" xfId="1375" xr:uid="{00000000-0005-0000-0000-0000D13D0000}"/>
    <cellStyle name="Comma 3 5 2 2 2 3 2 2" xfId="3779" xr:uid="{00000000-0005-0000-0000-0000D23D0000}"/>
    <cellStyle name="Comma 3 5 2 2 2 3 2 2 2" xfId="8582" xr:uid="{00000000-0005-0000-0000-0000D33D0000}"/>
    <cellStyle name="Comma 3 5 2 2 2 3 2 2 2 2" xfId="18189" xr:uid="{00000000-0005-0000-0000-0000D43D0000}"/>
    <cellStyle name="Comma 3 5 2 2 2 3 2 2 2 2 2" xfId="37403" xr:uid="{1C3CDCA7-6D4C-41AA-8471-EC9546F9F95A}"/>
    <cellStyle name="Comma 3 5 2 2 2 3 2 2 2 3" xfId="27796" xr:uid="{0C1DD763-F000-467B-9ED6-A38FE9E829FC}"/>
    <cellStyle name="Comma 3 5 2 2 2 3 2 2 3" xfId="13386" xr:uid="{00000000-0005-0000-0000-0000D53D0000}"/>
    <cellStyle name="Comma 3 5 2 2 2 3 2 2 3 2" xfId="32600" xr:uid="{E5D10663-2772-4865-A1A6-EA5ACB22FF9D}"/>
    <cellStyle name="Comma 3 5 2 2 2 3 2 2 4" xfId="22993" xr:uid="{753AE346-DF44-4576-96B3-F3A96CD7C8C0}"/>
    <cellStyle name="Comma 3 5 2 2 2 3 2 3" xfId="6181" xr:uid="{00000000-0005-0000-0000-0000D63D0000}"/>
    <cellStyle name="Comma 3 5 2 2 2 3 2 3 2" xfId="15788" xr:uid="{00000000-0005-0000-0000-0000D73D0000}"/>
    <cellStyle name="Comma 3 5 2 2 2 3 2 3 2 2" xfId="35002" xr:uid="{156369AD-91B9-41C0-8138-8A8DB2538FBC}"/>
    <cellStyle name="Comma 3 5 2 2 2 3 2 3 3" xfId="25395" xr:uid="{8782AFD9-F49D-453E-B10C-54C26D11F79E}"/>
    <cellStyle name="Comma 3 5 2 2 2 3 2 4" xfId="10984" xr:uid="{00000000-0005-0000-0000-0000D83D0000}"/>
    <cellStyle name="Comma 3 5 2 2 2 3 2 4 2" xfId="30198" xr:uid="{5316793F-7A04-40DC-82EF-AD0B103E4F9D}"/>
    <cellStyle name="Comma 3 5 2 2 2 3 2 5" xfId="20591" xr:uid="{C73A378E-176B-4F1E-B445-907EC578174C}"/>
    <cellStyle name="Comma 3 5 2 2 2 3 3" xfId="2175" xr:uid="{00000000-0005-0000-0000-0000D93D0000}"/>
    <cellStyle name="Comma 3 5 2 2 2 3 3 2" xfId="4579" xr:uid="{00000000-0005-0000-0000-0000DA3D0000}"/>
    <cellStyle name="Comma 3 5 2 2 2 3 3 2 2" xfId="9382" xr:uid="{00000000-0005-0000-0000-0000DB3D0000}"/>
    <cellStyle name="Comma 3 5 2 2 2 3 3 2 2 2" xfId="18989" xr:uid="{00000000-0005-0000-0000-0000DC3D0000}"/>
    <cellStyle name="Comma 3 5 2 2 2 3 3 2 2 2 2" xfId="38203" xr:uid="{7EA219FD-3679-47E7-99B4-BF9E3F788FD6}"/>
    <cellStyle name="Comma 3 5 2 2 2 3 3 2 2 3" xfId="28596" xr:uid="{64306BDE-04AF-43C2-A40D-92025FC69385}"/>
    <cellStyle name="Comma 3 5 2 2 2 3 3 2 3" xfId="14186" xr:uid="{00000000-0005-0000-0000-0000DD3D0000}"/>
    <cellStyle name="Comma 3 5 2 2 2 3 3 2 3 2" xfId="33400" xr:uid="{F73FB9E8-C5DE-4187-A326-D623BD3EE78A}"/>
    <cellStyle name="Comma 3 5 2 2 2 3 3 2 4" xfId="23793" xr:uid="{C28EA761-4A9E-4AF8-A857-BFC209238178}"/>
    <cellStyle name="Comma 3 5 2 2 2 3 3 3" xfId="6981" xr:uid="{00000000-0005-0000-0000-0000DE3D0000}"/>
    <cellStyle name="Comma 3 5 2 2 2 3 3 3 2" xfId="16588" xr:uid="{00000000-0005-0000-0000-0000DF3D0000}"/>
    <cellStyle name="Comma 3 5 2 2 2 3 3 3 2 2" xfId="35802" xr:uid="{45B24AEC-5473-4282-A78C-858596398D93}"/>
    <cellStyle name="Comma 3 5 2 2 2 3 3 3 3" xfId="26195" xr:uid="{7ABD5E95-8914-498A-879F-12648B20B671}"/>
    <cellStyle name="Comma 3 5 2 2 2 3 3 4" xfId="11784" xr:uid="{00000000-0005-0000-0000-0000E03D0000}"/>
    <cellStyle name="Comma 3 5 2 2 2 3 3 4 2" xfId="30998" xr:uid="{F140D0B4-6079-4678-8444-499D9E870FF8}"/>
    <cellStyle name="Comma 3 5 2 2 2 3 3 5" xfId="21391" xr:uid="{5D3390DB-1BD5-49D9-B6AC-8E2EE4DBF33D}"/>
    <cellStyle name="Comma 3 5 2 2 2 3 4" xfId="2979" xr:uid="{00000000-0005-0000-0000-0000E13D0000}"/>
    <cellStyle name="Comma 3 5 2 2 2 3 4 2" xfId="7782" xr:uid="{00000000-0005-0000-0000-0000E23D0000}"/>
    <cellStyle name="Comma 3 5 2 2 2 3 4 2 2" xfId="17389" xr:uid="{00000000-0005-0000-0000-0000E33D0000}"/>
    <cellStyle name="Comma 3 5 2 2 2 3 4 2 2 2" xfId="36603" xr:uid="{9EB7806A-1E39-4711-ABF3-7F32144FBB99}"/>
    <cellStyle name="Comma 3 5 2 2 2 3 4 2 3" xfId="26996" xr:uid="{61CA57EF-84A1-4FEC-A11C-40300FD19B94}"/>
    <cellStyle name="Comma 3 5 2 2 2 3 4 3" xfId="12586" xr:uid="{00000000-0005-0000-0000-0000E43D0000}"/>
    <cellStyle name="Comma 3 5 2 2 2 3 4 3 2" xfId="31800" xr:uid="{14969659-70AB-493C-984A-FB49C56465A1}"/>
    <cellStyle name="Comma 3 5 2 2 2 3 4 4" xfId="22193" xr:uid="{FC562F46-5BCB-48D3-8894-76F480A91FC1}"/>
    <cellStyle name="Comma 3 5 2 2 2 3 5" xfId="5381" xr:uid="{00000000-0005-0000-0000-0000E53D0000}"/>
    <cellStyle name="Comma 3 5 2 2 2 3 5 2" xfId="14988" xr:uid="{00000000-0005-0000-0000-0000E63D0000}"/>
    <cellStyle name="Comma 3 5 2 2 2 3 5 2 2" xfId="34202" xr:uid="{5F054F06-9816-47F6-9B71-6432C3CE8C19}"/>
    <cellStyle name="Comma 3 5 2 2 2 3 5 3" xfId="24595" xr:uid="{B37A6246-FA7B-4FFE-A3AE-2EC09C3D9281}"/>
    <cellStyle name="Comma 3 5 2 2 2 3 6" xfId="10184" xr:uid="{00000000-0005-0000-0000-0000E73D0000}"/>
    <cellStyle name="Comma 3 5 2 2 2 3 6 2" xfId="29398" xr:uid="{75CF6622-0340-45C2-9B15-EC9022D1F20D}"/>
    <cellStyle name="Comma 3 5 2 2 2 3 7" xfId="19791" xr:uid="{67E7934E-D662-4235-A394-AD29E4719AE4}"/>
    <cellStyle name="Comma 3 5 2 2 2 4" xfId="774" xr:uid="{00000000-0005-0000-0000-0000E83D0000}"/>
    <cellStyle name="Comma 3 5 2 2 2 4 2" xfId="1575" xr:uid="{00000000-0005-0000-0000-0000E93D0000}"/>
    <cellStyle name="Comma 3 5 2 2 2 4 2 2" xfId="3979" xr:uid="{00000000-0005-0000-0000-0000EA3D0000}"/>
    <cellStyle name="Comma 3 5 2 2 2 4 2 2 2" xfId="8782" xr:uid="{00000000-0005-0000-0000-0000EB3D0000}"/>
    <cellStyle name="Comma 3 5 2 2 2 4 2 2 2 2" xfId="18389" xr:uid="{00000000-0005-0000-0000-0000EC3D0000}"/>
    <cellStyle name="Comma 3 5 2 2 2 4 2 2 2 2 2" xfId="37603" xr:uid="{F346B2E5-4AB0-47E4-A19A-1591D3A3985D}"/>
    <cellStyle name="Comma 3 5 2 2 2 4 2 2 2 3" xfId="27996" xr:uid="{FD7F9E0E-94E2-45C2-A010-9B4FBE718771}"/>
    <cellStyle name="Comma 3 5 2 2 2 4 2 2 3" xfId="13586" xr:uid="{00000000-0005-0000-0000-0000ED3D0000}"/>
    <cellStyle name="Comma 3 5 2 2 2 4 2 2 3 2" xfId="32800" xr:uid="{D93473A1-28E2-4EBC-B5DB-25377708D9B0}"/>
    <cellStyle name="Comma 3 5 2 2 2 4 2 2 4" xfId="23193" xr:uid="{899B2DA1-9A0F-4ECF-AD43-02A419CDBF7C}"/>
    <cellStyle name="Comma 3 5 2 2 2 4 2 3" xfId="6381" xr:uid="{00000000-0005-0000-0000-0000EE3D0000}"/>
    <cellStyle name="Comma 3 5 2 2 2 4 2 3 2" xfId="15988" xr:uid="{00000000-0005-0000-0000-0000EF3D0000}"/>
    <cellStyle name="Comma 3 5 2 2 2 4 2 3 2 2" xfId="35202" xr:uid="{E2805BDF-F388-4FBD-8F1E-78DB3336903A}"/>
    <cellStyle name="Comma 3 5 2 2 2 4 2 3 3" xfId="25595" xr:uid="{9F2B13C2-DB33-4CAC-BF42-6C20788FC58F}"/>
    <cellStyle name="Comma 3 5 2 2 2 4 2 4" xfId="11184" xr:uid="{00000000-0005-0000-0000-0000F03D0000}"/>
    <cellStyle name="Comma 3 5 2 2 2 4 2 4 2" xfId="30398" xr:uid="{1343C57E-94BB-40CA-8205-B85FA266A14B}"/>
    <cellStyle name="Comma 3 5 2 2 2 4 2 5" xfId="20791" xr:uid="{E9749A44-19CA-4BBF-91A8-CA2C039D9AAE}"/>
    <cellStyle name="Comma 3 5 2 2 2 4 3" xfId="2375" xr:uid="{00000000-0005-0000-0000-0000F13D0000}"/>
    <cellStyle name="Comma 3 5 2 2 2 4 3 2" xfId="4779" xr:uid="{00000000-0005-0000-0000-0000F23D0000}"/>
    <cellStyle name="Comma 3 5 2 2 2 4 3 2 2" xfId="9582" xr:uid="{00000000-0005-0000-0000-0000F33D0000}"/>
    <cellStyle name="Comma 3 5 2 2 2 4 3 2 2 2" xfId="19189" xr:uid="{00000000-0005-0000-0000-0000F43D0000}"/>
    <cellStyle name="Comma 3 5 2 2 2 4 3 2 2 2 2" xfId="38403" xr:uid="{121DAD68-5E4D-4336-9E9E-1658B706EFD3}"/>
    <cellStyle name="Comma 3 5 2 2 2 4 3 2 2 3" xfId="28796" xr:uid="{636E8948-FE73-4576-8132-EC0234D9985F}"/>
    <cellStyle name="Comma 3 5 2 2 2 4 3 2 3" xfId="14386" xr:uid="{00000000-0005-0000-0000-0000F53D0000}"/>
    <cellStyle name="Comma 3 5 2 2 2 4 3 2 3 2" xfId="33600" xr:uid="{00F740C7-6CB0-45D5-9AAD-FFEF0AA4C866}"/>
    <cellStyle name="Comma 3 5 2 2 2 4 3 2 4" xfId="23993" xr:uid="{A6307B3D-C547-4973-87D5-CEEC702FA21C}"/>
    <cellStyle name="Comma 3 5 2 2 2 4 3 3" xfId="7181" xr:uid="{00000000-0005-0000-0000-0000F63D0000}"/>
    <cellStyle name="Comma 3 5 2 2 2 4 3 3 2" xfId="16788" xr:uid="{00000000-0005-0000-0000-0000F73D0000}"/>
    <cellStyle name="Comma 3 5 2 2 2 4 3 3 2 2" xfId="36002" xr:uid="{DC009B71-2CA7-492F-82FD-F8E603C2898C}"/>
    <cellStyle name="Comma 3 5 2 2 2 4 3 3 3" xfId="26395" xr:uid="{237F12BE-2500-4DBD-BB94-D275A14DDCE6}"/>
    <cellStyle name="Comma 3 5 2 2 2 4 3 4" xfId="11984" xr:uid="{00000000-0005-0000-0000-0000F83D0000}"/>
    <cellStyle name="Comma 3 5 2 2 2 4 3 4 2" xfId="31198" xr:uid="{BEB4EF4F-A78E-4BE6-9972-ACE5577DB734}"/>
    <cellStyle name="Comma 3 5 2 2 2 4 3 5" xfId="21591" xr:uid="{6E224C9B-8505-4998-A04E-9245DB94DEC4}"/>
    <cellStyle name="Comma 3 5 2 2 2 4 4" xfId="3179" xr:uid="{00000000-0005-0000-0000-0000F93D0000}"/>
    <cellStyle name="Comma 3 5 2 2 2 4 4 2" xfId="7982" xr:uid="{00000000-0005-0000-0000-0000FA3D0000}"/>
    <cellStyle name="Comma 3 5 2 2 2 4 4 2 2" xfId="17589" xr:uid="{00000000-0005-0000-0000-0000FB3D0000}"/>
    <cellStyle name="Comma 3 5 2 2 2 4 4 2 2 2" xfId="36803" xr:uid="{9678965B-0374-47A5-964C-6955C442FA24}"/>
    <cellStyle name="Comma 3 5 2 2 2 4 4 2 3" xfId="27196" xr:uid="{7FE15C10-D90B-4D2C-83AF-4C7176F3A6B3}"/>
    <cellStyle name="Comma 3 5 2 2 2 4 4 3" xfId="12786" xr:uid="{00000000-0005-0000-0000-0000FC3D0000}"/>
    <cellStyle name="Comma 3 5 2 2 2 4 4 3 2" xfId="32000" xr:uid="{C9C58C36-95CC-4B75-BAE7-5DD789648731}"/>
    <cellStyle name="Comma 3 5 2 2 2 4 4 4" xfId="22393" xr:uid="{54901FF7-4029-4197-B4DB-3F917252DCDA}"/>
    <cellStyle name="Comma 3 5 2 2 2 4 5" xfId="5581" xr:uid="{00000000-0005-0000-0000-0000FD3D0000}"/>
    <cellStyle name="Comma 3 5 2 2 2 4 5 2" xfId="15188" xr:uid="{00000000-0005-0000-0000-0000FE3D0000}"/>
    <cellStyle name="Comma 3 5 2 2 2 4 5 2 2" xfId="34402" xr:uid="{5238C4C9-0465-4B4E-9F3C-D95FAED4751B}"/>
    <cellStyle name="Comma 3 5 2 2 2 4 5 3" xfId="24795" xr:uid="{E4DEFB5B-2BDD-4C45-B55A-AB30E15A56FC}"/>
    <cellStyle name="Comma 3 5 2 2 2 4 6" xfId="10384" xr:uid="{00000000-0005-0000-0000-0000FF3D0000}"/>
    <cellStyle name="Comma 3 5 2 2 2 4 6 2" xfId="29598" xr:uid="{A450E839-DF34-412A-B5F5-6486F125D4F7}"/>
    <cellStyle name="Comma 3 5 2 2 2 4 7" xfId="19991" xr:uid="{F8EB2855-5FD3-490E-ABA8-7E03D6599D2A}"/>
    <cellStyle name="Comma 3 5 2 2 2 5" xfId="975" xr:uid="{00000000-0005-0000-0000-0000003E0000}"/>
    <cellStyle name="Comma 3 5 2 2 2 5 2" xfId="3379" xr:uid="{00000000-0005-0000-0000-0000013E0000}"/>
    <cellStyle name="Comma 3 5 2 2 2 5 2 2" xfId="8182" xr:uid="{00000000-0005-0000-0000-0000023E0000}"/>
    <cellStyle name="Comma 3 5 2 2 2 5 2 2 2" xfId="17789" xr:uid="{00000000-0005-0000-0000-0000033E0000}"/>
    <cellStyle name="Comma 3 5 2 2 2 5 2 2 2 2" xfId="37003" xr:uid="{2BCCE881-AC66-4FC6-8544-7FD42A27A009}"/>
    <cellStyle name="Comma 3 5 2 2 2 5 2 2 3" xfId="27396" xr:uid="{7609D0FA-4468-496C-90AF-8B1ED82B8D3E}"/>
    <cellStyle name="Comma 3 5 2 2 2 5 2 3" xfId="12986" xr:uid="{00000000-0005-0000-0000-0000043E0000}"/>
    <cellStyle name="Comma 3 5 2 2 2 5 2 3 2" xfId="32200" xr:uid="{BAE45E4A-C95C-4C96-A6E5-9B00571C1CBF}"/>
    <cellStyle name="Comma 3 5 2 2 2 5 2 4" xfId="22593" xr:uid="{940FA62B-E2D5-4139-B9AB-3FB23E4925F2}"/>
    <cellStyle name="Comma 3 5 2 2 2 5 3" xfId="5781" xr:uid="{00000000-0005-0000-0000-0000053E0000}"/>
    <cellStyle name="Comma 3 5 2 2 2 5 3 2" xfId="15388" xr:uid="{00000000-0005-0000-0000-0000063E0000}"/>
    <cellStyle name="Comma 3 5 2 2 2 5 3 2 2" xfId="34602" xr:uid="{5DBB0F72-F45F-4A5E-B62A-1AB9A1436079}"/>
    <cellStyle name="Comma 3 5 2 2 2 5 3 3" xfId="24995" xr:uid="{744A663D-C9E2-4A23-9BC5-80BED259E457}"/>
    <cellStyle name="Comma 3 5 2 2 2 5 4" xfId="10584" xr:uid="{00000000-0005-0000-0000-0000073E0000}"/>
    <cellStyle name="Comma 3 5 2 2 2 5 4 2" xfId="29798" xr:uid="{5F3A753A-1753-476E-A8F8-98D1F15598AA}"/>
    <cellStyle name="Comma 3 5 2 2 2 5 5" xfId="20191" xr:uid="{CF2D12FA-7239-4AE4-8B3A-8C37CE3FEECD}"/>
    <cellStyle name="Comma 3 5 2 2 2 6" xfId="1775" xr:uid="{00000000-0005-0000-0000-0000083E0000}"/>
    <cellStyle name="Comma 3 5 2 2 2 6 2" xfId="4179" xr:uid="{00000000-0005-0000-0000-0000093E0000}"/>
    <cellStyle name="Comma 3 5 2 2 2 6 2 2" xfId="8982" xr:uid="{00000000-0005-0000-0000-00000A3E0000}"/>
    <cellStyle name="Comma 3 5 2 2 2 6 2 2 2" xfId="18589" xr:uid="{00000000-0005-0000-0000-00000B3E0000}"/>
    <cellStyle name="Comma 3 5 2 2 2 6 2 2 2 2" xfId="37803" xr:uid="{4C65C4F9-C301-45C2-A539-AF2AC4BD4327}"/>
    <cellStyle name="Comma 3 5 2 2 2 6 2 2 3" xfId="28196" xr:uid="{A5C89FF3-187B-45A5-A56C-E21E8B8E07F3}"/>
    <cellStyle name="Comma 3 5 2 2 2 6 2 3" xfId="13786" xr:uid="{00000000-0005-0000-0000-00000C3E0000}"/>
    <cellStyle name="Comma 3 5 2 2 2 6 2 3 2" xfId="33000" xr:uid="{662DD0A8-3A62-4EBA-80E6-33C61556A8EE}"/>
    <cellStyle name="Comma 3 5 2 2 2 6 2 4" xfId="23393" xr:uid="{0673D7E3-AB5D-4658-BDCA-D4903062600E}"/>
    <cellStyle name="Comma 3 5 2 2 2 6 3" xfId="6581" xr:uid="{00000000-0005-0000-0000-00000D3E0000}"/>
    <cellStyle name="Comma 3 5 2 2 2 6 3 2" xfId="16188" xr:uid="{00000000-0005-0000-0000-00000E3E0000}"/>
    <cellStyle name="Comma 3 5 2 2 2 6 3 2 2" xfId="35402" xr:uid="{D5E084F2-CB34-42A9-B16E-EB11107BFE13}"/>
    <cellStyle name="Comma 3 5 2 2 2 6 3 3" xfId="25795" xr:uid="{13C44314-B336-48E5-A22E-DDF21626C3FF}"/>
    <cellStyle name="Comma 3 5 2 2 2 6 4" xfId="11384" xr:uid="{00000000-0005-0000-0000-00000F3E0000}"/>
    <cellStyle name="Comma 3 5 2 2 2 6 4 2" xfId="30598" xr:uid="{5B039415-E26A-4C6C-9D26-D16E6D55C4E2}"/>
    <cellStyle name="Comma 3 5 2 2 2 6 5" xfId="20991" xr:uid="{74434C19-CA9F-4D04-AABE-A83B1AF206BA}"/>
    <cellStyle name="Comma 3 5 2 2 2 7" xfId="2579" xr:uid="{00000000-0005-0000-0000-0000103E0000}"/>
    <cellStyle name="Comma 3 5 2 2 2 7 2" xfId="7382" xr:uid="{00000000-0005-0000-0000-0000113E0000}"/>
    <cellStyle name="Comma 3 5 2 2 2 7 2 2" xfId="16989" xr:uid="{00000000-0005-0000-0000-0000123E0000}"/>
    <cellStyle name="Comma 3 5 2 2 2 7 2 2 2" xfId="36203" xr:uid="{2B254E2F-F9F6-4CBD-89F0-93B934B37162}"/>
    <cellStyle name="Comma 3 5 2 2 2 7 2 3" xfId="26596" xr:uid="{AE4D7CAA-B78E-44AE-9350-DF7F3634A58E}"/>
    <cellStyle name="Comma 3 5 2 2 2 7 3" xfId="12186" xr:uid="{00000000-0005-0000-0000-0000133E0000}"/>
    <cellStyle name="Comma 3 5 2 2 2 7 3 2" xfId="31400" xr:uid="{771CCF82-B839-4767-9FB0-17C9D853C0CE}"/>
    <cellStyle name="Comma 3 5 2 2 2 7 4" xfId="21793" xr:uid="{37BF1857-BDCF-4091-914C-738DD9D58CEA}"/>
    <cellStyle name="Comma 3 5 2 2 2 8" xfId="4981" xr:uid="{00000000-0005-0000-0000-0000143E0000}"/>
    <cellStyle name="Comma 3 5 2 2 2 8 2" xfId="14588" xr:uid="{00000000-0005-0000-0000-0000153E0000}"/>
    <cellStyle name="Comma 3 5 2 2 2 8 2 2" xfId="33802" xr:uid="{B7B8459F-37C3-4C08-B014-61B1602F29FD}"/>
    <cellStyle name="Comma 3 5 2 2 2 8 3" xfId="24195" xr:uid="{3AF139BD-6AC2-4C5B-845E-8ED22A63231D}"/>
    <cellStyle name="Comma 3 5 2 2 2 9" xfId="9784" xr:uid="{00000000-0005-0000-0000-0000163E0000}"/>
    <cellStyle name="Comma 3 5 2 2 2 9 2" xfId="28998" xr:uid="{34E2F2C1-1F95-405D-8FF7-F421EBC10A1B}"/>
    <cellStyle name="Comma 3 5 2 2 3" xfId="274" xr:uid="{00000000-0005-0000-0000-0000173E0000}"/>
    <cellStyle name="Comma 3 5 2 2 3 2" xfId="1075" xr:uid="{00000000-0005-0000-0000-0000183E0000}"/>
    <cellStyle name="Comma 3 5 2 2 3 2 2" xfId="3479" xr:uid="{00000000-0005-0000-0000-0000193E0000}"/>
    <cellStyle name="Comma 3 5 2 2 3 2 2 2" xfId="8282" xr:uid="{00000000-0005-0000-0000-00001A3E0000}"/>
    <cellStyle name="Comma 3 5 2 2 3 2 2 2 2" xfId="17889" xr:uid="{00000000-0005-0000-0000-00001B3E0000}"/>
    <cellStyle name="Comma 3 5 2 2 3 2 2 2 2 2" xfId="37103" xr:uid="{62637C4D-A259-4159-8049-E013B63B6D68}"/>
    <cellStyle name="Comma 3 5 2 2 3 2 2 2 3" xfId="27496" xr:uid="{4B3D94D7-14C4-4D00-B2BC-EB9497B765BD}"/>
    <cellStyle name="Comma 3 5 2 2 3 2 2 3" xfId="13086" xr:uid="{00000000-0005-0000-0000-00001C3E0000}"/>
    <cellStyle name="Comma 3 5 2 2 3 2 2 3 2" xfId="32300" xr:uid="{2401CC16-4901-4E4B-A46E-DB742E8192A7}"/>
    <cellStyle name="Comma 3 5 2 2 3 2 2 4" xfId="22693" xr:uid="{BE6376DC-F0C5-4B08-8565-E4DFB6556EBD}"/>
    <cellStyle name="Comma 3 5 2 2 3 2 3" xfId="5881" xr:uid="{00000000-0005-0000-0000-00001D3E0000}"/>
    <cellStyle name="Comma 3 5 2 2 3 2 3 2" xfId="15488" xr:uid="{00000000-0005-0000-0000-00001E3E0000}"/>
    <cellStyle name="Comma 3 5 2 2 3 2 3 2 2" xfId="34702" xr:uid="{503F95A3-1934-483D-9C36-AE8E7A8F427F}"/>
    <cellStyle name="Comma 3 5 2 2 3 2 3 3" xfId="25095" xr:uid="{79731BA7-78E3-4A24-BCA4-D08FEEAF9C65}"/>
    <cellStyle name="Comma 3 5 2 2 3 2 4" xfId="10684" xr:uid="{00000000-0005-0000-0000-00001F3E0000}"/>
    <cellStyle name="Comma 3 5 2 2 3 2 4 2" xfId="29898" xr:uid="{465005F1-5D17-476F-8926-D28C79E3673B}"/>
    <cellStyle name="Comma 3 5 2 2 3 2 5" xfId="20291" xr:uid="{466C2F9B-85A8-4EDD-8DA6-9AB444AC33BC}"/>
    <cellStyle name="Comma 3 5 2 2 3 3" xfId="1875" xr:uid="{00000000-0005-0000-0000-0000203E0000}"/>
    <cellStyle name="Comma 3 5 2 2 3 3 2" xfId="4279" xr:uid="{00000000-0005-0000-0000-0000213E0000}"/>
    <cellStyle name="Comma 3 5 2 2 3 3 2 2" xfId="9082" xr:uid="{00000000-0005-0000-0000-0000223E0000}"/>
    <cellStyle name="Comma 3 5 2 2 3 3 2 2 2" xfId="18689" xr:uid="{00000000-0005-0000-0000-0000233E0000}"/>
    <cellStyle name="Comma 3 5 2 2 3 3 2 2 2 2" xfId="37903" xr:uid="{A52E43F6-B6B1-41BC-AE98-B75775DFA97E}"/>
    <cellStyle name="Comma 3 5 2 2 3 3 2 2 3" xfId="28296" xr:uid="{8B08970F-BADE-4D01-AB13-5BBEC42087D9}"/>
    <cellStyle name="Comma 3 5 2 2 3 3 2 3" xfId="13886" xr:uid="{00000000-0005-0000-0000-0000243E0000}"/>
    <cellStyle name="Comma 3 5 2 2 3 3 2 3 2" xfId="33100" xr:uid="{F1B75F80-EAEC-4A2C-972F-24DB82326DCE}"/>
    <cellStyle name="Comma 3 5 2 2 3 3 2 4" xfId="23493" xr:uid="{D9CFF88B-9E10-4806-9C52-647D9A2C2100}"/>
    <cellStyle name="Comma 3 5 2 2 3 3 3" xfId="6681" xr:uid="{00000000-0005-0000-0000-0000253E0000}"/>
    <cellStyle name="Comma 3 5 2 2 3 3 3 2" xfId="16288" xr:uid="{00000000-0005-0000-0000-0000263E0000}"/>
    <cellStyle name="Comma 3 5 2 2 3 3 3 2 2" xfId="35502" xr:uid="{BD13D18A-8C33-49BE-96B8-8C7BECD270CA}"/>
    <cellStyle name="Comma 3 5 2 2 3 3 3 3" xfId="25895" xr:uid="{44CAB770-BBA7-4C77-8006-5DF5FCF97F12}"/>
    <cellStyle name="Comma 3 5 2 2 3 3 4" xfId="11484" xr:uid="{00000000-0005-0000-0000-0000273E0000}"/>
    <cellStyle name="Comma 3 5 2 2 3 3 4 2" xfId="30698" xr:uid="{115789E3-70C5-4664-8EFB-533ABE22A937}"/>
    <cellStyle name="Comma 3 5 2 2 3 3 5" xfId="21091" xr:uid="{58F258E4-D425-4B80-B28C-2754739A833A}"/>
    <cellStyle name="Comma 3 5 2 2 3 4" xfId="2679" xr:uid="{00000000-0005-0000-0000-0000283E0000}"/>
    <cellStyle name="Comma 3 5 2 2 3 4 2" xfId="7482" xr:uid="{00000000-0005-0000-0000-0000293E0000}"/>
    <cellStyle name="Comma 3 5 2 2 3 4 2 2" xfId="17089" xr:uid="{00000000-0005-0000-0000-00002A3E0000}"/>
    <cellStyle name="Comma 3 5 2 2 3 4 2 2 2" xfId="36303" xr:uid="{740FAD37-6F3F-42B3-9D11-EF36F9821DF0}"/>
    <cellStyle name="Comma 3 5 2 2 3 4 2 3" xfId="26696" xr:uid="{CFCE2C1E-6DE6-4A41-A558-7F05E872448B}"/>
    <cellStyle name="Comma 3 5 2 2 3 4 3" xfId="12286" xr:uid="{00000000-0005-0000-0000-00002B3E0000}"/>
    <cellStyle name="Comma 3 5 2 2 3 4 3 2" xfId="31500" xr:uid="{50E734D8-64B2-457E-9E5E-8081058E6CBF}"/>
    <cellStyle name="Comma 3 5 2 2 3 4 4" xfId="21893" xr:uid="{DF597C97-94EC-4E17-82BA-FC068F45E09C}"/>
    <cellStyle name="Comma 3 5 2 2 3 5" xfId="5081" xr:uid="{00000000-0005-0000-0000-00002C3E0000}"/>
    <cellStyle name="Comma 3 5 2 2 3 5 2" xfId="14688" xr:uid="{00000000-0005-0000-0000-00002D3E0000}"/>
    <cellStyle name="Comma 3 5 2 2 3 5 2 2" xfId="33902" xr:uid="{9DE2CFE5-DE0C-4FF9-A6D0-6B99BA5A7E9C}"/>
    <cellStyle name="Comma 3 5 2 2 3 5 3" xfId="24295" xr:uid="{7DCEF26E-6DC1-426B-A251-5F00B493C17F}"/>
    <cellStyle name="Comma 3 5 2 2 3 6" xfId="9884" xr:uid="{00000000-0005-0000-0000-00002E3E0000}"/>
    <cellStyle name="Comma 3 5 2 2 3 6 2" xfId="29098" xr:uid="{9E9EB6ED-B37E-4290-84B6-2BA7479A5C24}"/>
    <cellStyle name="Comma 3 5 2 2 3 7" xfId="19491" xr:uid="{E9CCB74B-326D-4507-8873-AA1F82C3B787}"/>
    <cellStyle name="Comma 3 5 2 2 4" xfId="474" xr:uid="{00000000-0005-0000-0000-00002F3E0000}"/>
    <cellStyle name="Comma 3 5 2 2 4 2" xfId="1275" xr:uid="{00000000-0005-0000-0000-0000303E0000}"/>
    <cellStyle name="Comma 3 5 2 2 4 2 2" xfId="3679" xr:uid="{00000000-0005-0000-0000-0000313E0000}"/>
    <cellStyle name="Comma 3 5 2 2 4 2 2 2" xfId="8482" xr:uid="{00000000-0005-0000-0000-0000323E0000}"/>
    <cellStyle name="Comma 3 5 2 2 4 2 2 2 2" xfId="18089" xr:uid="{00000000-0005-0000-0000-0000333E0000}"/>
    <cellStyle name="Comma 3 5 2 2 4 2 2 2 2 2" xfId="37303" xr:uid="{42F05355-CFF4-4A52-AE26-AD5A69CCF4A8}"/>
    <cellStyle name="Comma 3 5 2 2 4 2 2 2 3" xfId="27696" xr:uid="{705E9620-9D7C-44B5-9B8A-8E85199AD9C6}"/>
    <cellStyle name="Comma 3 5 2 2 4 2 2 3" xfId="13286" xr:uid="{00000000-0005-0000-0000-0000343E0000}"/>
    <cellStyle name="Comma 3 5 2 2 4 2 2 3 2" xfId="32500" xr:uid="{3F2AD6B5-A022-4E8E-8E6B-350838547BFB}"/>
    <cellStyle name="Comma 3 5 2 2 4 2 2 4" xfId="22893" xr:uid="{700F239F-1683-43FD-A86C-1931DD91519A}"/>
    <cellStyle name="Comma 3 5 2 2 4 2 3" xfId="6081" xr:uid="{00000000-0005-0000-0000-0000353E0000}"/>
    <cellStyle name="Comma 3 5 2 2 4 2 3 2" xfId="15688" xr:uid="{00000000-0005-0000-0000-0000363E0000}"/>
    <cellStyle name="Comma 3 5 2 2 4 2 3 2 2" xfId="34902" xr:uid="{E8E10EDF-AF9A-458C-BAC3-2BE504027AA0}"/>
    <cellStyle name="Comma 3 5 2 2 4 2 3 3" xfId="25295" xr:uid="{136EEE33-7CFA-46CC-BD8E-9992EA7BBEF6}"/>
    <cellStyle name="Comma 3 5 2 2 4 2 4" xfId="10884" xr:uid="{00000000-0005-0000-0000-0000373E0000}"/>
    <cellStyle name="Comma 3 5 2 2 4 2 4 2" xfId="30098" xr:uid="{12B5A2EE-CA9E-4D5D-B1E5-716005A84169}"/>
    <cellStyle name="Comma 3 5 2 2 4 2 5" xfId="20491" xr:uid="{34B254BA-EAB5-4C26-8508-5CA0A90479F9}"/>
    <cellStyle name="Comma 3 5 2 2 4 3" xfId="2075" xr:uid="{00000000-0005-0000-0000-0000383E0000}"/>
    <cellStyle name="Comma 3 5 2 2 4 3 2" xfId="4479" xr:uid="{00000000-0005-0000-0000-0000393E0000}"/>
    <cellStyle name="Comma 3 5 2 2 4 3 2 2" xfId="9282" xr:uid="{00000000-0005-0000-0000-00003A3E0000}"/>
    <cellStyle name="Comma 3 5 2 2 4 3 2 2 2" xfId="18889" xr:uid="{00000000-0005-0000-0000-00003B3E0000}"/>
    <cellStyle name="Comma 3 5 2 2 4 3 2 2 2 2" xfId="38103" xr:uid="{DF21F67E-7E18-421B-A025-D24032E1D778}"/>
    <cellStyle name="Comma 3 5 2 2 4 3 2 2 3" xfId="28496" xr:uid="{2A0E53A6-5AA6-4347-AC10-230CD311FCC0}"/>
    <cellStyle name="Comma 3 5 2 2 4 3 2 3" xfId="14086" xr:uid="{00000000-0005-0000-0000-00003C3E0000}"/>
    <cellStyle name="Comma 3 5 2 2 4 3 2 3 2" xfId="33300" xr:uid="{0AD43C96-53A0-4DF8-8C41-EF5743BF0BEC}"/>
    <cellStyle name="Comma 3 5 2 2 4 3 2 4" xfId="23693" xr:uid="{E867D753-98E8-4485-B750-AECFEF5839E4}"/>
    <cellStyle name="Comma 3 5 2 2 4 3 3" xfId="6881" xr:uid="{00000000-0005-0000-0000-00003D3E0000}"/>
    <cellStyle name="Comma 3 5 2 2 4 3 3 2" xfId="16488" xr:uid="{00000000-0005-0000-0000-00003E3E0000}"/>
    <cellStyle name="Comma 3 5 2 2 4 3 3 2 2" xfId="35702" xr:uid="{943E3C72-7035-4D75-8C2C-CD9CB124914D}"/>
    <cellStyle name="Comma 3 5 2 2 4 3 3 3" xfId="26095" xr:uid="{C07BAB33-2A4E-4CA0-9B6E-D9CF5C5C653F}"/>
    <cellStyle name="Comma 3 5 2 2 4 3 4" xfId="11684" xr:uid="{00000000-0005-0000-0000-00003F3E0000}"/>
    <cellStyle name="Comma 3 5 2 2 4 3 4 2" xfId="30898" xr:uid="{7C533677-B428-45D6-ADBE-D492408E3E00}"/>
    <cellStyle name="Comma 3 5 2 2 4 3 5" xfId="21291" xr:uid="{F80E1588-D492-43CE-BB6E-7CD1FE6971D1}"/>
    <cellStyle name="Comma 3 5 2 2 4 4" xfId="2879" xr:uid="{00000000-0005-0000-0000-0000403E0000}"/>
    <cellStyle name="Comma 3 5 2 2 4 4 2" xfId="7682" xr:uid="{00000000-0005-0000-0000-0000413E0000}"/>
    <cellStyle name="Comma 3 5 2 2 4 4 2 2" xfId="17289" xr:uid="{00000000-0005-0000-0000-0000423E0000}"/>
    <cellStyle name="Comma 3 5 2 2 4 4 2 2 2" xfId="36503" xr:uid="{D5A48ADE-6EE2-4B8D-9189-8FCA9E9A52AE}"/>
    <cellStyle name="Comma 3 5 2 2 4 4 2 3" xfId="26896" xr:uid="{AC788BA2-CCB3-41FA-AE53-BB9554E5C445}"/>
    <cellStyle name="Comma 3 5 2 2 4 4 3" xfId="12486" xr:uid="{00000000-0005-0000-0000-0000433E0000}"/>
    <cellStyle name="Comma 3 5 2 2 4 4 3 2" xfId="31700" xr:uid="{7907BF33-66CA-4FF3-AB73-12BC8F799AFA}"/>
    <cellStyle name="Comma 3 5 2 2 4 4 4" xfId="22093" xr:uid="{65BA87DD-3C7A-41DF-B3EB-079B5C532B89}"/>
    <cellStyle name="Comma 3 5 2 2 4 5" xfId="5281" xr:uid="{00000000-0005-0000-0000-0000443E0000}"/>
    <cellStyle name="Comma 3 5 2 2 4 5 2" xfId="14888" xr:uid="{00000000-0005-0000-0000-0000453E0000}"/>
    <cellStyle name="Comma 3 5 2 2 4 5 2 2" xfId="34102" xr:uid="{A97792D2-0171-4371-96A8-ABDD1D613EF1}"/>
    <cellStyle name="Comma 3 5 2 2 4 5 3" xfId="24495" xr:uid="{1D33D366-C7B7-4633-BE1F-1A49C89797C4}"/>
    <cellStyle name="Comma 3 5 2 2 4 6" xfId="10084" xr:uid="{00000000-0005-0000-0000-0000463E0000}"/>
    <cellStyle name="Comma 3 5 2 2 4 6 2" xfId="29298" xr:uid="{7495873D-6695-4CCE-9A62-A24F7FB722B0}"/>
    <cellStyle name="Comma 3 5 2 2 4 7" xfId="19691" xr:uid="{30B295B7-7318-4B15-86B1-449A89293425}"/>
    <cellStyle name="Comma 3 5 2 2 5" xfId="674" xr:uid="{00000000-0005-0000-0000-0000473E0000}"/>
    <cellStyle name="Comma 3 5 2 2 5 2" xfId="1475" xr:uid="{00000000-0005-0000-0000-0000483E0000}"/>
    <cellStyle name="Comma 3 5 2 2 5 2 2" xfId="3879" xr:uid="{00000000-0005-0000-0000-0000493E0000}"/>
    <cellStyle name="Comma 3 5 2 2 5 2 2 2" xfId="8682" xr:uid="{00000000-0005-0000-0000-00004A3E0000}"/>
    <cellStyle name="Comma 3 5 2 2 5 2 2 2 2" xfId="18289" xr:uid="{00000000-0005-0000-0000-00004B3E0000}"/>
    <cellStyle name="Comma 3 5 2 2 5 2 2 2 2 2" xfId="37503" xr:uid="{43B2A926-1485-499A-A6F1-DC1907A2318B}"/>
    <cellStyle name="Comma 3 5 2 2 5 2 2 2 3" xfId="27896" xr:uid="{5A10E9D8-33F3-4697-B8A2-2E58C0D1C82D}"/>
    <cellStyle name="Comma 3 5 2 2 5 2 2 3" xfId="13486" xr:uid="{00000000-0005-0000-0000-00004C3E0000}"/>
    <cellStyle name="Comma 3 5 2 2 5 2 2 3 2" xfId="32700" xr:uid="{AD468B79-0CD4-46AE-9BC9-5823403774EC}"/>
    <cellStyle name="Comma 3 5 2 2 5 2 2 4" xfId="23093" xr:uid="{42255B28-5359-4677-8E59-BB5C8A513C48}"/>
    <cellStyle name="Comma 3 5 2 2 5 2 3" xfId="6281" xr:uid="{00000000-0005-0000-0000-00004D3E0000}"/>
    <cellStyle name="Comma 3 5 2 2 5 2 3 2" xfId="15888" xr:uid="{00000000-0005-0000-0000-00004E3E0000}"/>
    <cellStyle name="Comma 3 5 2 2 5 2 3 2 2" xfId="35102" xr:uid="{10208A6F-2E84-458D-BA12-D403854878DA}"/>
    <cellStyle name="Comma 3 5 2 2 5 2 3 3" xfId="25495" xr:uid="{D4E1307E-3501-4C82-9C57-C4660068FF6D}"/>
    <cellStyle name="Comma 3 5 2 2 5 2 4" xfId="11084" xr:uid="{00000000-0005-0000-0000-00004F3E0000}"/>
    <cellStyle name="Comma 3 5 2 2 5 2 4 2" xfId="30298" xr:uid="{40DF5C08-1336-46DF-82C8-52AB5B4202FE}"/>
    <cellStyle name="Comma 3 5 2 2 5 2 5" xfId="20691" xr:uid="{C0184495-365E-49E2-9BF9-B6075F48C800}"/>
    <cellStyle name="Comma 3 5 2 2 5 3" xfId="2275" xr:uid="{00000000-0005-0000-0000-0000503E0000}"/>
    <cellStyle name="Comma 3 5 2 2 5 3 2" xfId="4679" xr:uid="{00000000-0005-0000-0000-0000513E0000}"/>
    <cellStyle name="Comma 3 5 2 2 5 3 2 2" xfId="9482" xr:uid="{00000000-0005-0000-0000-0000523E0000}"/>
    <cellStyle name="Comma 3 5 2 2 5 3 2 2 2" xfId="19089" xr:uid="{00000000-0005-0000-0000-0000533E0000}"/>
    <cellStyle name="Comma 3 5 2 2 5 3 2 2 2 2" xfId="38303" xr:uid="{7109E74A-717B-47D1-96B4-364156327BB5}"/>
    <cellStyle name="Comma 3 5 2 2 5 3 2 2 3" xfId="28696" xr:uid="{9710CAEF-B795-4783-9119-541C5A4B5B7D}"/>
    <cellStyle name="Comma 3 5 2 2 5 3 2 3" xfId="14286" xr:uid="{00000000-0005-0000-0000-0000543E0000}"/>
    <cellStyle name="Comma 3 5 2 2 5 3 2 3 2" xfId="33500" xr:uid="{3137B5DE-E2FA-48A0-A940-7BFD56BBF3C1}"/>
    <cellStyle name="Comma 3 5 2 2 5 3 2 4" xfId="23893" xr:uid="{C2F6DEB7-C4F6-4F2B-93B0-5136C6F3E67B}"/>
    <cellStyle name="Comma 3 5 2 2 5 3 3" xfId="7081" xr:uid="{00000000-0005-0000-0000-0000553E0000}"/>
    <cellStyle name="Comma 3 5 2 2 5 3 3 2" xfId="16688" xr:uid="{00000000-0005-0000-0000-0000563E0000}"/>
    <cellStyle name="Comma 3 5 2 2 5 3 3 2 2" xfId="35902" xr:uid="{5CA98FFC-6954-4257-8BBB-2FFFEAA440F3}"/>
    <cellStyle name="Comma 3 5 2 2 5 3 3 3" xfId="26295" xr:uid="{A0A74573-25EF-4E29-A8A7-0FE1BC8ECB1E}"/>
    <cellStyle name="Comma 3 5 2 2 5 3 4" xfId="11884" xr:uid="{00000000-0005-0000-0000-0000573E0000}"/>
    <cellStyle name="Comma 3 5 2 2 5 3 4 2" xfId="31098" xr:uid="{CEF2C59F-C8FF-4E63-9FE2-CBAA7B5301FA}"/>
    <cellStyle name="Comma 3 5 2 2 5 3 5" xfId="21491" xr:uid="{BAA3472D-698A-413F-96D1-5E95D975F5E4}"/>
    <cellStyle name="Comma 3 5 2 2 5 4" xfId="3079" xr:uid="{00000000-0005-0000-0000-0000583E0000}"/>
    <cellStyle name="Comma 3 5 2 2 5 4 2" xfId="7882" xr:uid="{00000000-0005-0000-0000-0000593E0000}"/>
    <cellStyle name="Comma 3 5 2 2 5 4 2 2" xfId="17489" xr:uid="{00000000-0005-0000-0000-00005A3E0000}"/>
    <cellStyle name="Comma 3 5 2 2 5 4 2 2 2" xfId="36703" xr:uid="{4FAFD395-7416-4F19-8FAB-88C0934DEDB3}"/>
    <cellStyle name="Comma 3 5 2 2 5 4 2 3" xfId="27096" xr:uid="{CC30FD74-22C3-4FB3-A3E5-B2B8F8C25396}"/>
    <cellStyle name="Comma 3 5 2 2 5 4 3" xfId="12686" xr:uid="{00000000-0005-0000-0000-00005B3E0000}"/>
    <cellStyle name="Comma 3 5 2 2 5 4 3 2" xfId="31900" xr:uid="{2CA4AD3D-5744-446A-9D72-277088E66628}"/>
    <cellStyle name="Comma 3 5 2 2 5 4 4" xfId="22293" xr:uid="{0EA52AE5-4208-4151-96C6-96A9F542A319}"/>
    <cellStyle name="Comma 3 5 2 2 5 5" xfId="5481" xr:uid="{00000000-0005-0000-0000-00005C3E0000}"/>
    <cellStyle name="Comma 3 5 2 2 5 5 2" xfId="15088" xr:uid="{00000000-0005-0000-0000-00005D3E0000}"/>
    <cellStyle name="Comma 3 5 2 2 5 5 2 2" xfId="34302" xr:uid="{24302A70-7692-474F-A42B-89D721172101}"/>
    <cellStyle name="Comma 3 5 2 2 5 5 3" xfId="24695" xr:uid="{4353EE4F-E2D0-4B69-893F-728EE1117AFA}"/>
    <cellStyle name="Comma 3 5 2 2 5 6" xfId="10284" xr:uid="{00000000-0005-0000-0000-00005E3E0000}"/>
    <cellStyle name="Comma 3 5 2 2 5 6 2" xfId="29498" xr:uid="{35C29B7D-8C80-493F-AF8E-AEC962EAAA7A}"/>
    <cellStyle name="Comma 3 5 2 2 5 7" xfId="19891" xr:uid="{3F045FF4-8336-4A23-B27F-360B6DFEBB4C}"/>
    <cellStyle name="Comma 3 5 2 2 6" xfId="875" xr:uid="{00000000-0005-0000-0000-00005F3E0000}"/>
    <cellStyle name="Comma 3 5 2 2 6 2" xfId="3279" xr:uid="{00000000-0005-0000-0000-0000603E0000}"/>
    <cellStyle name="Comma 3 5 2 2 6 2 2" xfId="8082" xr:uid="{00000000-0005-0000-0000-0000613E0000}"/>
    <cellStyle name="Comma 3 5 2 2 6 2 2 2" xfId="17689" xr:uid="{00000000-0005-0000-0000-0000623E0000}"/>
    <cellStyle name="Comma 3 5 2 2 6 2 2 2 2" xfId="36903" xr:uid="{8CF5E8B4-C39E-43F6-8B8B-E0AC0A623A91}"/>
    <cellStyle name="Comma 3 5 2 2 6 2 2 3" xfId="27296" xr:uid="{44B46D4A-F79F-4463-A8FD-E1999302C96D}"/>
    <cellStyle name="Comma 3 5 2 2 6 2 3" xfId="12886" xr:uid="{00000000-0005-0000-0000-0000633E0000}"/>
    <cellStyle name="Comma 3 5 2 2 6 2 3 2" xfId="32100" xr:uid="{251FB922-92A5-4656-A1ED-04F8F974F0EB}"/>
    <cellStyle name="Comma 3 5 2 2 6 2 4" xfId="22493" xr:uid="{13F7F11F-D7A4-4C01-ADC1-E7653E57056C}"/>
    <cellStyle name="Comma 3 5 2 2 6 3" xfId="5681" xr:uid="{00000000-0005-0000-0000-0000643E0000}"/>
    <cellStyle name="Comma 3 5 2 2 6 3 2" xfId="15288" xr:uid="{00000000-0005-0000-0000-0000653E0000}"/>
    <cellStyle name="Comma 3 5 2 2 6 3 2 2" xfId="34502" xr:uid="{525A59A0-8386-438F-BF8E-4E5F8517C657}"/>
    <cellStyle name="Comma 3 5 2 2 6 3 3" xfId="24895" xr:uid="{74006E57-419C-4B8A-80BE-59EB65FEFC4C}"/>
    <cellStyle name="Comma 3 5 2 2 6 4" xfId="10484" xr:uid="{00000000-0005-0000-0000-0000663E0000}"/>
    <cellStyle name="Comma 3 5 2 2 6 4 2" xfId="29698" xr:uid="{17700B9A-DF91-4E5F-B9AF-D2F22F0BB85A}"/>
    <cellStyle name="Comma 3 5 2 2 6 5" xfId="20091" xr:uid="{5A154268-634A-4649-B795-2B9D0CC24379}"/>
    <cellStyle name="Comma 3 5 2 2 7" xfId="1675" xr:uid="{00000000-0005-0000-0000-0000673E0000}"/>
    <cellStyle name="Comma 3 5 2 2 7 2" xfId="4079" xr:uid="{00000000-0005-0000-0000-0000683E0000}"/>
    <cellStyle name="Comma 3 5 2 2 7 2 2" xfId="8882" xr:uid="{00000000-0005-0000-0000-0000693E0000}"/>
    <cellStyle name="Comma 3 5 2 2 7 2 2 2" xfId="18489" xr:uid="{00000000-0005-0000-0000-00006A3E0000}"/>
    <cellStyle name="Comma 3 5 2 2 7 2 2 2 2" xfId="37703" xr:uid="{C22EFA0A-1164-4971-B503-8084EA07D4B1}"/>
    <cellStyle name="Comma 3 5 2 2 7 2 2 3" xfId="28096" xr:uid="{004D3D2E-CCFB-46E9-8D73-3B64C1A80BA2}"/>
    <cellStyle name="Comma 3 5 2 2 7 2 3" xfId="13686" xr:uid="{00000000-0005-0000-0000-00006B3E0000}"/>
    <cellStyle name="Comma 3 5 2 2 7 2 3 2" xfId="32900" xr:uid="{905352D8-EFB1-4898-BDCC-06637A371B18}"/>
    <cellStyle name="Comma 3 5 2 2 7 2 4" xfId="23293" xr:uid="{CE30547D-0471-441D-BCA6-B0DBEEB48CE3}"/>
    <cellStyle name="Comma 3 5 2 2 7 3" xfId="6481" xr:uid="{00000000-0005-0000-0000-00006C3E0000}"/>
    <cellStyle name="Comma 3 5 2 2 7 3 2" xfId="16088" xr:uid="{00000000-0005-0000-0000-00006D3E0000}"/>
    <cellStyle name="Comma 3 5 2 2 7 3 2 2" xfId="35302" xr:uid="{6E9EF931-2449-4692-93B9-E715EAC21749}"/>
    <cellStyle name="Comma 3 5 2 2 7 3 3" xfId="25695" xr:uid="{01EC7E3F-96E6-4866-BCBA-26A74D365DE0}"/>
    <cellStyle name="Comma 3 5 2 2 7 4" xfId="11284" xr:uid="{00000000-0005-0000-0000-00006E3E0000}"/>
    <cellStyle name="Comma 3 5 2 2 7 4 2" xfId="30498" xr:uid="{D35DD331-6B47-48EE-B936-17A317267EA3}"/>
    <cellStyle name="Comma 3 5 2 2 7 5" xfId="20891" xr:uid="{7D7F440A-4206-4AC7-A414-5DDDD1D1959C}"/>
    <cellStyle name="Comma 3 5 2 2 8" xfId="2479" xr:uid="{00000000-0005-0000-0000-00006F3E0000}"/>
    <cellStyle name="Comma 3 5 2 2 8 2" xfId="7282" xr:uid="{00000000-0005-0000-0000-0000703E0000}"/>
    <cellStyle name="Comma 3 5 2 2 8 2 2" xfId="16889" xr:uid="{00000000-0005-0000-0000-0000713E0000}"/>
    <cellStyle name="Comma 3 5 2 2 8 2 2 2" xfId="36103" xr:uid="{96FBAB9B-F13E-4D89-B130-D08CC6655F1B}"/>
    <cellStyle name="Comma 3 5 2 2 8 2 3" xfId="26496" xr:uid="{A2559C7C-DFD4-4CA4-9623-EE01DAAF4B8C}"/>
    <cellStyle name="Comma 3 5 2 2 8 3" xfId="12086" xr:uid="{00000000-0005-0000-0000-0000723E0000}"/>
    <cellStyle name="Comma 3 5 2 2 8 3 2" xfId="31300" xr:uid="{F9F291A6-7A26-4593-ABA3-4630EA3EDE7C}"/>
    <cellStyle name="Comma 3 5 2 2 8 4" xfId="21693" xr:uid="{0185872B-EC8F-488B-AD38-DE87935E62E4}"/>
    <cellStyle name="Comma 3 5 2 2 9" xfId="4881" xr:uid="{00000000-0005-0000-0000-0000733E0000}"/>
    <cellStyle name="Comma 3 5 2 2 9 2" xfId="14488" xr:uid="{00000000-0005-0000-0000-0000743E0000}"/>
    <cellStyle name="Comma 3 5 2 2 9 2 2" xfId="33702" xr:uid="{7F48E1CF-0B03-41EC-821C-B20F070CB504}"/>
    <cellStyle name="Comma 3 5 2 2 9 3" xfId="24095" xr:uid="{C4BEC287-56FB-44C5-A5E5-F39FABD64F16}"/>
    <cellStyle name="Comma 3 5 2 3" xfId="124" xr:uid="{00000000-0005-0000-0000-0000753E0000}"/>
    <cellStyle name="Comma 3 5 2 3 10" xfId="19341" xr:uid="{61D2F60D-1D87-4A4D-9036-C185A2562B48}"/>
    <cellStyle name="Comma 3 5 2 3 2" xfId="324" xr:uid="{00000000-0005-0000-0000-0000763E0000}"/>
    <cellStyle name="Comma 3 5 2 3 2 2" xfId="1125" xr:uid="{00000000-0005-0000-0000-0000773E0000}"/>
    <cellStyle name="Comma 3 5 2 3 2 2 2" xfId="3529" xr:uid="{00000000-0005-0000-0000-0000783E0000}"/>
    <cellStyle name="Comma 3 5 2 3 2 2 2 2" xfId="8332" xr:uid="{00000000-0005-0000-0000-0000793E0000}"/>
    <cellStyle name="Comma 3 5 2 3 2 2 2 2 2" xfId="17939" xr:uid="{00000000-0005-0000-0000-00007A3E0000}"/>
    <cellStyle name="Comma 3 5 2 3 2 2 2 2 2 2" xfId="37153" xr:uid="{2C2B114E-C07F-4E62-AFF5-69C3C9516EA6}"/>
    <cellStyle name="Comma 3 5 2 3 2 2 2 2 3" xfId="27546" xr:uid="{C4540A26-31A4-4000-95A8-B9AF5E4EF4C5}"/>
    <cellStyle name="Comma 3 5 2 3 2 2 2 3" xfId="13136" xr:uid="{00000000-0005-0000-0000-00007B3E0000}"/>
    <cellStyle name="Comma 3 5 2 3 2 2 2 3 2" xfId="32350" xr:uid="{B5B50010-0F93-4A0C-BF8F-92A7D04175FC}"/>
    <cellStyle name="Comma 3 5 2 3 2 2 2 4" xfId="22743" xr:uid="{21637F33-15B9-4FE3-943D-3E3AF2C85E4C}"/>
    <cellStyle name="Comma 3 5 2 3 2 2 3" xfId="5931" xr:uid="{00000000-0005-0000-0000-00007C3E0000}"/>
    <cellStyle name="Comma 3 5 2 3 2 2 3 2" xfId="15538" xr:uid="{00000000-0005-0000-0000-00007D3E0000}"/>
    <cellStyle name="Comma 3 5 2 3 2 2 3 2 2" xfId="34752" xr:uid="{E3E60BAC-D9AD-4E75-AD36-65D2CB5D1884}"/>
    <cellStyle name="Comma 3 5 2 3 2 2 3 3" xfId="25145" xr:uid="{15671B45-F048-4CF8-81E8-2530B1533115}"/>
    <cellStyle name="Comma 3 5 2 3 2 2 4" xfId="10734" xr:uid="{00000000-0005-0000-0000-00007E3E0000}"/>
    <cellStyle name="Comma 3 5 2 3 2 2 4 2" xfId="29948" xr:uid="{C399B289-49D3-48E2-B80D-3EBC3137961F}"/>
    <cellStyle name="Comma 3 5 2 3 2 2 5" xfId="20341" xr:uid="{A8E8CD79-D0D3-412C-B548-0C9BFAC97127}"/>
    <cellStyle name="Comma 3 5 2 3 2 3" xfId="1925" xr:uid="{00000000-0005-0000-0000-00007F3E0000}"/>
    <cellStyle name="Comma 3 5 2 3 2 3 2" xfId="4329" xr:uid="{00000000-0005-0000-0000-0000803E0000}"/>
    <cellStyle name="Comma 3 5 2 3 2 3 2 2" xfId="9132" xr:uid="{00000000-0005-0000-0000-0000813E0000}"/>
    <cellStyle name="Comma 3 5 2 3 2 3 2 2 2" xfId="18739" xr:uid="{00000000-0005-0000-0000-0000823E0000}"/>
    <cellStyle name="Comma 3 5 2 3 2 3 2 2 2 2" xfId="37953" xr:uid="{1B6453CA-0E6A-4656-A54A-A6D032703B44}"/>
    <cellStyle name="Comma 3 5 2 3 2 3 2 2 3" xfId="28346" xr:uid="{1BEF0F8B-B32B-443B-BD8D-C6C573787078}"/>
    <cellStyle name="Comma 3 5 2 3 2 3 2 3" xfId="13936" xr:uid="{00000000-0005-0000-0000-0000833E0000}"/>
    <cellStyle name="Comma 3 5 2 3 2 3 2 3 2" xfId="33150" xr:uid="{7F92916B-E9B7-4810-975B-1DD7719AA08F}"/>
    <cellStyle name="Comma 3 5 2 3 2 3 2 4" xfId="23543" xr:uid="{8F90ADDA-3580-4316-97AF-63EE32FB6447}"/>
    <cellStyle name="Comma 3 5 2 3 2 3 3" xfId="6731" xr:uid="{00000000-0005-0000-0000-0000843E0000}"/>
    <cellStyle name="Comma 3 5 2 3 2 3 3 2" xfId="16338" xr:uid="{00000000-0005-0000-0000-0000853E0000}"/>
    <cellStyle name="Comma 3 5 2 3 2 3 3 2 2" xfId="35552" xr:uid="{4131A68A-FAD8-48C3-BA44-5EB6DEF1D2D4}"/>
    <cellStyle name="Comma 3 5 2 3 2 3 3 3" xfId="25945" xr:uid="{75350585-0C94-4EE3-B011-BD8EBB3CE00D}"/>
    <cellStyle name="Comma 3 5 2 3 2 3 4" xfId="11534" xr:uid="{00000000-0005-0000-0000-0000863E0000}"/>
    <cellStyle name="Comma 3 5 2 3 2 3 4 2" xfId="30748" xr:uid="{9443B47A-168E-4DCE-8924-070CF2698A87}"/>
    <cellStyle name="Comma 3 5 2 3 2 3 5" xfId="21141" xr:uid="{5CCFBEB3-C386-48DD-BF22-BDF27859D7A8}"/>
    <cellStyle name="Comma 3 5 2 3 2 4" xfId="2729" xr:uid="{00000000-0005-0000-0000-0000873E0000}"/>
    <cellStyle name="Comma 3 5 2 3 2 4 2" xfId="7532" xr:uid="{00000000-0005-0000-0000-0000883E0000}"/>
    <cellStyle name="Comma 3 5 2 3 2 4 2 2" xfId="17139" xr:uid="{00000000-0005-0000-0000-0000893E0000}"/>
    <cellStyle name="Comma 3 5 2 3 2 4 2 2 2" xfId="36353" xr:uid="{C0629A26-55A5-4D65-8A18-E16F131B265A}"/>
    <cellStyle name="Comma 3 5 2 3 2 4 2 3" xfId="26746" xr:uid="{2476927C-E4FD-4203-B116-E9D77230ECC1}"/>
    <cellStyle name="Comma 3 5 2 3 2 4 3" xfId="12336" xr:uid="{00000000-0005-0000-0000-00008A3E0000}"/>
    <cellStyle name="Comma 3 5 2 3 2 4 3 2" xfId="31550" xr:uid="{93013C02-D6E8-404B-BF45-5C2345EF3307}"/>
    <cellStyle name="Comma 3 5 2 3 2 4 4" xfId="21943" xr:uid="{3FEF1E88-0899-48C9-AFD0-CB2AA8C0B530}"/>
    <cellStyle name="Comma 3 5 2 3 2 5" xfId="5131" xr:uid="{00000000-0005-0000-0000-00008B3E0000}"/>
    <cellStyle name="Comma 3 5 2 3 2 5 2" xfId="14738" xr:uid="{00000000-0005-0000-0000-00008C3E0000}"/>
    <cellStyle name="Comma 3 5 2 3 2 5 2 2" xfId="33952" xr:uid="{1A433E7E-5737-4F10-940C-9A3A9D165B9B}"/>
    <cellStyle name="Comma 3 5 2 3 2 5 3" xfId="24345" xr:uid="{D5953C89-1C30-421E-BBAE-259CF53EC49E}"/>
    <cellStyle name="Comma 3 5 2 3 2 6" xfId="9934" xr:uid="{00000000-0005-0000-0000-00008D3E0000}"/>
    <cellStyle name="Comma 3 5 2 3 2 6 2" xfId="29148" xr:uid="{22506DC6-5D3E-4CB2-9DB3-A05EBA1FA2E7}"/>
    <cellStyle name="Comma 3 5 2 3 2 7" xfId="19541" xr:uid="{539015F9-0169-4F30-B479-747AA1DA503F}"/>
    <cellStyle name="Comma 3 5 2 3 3" xfId="524" xr:uid="{00000000-0005-0000-0000-00008E3E0000}"/>
    <cellStyle name="Comma 3 5 2 3 3 2" xfId="1325" xr:uid="{00000000-0005-0000-0000-00008F3E0000}"/>
    <cellStyle name="Comma 3 5 2 3 3 2 2" xfId="3729" xr:uid="{00000000-0005-0000-0000-0000903E0000}"/>
    <cellStyle name="Comma 3 5 2 3 3 2 2 2" xfId="8532" xr:uid="{00000000-0005-0000-0000-0000913E0000}"/>
    <cellStyle name="Comma 3 5 2 3 3 2 2 2 2" xfId="18139" xr:uid="{00000000-0005-0000-0000-0000923E0000}"/>
    <cellStyle name="Comma 3 5 2 3 3 2 2 2 2 2" xfId="37353" xr:uid="{4225A2E0-5AEA-416A-B732-F22705FC2B60}"/>
    <cellStyle name="Comma 3 5 2 3 3 2 2 2 3" xfId="27746" xr:uid="{9C54FE15-4875-4B6E-A22D-4145C961DBB0}"/>
    <cellStyle name="Comma 3 5 2 3 3 2 2 3" xfId="13336" xr:uid="{00000000-0005-0000-0000-0000933E0000}"/>
    <cellStyle name="Comma 3 5 2 3 3 2 2 3 2" xfId="32550" xr:uid="{7687D9C1-3217-4FF8-8746-6ECF3534430E}"/>
    <cellStyle name="Comma 3 5 2 3 3 2 2 4" xfId="22943" xr:uid="{3FAC5681-8614-4BB6-9D06-44C8AE277886}"/>
    <cellStyle name="Comma 3 5 2 3 3 2 3" xfId="6131" xr:uid="{00000000-0005-0000-0000-0000943E0000}"/>
    <cellStyle name="Comma 3 5 2 3 3 2 3 2" xfId="15738" xr:uid="{00000000-0005-0000-0000-0000953E0000}"/>
    <cellStyle name="Comma 3 5 2 3 3 2 3 2 2" xfId="34952" xr:uid="{51052225-E4FF-4340-A4F7-803229ACF524}"/>
    <cellStyle name="Comma 3 5 2 3 3 2 3 3" xfId="25345" xr:uid="{06733B27-4B6F-4866-8905-8666E0431AA9}"/>
    <cellStyle name="Comma 3 5 2 3 3 2 4" xfId="10934" xr:uid="{00000000-0005-0000-0000-0000963E0000}"/>
    <cellStyle name="Comma 3 5 2 3 3 2 4 2" xfId="30148" xr:uid="{F7A93498-A93E-442E-A135-6CAF7BC870A2}"/>
    <cellStyle name="Comma 3 5 2 3 3 2 5" xfId="20541" xr:uid="{389FC767-9F72-4100-BB56-F05512F08553}"/>
    <cellStyle name="Comma 3 5 2 3 3 3" xfId="2125" xr:uid="{00000000-0005-0000-0000-0000973E0000}"/>
    <cellStyle name="Comma 3 5 2 3 3 3 2" xfId="4529" xr:uid="{00000000-0005-0000-0000-0000983E0000}"/>
    <cellStyle name="Comma 3 5 2 3 3 3 2 2" xfId="9332" xr:uid="{00000000-0005-0000-0000-0000993E0000}"/>
    <cellStyle name="Comma 3 5 2 3 3 3 2 2 2" xfId="18939" xr:uid="{00000000-0005-0000-0000-00009A3E0000}"/>
    <cellStyle name="Comma 3 5 2 3 3 3 2 2 2 2" xfId="38153" xr:uid="{3E97B66E-DF1D-4CCD-9DC4-FA40E93BE9CD}"/>
    <cellStyle name="Comma 3 5 2 3 3 3 2 2 3" xfId="28546" xr:uid="{DB52C10F-CE3E-4216-932E-57CC9A07AE79}"/>
    <cellStyle name="Comma 3 5 2 3 3 3 2 3" xfId="14136" xr:uid="{00000000-0005-0000-0000-00009B3E0000}"/>
    <cellStyle name="Comma 3 5 2 3 3 3 2 3 2" xfId="33350" xr:uid="{CC290F57-8CB7-4E1F-BF02-B62ACC983BAA}"/>
    <cellStyle name="Comma 3 5 2 3 3 3 2 4" xfId="23743" xr:uid="{42933DC2-9E78-4E7B-8A9F-F4C2388668DE}"/>
    <cellStyle name="Comma 3 5 2 3 3 3 3" xfId="6931" xr:uid="{00000000-0005-0000-0000-00009C3E0000}"/>
    <cellStyle name="Comma 3 5 2 3 3 3 3 2" xfId="16538" xr:uid="{00000000-0005-0000-0000-00009D3E0000}"/>
    <cellStyle name="Comma 3 5 2 3 3 3 3 2 2" xfId="35752" xr:uid="{6A470239-077C-42A8-B431-F0E7838F5C5A}"/>
    <cellStyle name="Comma 3 5 2 3 3 3 3 3" xfId="26145" xr:uid="{9FE0603D-F107-49E3-9AAA-F644D526B972}"/>
    <cellStyle name="Comma 3 5 2 3 3 3 4" xfId="11734" xr:uid="{00000000-0005-0000-0000-00009E3E0000}"/>
    <cellStyle name="Comma 3 5 2 3 3 3 4 2" xfId="30948" xr:uid="{D7B33B88-9757-43C0-9184-A7A715781B0B}"/>
    <cellStyle name="Comma 3 5 2 3 3 3 5" xfId="21341" xr:uid="{70103BCA-FE50-49D1-A0A1-3BD0016D80D8}"/>
    <cellStyle name="Comma 3 5 2 3 3 4" xfId="2929" xr:uid="{00000000-0005-0000-0000-00009F3E0000}"/>
    <cellStyle name="Comma 3 5 2 3 3 4 2" xfId="7732" xr:uid="{00000000-0005-0000-0000-0000A03E0000}"/>
    <cellStyle name="Comma 3 5 2 3 3 4 2 2" xfId="17339" xr:uid="{00000000-0005-0000-0000-0000A13E0000}"/>
    <cellStyle name="Comma 3 5 2 3 3 4 2 2 2" xfId="36553" xr:uid="{36F900B2-4F71-488E-869F-B1826348D351}"/>
    <cellStyle name="Comma 3 5 2 3 3 4 2 3" xfId="26946" xr:uid="{FBF6F424-BA52-4809-9967-3D7DCE5A0484}"/>
    <cellStyle name="Comma 3 5 2 3 3 4 3" xfId="12536" xr:uid="{00000000-0005-0000-0000-0000A23E0000}"/>
    <cellStyle name="Comma 3 5 2 3 3 4 3 2" xfId="31750" xr:uid="{2B15B538-1D8E-4C8A-A894-E154461284FA}"/>
    <cellStyle name="Comma 3 5 2 3 3 4 4" xfId="22143" xr:uid="{69942FC7-4163-4B02-85C7-7CA0EB8D7482}"/>
    <cellStyle name="Comma 3 5 2 3 3 5" xfId="5331" xr:uid="{00000000-0005-0000-0000-0000A33E0000}"/>
    <cellStyle name="Comma 3 5 2 3 3 5 2" xfId="14938" xr:uid="{00000000-0005-0000-0000-0000A43E0000}"/>
    <cellStyle name="Comma 3 5 2 3 3 5 2 2" xfId="34152" xr:uid="{945CE751-A4BE-4541-925C-F73DBAC7F083}"/>
    <cellStyle name="Comma 3 5 2 3 3 5 3" xfId="24545" xr:uid="{0BD1A261-AF5E-43DE-8946-BC8A56211DAE}"/>
    <cellStyle name="Comma 3 5 2 3 3 6" xfId="10134" xr:uid="{00000000-0005-0000-0000-0000A53E0000}"/>
    <cellStyle name="Comma 3 5 2 3 3 6 2" xfId="29348" xr:uid="{0F39E7AC-C58E-491B-9C17-EA77ACFF2BCE}"/>
    <cellStyle name="Comma 3 5 2 3 3 7" xfId="19741" xr:uid="{161C1977-7D85-4666-9C6D-09DF018BA7C5}"/>
    <cellStyle name="Comma 3 5 2 3 4" xfId="724" xr:uid="{00000000-0005-0000-0000-0000A63E0000}"/>
    <cellStyle name="Comma 3 5 2 3 4 2" xfId="1525" xr:uid="{00000000-0005-0000-0000-0000A73E0000}"/>
    <cellStyle name="Comma 3 5 2 3 4 2 2" xfId="3929" xr:uid="{00000000-0005-0000-0000-0000A83E0000}"/>
    <cellStyle name="Comma 3 5 2 3 4 2 2 2" xfId="8732" xr:uid="{00000000-0005-0000-0000-0000A93E0000}"/>
    <cellStyle name="Comma 3 5 2 3 4 2 2 2 2" xfId="18339" xr:uid="{00000000-0005-0000-0000-0000AA3E0000}"/>
    <cellStyle name="Comma 3 5 2 3 4 2 2 2 2 2" xfId="37553" xr:uid="{53024E73-4BD0-4552-BAEC-42A5956DDBDE}"/>
    <cellStyle name="Comma 3 5 2 3 4 2 2 2 3" xfId="27946" xr:uid="{F8E1E535-D09B-4C97-AD97-FC33B9965A3F}"/>
    <cellStyle name="Comma 3 5 2 3 4 2 2 3" xfId="13536" xr:uid="{00000000-0005-0000-0000-0000AB3E0000}"/>
    <cellStyle name="Comma 3 5 2 3 4 2 2 3 2" xfId="32750" xr:uid="{2070D0FA-7962-4228-9918-167386CC065E}"/>
    <cellStyle name="Comma 3 5 2 3 4 2 2 4" xfId="23143" xr:uid="{3B997355-85DB-4D0F-A73D-2089570E0B90}"/>
    <cellStyle name="Comma 3 5 2 3 4 2 3" xfId="6331" xr:uid="{00000000-0005-0000-0000-0000AC3E0000}"/>
    <cellStyle name="Comma 3 5 2 3 4 2 3 2" xfId="15938" xr:uid="{00000000-0005-0000-0000-0000AD3E0000}"/>
    <cellStyle name="Comma 3 5 2 3 4 2 3 2 2" xfId="35152" xr:uid="{098B0BCC-F04D-4BFD-AC95-BC4BF325CB7F}"/>
    <cellStyle name="Comma 3 5 2 3 4 2 3 3" xfId="25545" xr:uid="{A08DC306-1CC1-4B96-B1FB-59A5F145655E}"/>
    <cellStyle name="Comma 3 5 2 3 4 2 4" xfId="11134" xr:uid="{00000000-0005-0000-0000-0000AE3E0000}"/>
    <cellStyle name="Comma 3 5 2 3 4 2 4 2" xfId="30348" xr:uid="{F2D7E160-ADF3-4810-85E2-33A5E1A13D4E}"/>
    <cellStyle name="Comma 3 5 2 3 4 2 5" xfId="20741" xr:uid="{C88CB57E-372A-47DC-8A40-1D24C05408DD}"/>
    <cellStyle name="Comma 3 5 2 3 4 3" xfId="2325" xr:uid="{00000000-0005-0000-0000-0000AF3E0000}"/>
    <cellStyle name="Comma 3 5 2 3 4 3 2" xfId="4729" xr:uid="{00000000-0005-0000-0000-0000B03E0000}"/>
    <cellStyle name="Comma 3 5 2 3 4 3 2 2" xfId="9532" xr:uid="{00000000-0005-0000-0000-0000B13E0000}"/>
    <cellStyle name="Comma 3 5 2 3 4 3 2 2 2" xfId="19139" xr:uid="{00000000-0005-0000-0000-0000B23E0000}"/>
    <cellStyle name="Comma 3 5 2 3 4 3 2 2 2 2" xfId="38353" xr:uid="{12BFDC40-087F-47DF-B9ED-5F6D72A614B2}"/>
    <cellStyle name="Comma 3 5 2 3 4 3 2 2 3" xfId="28746" xr:uid="{2727105F-6342-4FA0-B861-246A06D58CD5}"/>
    <cellStyle name="Comma 3 5 2 3 4 3 2 3" xfId="14336" xr:uid="{00000000-0005-0000-0000-0000B33E0000}"/>
    <cellStyle name="Comma 3 5 2 3 4 3 2 3 2" xfId="33550" xr:uid="{7B6E64BF-51E5-4B9F-8FE8-C83C1EDFD2F4}"/>
    <cellStyle name="Comma 3 5 2 3 4 3 2 4" xfId="23943" xr:uid="{A4FACAA1-144F-4AB9-B698-347037388352}"/>
    <cellStyle name="Comma 3 5 2 3 4 3 3" xfId="7131" xr:uid="{00000000-0005-0000-0000-0000B43E0000}"/>
    <cellStyle name="Comma 3 5 2 3 4 3 3 2" xfId="16738" xr:uid="{00000000-0005-0000-0000-0000B53E0000}"/>
    <cellStyle name="Comma 3 5 2 3 4 3 3 2 2" xfId="35952" xr:uid="{A8234596-64DA-4C45-BE15-22E17A0FE2F6}"/>
    <cellStyle name="Comma 3 5 2 3 4 3 3 3" xfId="26345" xr:uid="{C1E1B944-3B65-4B3B-A95E-C65BCD1E8C57}"/>
    <cellStyle name="Comma 3 5 2 3 4 3 4" xfId="11934" xr:uid="{00000000-0005-0000-0000-0000B63E0000}"/>
    <cellStyle name="Comma 3 5 2 3 4 3 4 2" xfId="31148" xr:uid="{1310C2CF-5B8C-43FC-A81B-214DA48B6344}"/>
    <cellStyle name="Comma 3 5 2 3 4 3 5" xfId="21541" xr:uid="{8A07065F-615B-4DF8-B44F-5868F938B6A0}"/>
    <cellStyle name="Comma 3 5 2 3 4 4" xfId="3129" xr:uid="{00000000-0005-0000-0000-0000B73E0000}"/>
    <cellStyle name="Comma 3 5 2 3 4 4 2" xfId="7932" xr:uid="{00000000-0005-0000-0000-0000B83E0000}"/>
    <cellStyle name="Comma 3 5 2 3 4 4 2 2" xfId="17539" xr:uid="{00000000-0005-0000-0000-0000B93E0000}"/>
    <cellStyle name="Comma 3 5 2 3 4 4 2 2 2" xfId="36753" xr:uid="{8CA237E1-1254-4A45-910D-A779F87A4659}"/>
    <cellStyle name="Comma 3 5 2 3 4 4 2 3" xfId="27146" xr:uid="{760AF910-EB10-4AD7-B22D-283DD43E0ADB}"/>
    <cellStyle name="Comma 3 5 2 3 4 4 3" xfId="12736" xr:uid="{00000000-0005-0000-0000-0000BA3E0000}"/>
    <cellStyle name="Comma 3 5 2 3 4 4 3 2" xfId="31950" xr:uid="{78B2CFD3-243D-48DB-9CEF-9E50F0D71088}"/>
    <cellStyle name="Comma 3 5 2 3 4 4 4" xfId="22343" xr:uid="{6141D3C0-E283-4C19-8F8B-011117807D06}"/>
    <cellStyle name="Comma 3 5 2 3 4 5" xfId="5531" xr:uid="{00000000-0005-0000-0000-0000BB3E0000}"/>
    <cellStyle name="Comma 3 5 2 3 4 5 2" xfId="15138" xr:uid="{00000000-0005-0000-0000-0000BC3E0000}"/>
    <cellStyle name="Comma 3 5 2 3 4 5 2 2" xfId="34352" xr:uid="{C10B9E07-4F77-4F84-936C-3D2DF1EAA1FC}"/>
    <cellStyle name="Comma 3 5 2 3 4 5 3" xfId="24745" xr:uid="{174E6D74-DD6B-47E8-8E3D-1FD9BE43F977}"/>
    <cellStyle name="Comma 3 5 2 3 4 6" xfId="10334" xr:uid="{00000000-0005-0000-0000-0000BD3E0000}"/>
    <cellStyle name="Comma 3 5 2 3 4 6 2" xfId="29548" xr:uid="{EE2490F4-A82B-44CC-A177-4A954D3F0F6D}"/>
    <cellStyle name="Comma 3 5 2 3 4 7" xfId="19941" xr:uid="{4498FBE0-D104-415A-B6A6-40BEB56CF735}"/>
    <cellStyle name="Comma 3 5 2 3 5" xfId="925" xr:uid="{00000000-0005-0000-0000-0000BE3E0000}"/>
    <cellStyle name="Comma 3 5 2 3 5 2" xfId="3329" xr:uid="{00000000-0005-0000-0000-0000BF3E0000}"/>
    <cellStyle name="Comma 3 5 2 3 5 2 2" xfId="8132" xr:uid="{00000000-0005-0000-0000-0000C03E0000}"/>
    <cellStyle name="Comma 3 5 2 3 5 2 2 2" xfId="17739" xr:uid="{00000000-0005-0000-0000-0000C13E0000}"/>
    <cellStyle name="Comma 3 5 2 3 5 2 2 2 2" xfId="36953" xr:uid="{53F36843-F8AA-496A-AA4F-64CA4F04C112}"/>
    <cellStyle name="Comma 3 5 2 3 5 2 2 3" xfId="27346" xr:uid="{467C5B19-E42B-4C18-95DF-17BD4917A95C}"/>
    <cellStyle name="Comma 3 5 2 3 5 2 3" xfId="12936" xr:uid="{00000000-0005-0000-0000-0000C23E0000}"/>
    <cellStyle name="Comma 3 5 2 3 5 2 3 2" xfId="32150" xr:uid="{D5ED7BA0-7380-405C-9BA6-1F3740CB8DF2}"/>
    <cellStyle name="Comma 3 5 2 3 5 2 4" xfId="22543" xr:uid="{5679AA78-ADEE-46E0-B305-01EF7F92A870}"/>
    <cellStyle name="Comma 3 5 2 3 5 3" xfId="5731" xr:uid="{00000000-0005-0000-0000-0000C33E0000}"/>
    <cellStyle name="Comma 3 5 2 3 5 3 2" xfId="15338" xr:uid="{00000000-0005-0000-0000-0000C43E0000}"/>
    <cellStyle name="Comma 3 5 2 3 5 3 2 2" xfId="34552" xr:uid="{60812DBF-2667-4C12-B947-A595E0E4539E}"/>
    <cellStyle name="Comma 3 5 2 3 5 3 3" xfId="24945" xr:uid="{1A67F74C-1421-4CEB-BD01-44853C7DD317}"/>
    <cellStyle name="Comma 3 5 2 3 5 4" xfId="10534" xr:uid="{00000000-0005-0000-0000-0000C53E0000}"/>
    <cellStyle name="Comma 3 5 2 3 5 4 2" xfId="29748" xr:uid="{7E82D826-A272-4479-AFC5-80BBA6F3FC56}"/>
    <cellStyle name="Comma 3 5 2 3 5 5" xfId="20141" xr:uid="{3C617590-C7A7-4D63-8255-6B3EAE63AA78}"/>
    <cellStyle name="Comma 3 5 2 3 6" xfId="1725" xr:uid="{00000000-0005-0000-0000-0000C63E0000}"/>
    <cellStyle name="Comma 3 5 2 3 6 2" xfId="4129" xr:uid="{00000000-0005-0000-0000-0000C73E0000}"/>
    <cellStyle name="Comma 3 5 2 3 6 2 2" xfId="8932" xr:uid="{00000000-0005-0000-0000-0000C83E0000}"/>
    <cellStyle name="Comma 3 5 2 3 6 2 2 2" xfId="18539" xr:uid="{00000000-0005-0000-0000-0000C93E0000}"/>
    <cellStyle name="Comma 3 5 2 3 6 2 2 2 2" xfId="37753" xr:uid="{CB83AC2B-8C24-4D1E-AC8D-1629596DB150}"/>
    <cellStyle name="Comma 3 5 2 3 6 2 2 3" xfId="28146" xr:uid="{B01D07CC-AF3E-4AA0-A530-7DDECF829340}"/>
    <cellStyle name="Comma 3 5 2 3 6 2 3" xfId="13736" xr:uid="{00000000-0005-0000-0000-0000CA3E0000}"/>
    <cellStyle name="Comma 3 5 2 3 6 2 3 2" xfId="32950" xr:uid="{3E459B36-1CA0-41B6-8839-A85571D4966C}"/>
    <cellStyle name="Comma 3 5 2 3 6 2 4" xfId="23343" xr:uid="{A1529FCA-C12E-4774-97A0-BA6731B9663F}"/>
    <cellStyle name="Comma 3 5 2 3 6 3" xfId="6531" xr:uid="{00000000-0005-0000-0000-0000CB3E0000}"/>
    <cellStyle name="Comma 3 5 2 3 6 3 2" xfId="16138" xr:uid="{00000000-0005-0000-0000-0000CC3E0000}"/>
    <cellStyle name="Comma 3 5 2 3 6 3 2 2" xfId="35352" xr:uid="{CA24F580-A8C1-491F-91A5-D931DA8BE81E}"/>
    <cellStyle name="Comma 3 5 2 3 6 3 3" xfId="25745" xr:uid="{24F8753F-0E87-4E3B-B0B3-87BB496C39A7}"/>
    <cellStyle name="Comma 3 5 2 3 6 4" xfId="11334" xr:uid="{00000000-0005-0000-0000-0000CD3E0000}"/>
    <cellStyle name="Comma 3 5 2 3 6 4 2" xfId="30548" xr:uid="{EF02F8C2-FC3F-4E98-A278-11D91290DC20}"/>
    <cellStyle name="Comma 3 5 2 3 6 5" xfId="20941" xr:uid="{69CBABBA-0581-4106-ADAD-56E2D614E87E}"/>
    <cellStyle name="Comma 3 5 2 3 7" xfId="2529" xr:uid="{00000000-0005-0000-0000-0000CE3E0000}"/>
    <cellStyle name="Comma 3 5 2 3 7 2" xfId="7332" xr:uid="{00000000-0005-0000-0000-0000CF3E0000}"/>
    <cellStyle name="Comma 3 5 2 3 7 2 2" xfId="16939" xr:uid="{00000000-0005-0000-0000-0000D03E0000}"/>
    <cellStyle name="Comma 3 5 2 3 7 2 2 2" xfId="36153" xr:uid="{FC1A4D75-66B2-4D8D-A9C2-BD11C34137B0}"/>
    <cellStyle name="Comma 3 5 2 3 7 2 3" xfId="26546" xr:uid="{AE01F305-80F6-4FD9-BC7B-AA8E06D11984}"/>
    <cellStyle name="Comma 3 5 2 3 7 3" xfId="12136" xr:uid="{00000000-0005-0000-0000-0000D13E0000}"/>
    <cellStyle name="Comma 3 5 2 3 7 3 2" xfId="31350" xr:uid="{EC678CA1-E8AF-4811-9EC4-632CE7F3E74E}"/>
    <cellStyle name="Comma 3 5 2 3 7 4" xfId="21743" xr:uid="{57E017FB-22CE-45F4-AF64-285ED5A109A9}"/>
    <cellStyle name="Comma 3 5 2 3 8" xfId="4931" xr:uid="{00000000-0005-0000-0000-0000D23E0000}"/>
    <cellStyle name="Comma 3 5 2 3 8 2" xfId="14538" xr:uid="{00000000-0005-0000-0000-0000D33E0000}"/>
    <cellStyle name="Comma 3 5 2 3 8 2 2" xfId="33752" xr:uid="{A20CF6BB-5836-46D1-9DEE-F249558E2AA8}"/>
    <cellStyle name="Comma 3 5 2 3 8 3" xfId="24145" xr:uid="{E0D5DA37-EE4A-4413-9A7A-898658508525}"/>
    <cellStyle name="Comma 3 5 2 3 9" xfId="9734" xr:uid="{00000000-0005-0000-0000-0000D43E0000}"/>
    <cellStyle name="Comma 3 5 2 3 9 2" xfId="28948" xr:uid="{68D11789-67C8-4101-B432-A522B32ED9A5}"/>
    <cellStyle name="Comma 3 5 2 4" xfId="224" xr:uid="{00000000-0005-0000-0000-0000D53E0000}"/>
    <cellStyle name="Comma 3 5 2 4 2" xfId="1025" xr:uid="{00000000-0005-0000-0000-0000D63E0000}"/>
    <cellStyle name="Comma 3 5 2 4 2 2" xfId="3429" xr:uid="{00000000-0005-0000-0000-0000D73E0000}"/>
    <cellStyle name="Comma 3 5 2 4 2 2 2" xfId="8232" xr:uid="{00000000-0005-0000-0000-0000D83E0000}"/>
    <cellStyle name="Comma 3 5 2 4 2 2 2 2" xfId="17839" xr:uid="{00000000-0005-0000-0000-0000D93E0000}"/>
    <cellStyle name="Comma 3 5 2 4 2 2 2 2 2" xfId="37053" xr:uid="{FD1740AC-A407-4E6C-90F4-2723F6E46301}"/>
    <cellStyle name="Comma 3 5 2 4 2 2 2 3" xfId="27446" xr:uid="{8B329230-791A-4B79-9222-E787A9578077}"/>
    <cellStyle name="Comma 3 5 2 4 2 2 3" xfId="13036" xr:uid="{00000000-0005-0000-0000-0000DA3E0000}"/>
    <cellStyle name="Comma 3 5 2 4 2 2 3 2" xfId="32250" xr:uid="{1967C495-EFE4-4C51-81D1-B3FBA6814106}"/>
    <cellStyle name="Comma 3 5 2 4 2 2 4" xfId="22643" xr:uid="{899B34A9-1651-4F13-A4DB-931236F34143}"/>
    <cellStyle name="Comma 3 5 2 4 2 3" xfId="5831" xr:uid="{00000000-0005-0000-0000-0000DB3E0000}"/>
    <cellStyle name="Comma 3 5 2 4 2 3 2" xfId="15438" xr:uid="{00000000-0005-0000-0000-0000DC3E0000}"/>
    <cellStyle name="Comma 3 5 2 4 2 3 2 2" xfId="34652" xr:uid="{3D7FFE7D-FF38-4DB4-9FDD-1C0031F3C0E8}"/>
    <cellStyle name="Comma 3 5 2 4 2 3 3" xfId="25045" xr:uid="{FD30D2C5-3AA2-437E-9BB7-347C4C6579B9}"/>
    <cellStyle name="Comma 3 5 2 4 2 4" xfId="10634" xr:uid="{00000000-0005-0000-0000-0000DD3E0000}"/>
    <cellStyle name="Comma 3 5 2 4 2 4 2" xfId="29848" xr:uid="{8CFFB091-7962-42FA-8F41-7A035417E5DC}"/>
    <cellStyle name="Comma 3 5 2 4 2 5" xfId="20241" xr:uid="{4199D5AE-89B9-42A0-A71D-A8B4F7E32827}"/>
    <cellStyle name="Comma 3 5 2 4 3" xfId="1825" xr:uid="{00000000-0005-0000-0000-0000DE3E0000}"/>
    <cellStyle name="Comma 3 5 2 4 3 2" xfId="4229" xr:uid="{00000000-0005-0000-0000-0000DF3E0000}"/>
    <cellStyle name="Comma 3 5 2 4 3 2 2" xfId="9032" xr:uid="{00000000-0005-0000-0000-0000E03E0000}"/>
    <cellStyle name="Comma 3 5 2 4 3 2 2 2" xfId="18639" xr:uid="{00000000-0005-0000-0000-0000E13E0000}"/>
    <cellStyle name="Comma 3 5 2 4 3 2 2 2 2" xfId="37853" xr:uid="{6B7D987B-B5C8-4375-9144-C7EBE2A091F4}"/>
    <cellStyle name="Comma 3 5 2 4 3 2 2 3" xfId="28246" xr:uid="{0BC0303C-A542-4C41-A4C3-61D383387D57}"/>
    <cellStyle name="Comma 3 5 2 4 3 2 3" xfId="13836" xr:uid="{00000000-0005-0000-0000-0000E23E0000}"/>
    <cellStyle name="Comma 3 5 2 4 3 2 3 2" xfId="33050" xr:uid="{57D73D2E-53B3-41C1-9CAE-71C8DEBB0F5E}"/>
    <cellStyle name="Comma 3 5 2 4 3 2 4" xfId="23443" xr:uid="{80D20226-EF5F-4292-89A9-DCE2D3128241}"/>
    <cellStyle name="Comma 3 5 2 4 3 3" xfId="6631" xr:uid="{00000000-0005-0000-0000-0000E33E0000}"/>
    <cellStyle name="Comma 3 5 2 4 3 3 2" xfId="16238" xr:uid="{00000000-0005-0000-0000-0000E43E0000}"/>
    <cellStyle name="Comma 3 5 2 4 3 3 2 2" xfId="35452" xr:uid="{44FDF0DA-B53C-4A20-8C73-25A889CC4C2F}"/>
    <cellStyle name="Comma 3 5 2 4 3 3 3" xfId="25845" xr:uid="{7A79D5AC-D34B-4AF8-B628-B9A4999FCE30}"/>
    <cellStyle name="Comma 3 5 2 4 3 4" xfId="11434" xr:uid="{00000000-0005-0000-0000-0000E53E0000}"/>
    <cellStyle name="Comma 3 5 2 4 3 4 2" xfId="30648" xr:uid="{19E5535E-692F-4C69-80C3-0CB32B936DDF}"/>
    <cellStyle name="Comma 3 5 2 4 3 5" xfId="21041" xr:uid="{53B72F91-D3EA-4F1D-9A62-9AAC5B400FD9}"/>
    <cellStyle name="Comma 3 5 2 4 4" xfId="2629" xr:uid="{00000000-0005-0000-0000-0000E63E0000}"/>
    <cellStyle name="Comma 3 5 2 4 4 2" xfId="7432" xr:uid="{00000000-0005-0000-0000-0000E73E0000}"/>
    <cellStyle name="Comma 3 5 2 4 4 2 2" xfId="17039" xr:uid="{00000000-0005-0000-0000-0000E83E0000}"/>
    <cellStyle name="Comma 3 5 2 4 4 2 2 2" xfId="36253" xr:uid="{8B17D689-994D-4504-A5C7-3489844F9F42}"/>
    <cellStyle name="Comma 3 5 2 4 4 2 3" xfId="26646" xr:uid="{7817C163-6FFD-4639-94C2-5F26D79C35C2}"/>
    <cellStyle name="Comma 3 5 2 4 4 3" xfId="12236" xr:uid="{00000000-0005-0000-0000-0000E93E0000}"/>
    <cellStyle name="Comma 3 5 2 4 4 3 2" xfId="31450" xr:uid="{8BD6CC1F-B678-40FE-8A6E-CC6BB8E826E5}"/>
    <cellStyle name="Comma 3 5 2 4 4 4" xfId="21843" xr:uid="{B06174C8-8B6A-4238-B656-AE833CB2AD24}"/>
    <cellStyle name="Comma 3 5 2 4 5" xfId="5031" xr:uid="{00000000-0005-0000-0000-0000EA3E0000}"/>
    <cellStyle name="Comma 3 5 2 4 5 2" xfId="14638" xr:uid="{00000000-0005-0000-0000-0000EB3E0000}"/>
    <cellStyle name="Comma 3 5 2 4 5 2 2" xfId="33852" xr:uid="{3386546B-7E24-4197-8212-273F37A101DD}"/>
    <cellStyle name="Comma 3 5 2 4 5 3" xfId="24245" xr:uid="{AF37885B-7E14-4DEF-B67C-EA46678778A7}"/>
    <cellStyle name="Comma 3 5 2 4 6" xfId="9834" xr:uid="{00000000-0005-0000-0000-0000EC3E0000}"/>
    <cellStyle name="Comma 3 5 2 4 6 2" xfId="29048" xr:uid="{EC8D6BFD-180A-4F97-B354-97A3D8A274D9}"/>
    <cellStyle name="Comma 3 5 2 4 7" xfId="19441" xr:uid="{DFCA6581-7EF3-4765-8992-61575E006F5B}"/>
    <cellStyle name="Comma 3 5 2 5" xfId="424" xr:uid="{00000000-0005-0000-0000-0000ED3E0000}"/>
    <cellStyle name="Comma 3 5 2 5 2" xfId="1225" xr:uid="{00000000-0005-0000-0000-0000EE3E0000}"/>
    <cellStyle name="Comma 3 5 2 5 2 2" xfId="3629" xr:uid="{00000000-0005-0000-0000-0000EF3E0000}"/>
    <cellStyle name="Comma 3 5 2 5 2 2 2" xfId="8432" xr:uid="{00000000-0005-0000-0000-0000F03E0000}"/>
    <cellStyle name="Comma 3 5 2 5 2 2 2 2" xfId="18039" xr:uid="{00000000-0005-0000-0000-0000F13E0000}"/>
    <cellStyle name="Comma 3 5 2 5 2 2 2 2 2" xfId="37253" xr:uid="{3E8DBBBE-CC60-49AD-8108-DE92039EDCBB}"/>
    <cellStyle name="Comma 3 5 2 5 2 2 2 3" xfId="27646" xr:uid="{AB882EC8-3C05-4B80-882A-2E512C1AC4EE}"/>
    <cellStyle name="Comma 3 5 2 5 2 2 3" xfId="13236" xr:uid="{00000000-0005-0000-0000-0000F23E0000}"/>
    <cellStyle name="Comma 3 5 2 5 2 2 3 2" xfId="32450" xr:uid="{1DD96A18-F233-4DBC-8A97-43B21FF3E44E}"/>
    <cellStyle name="Comma 3 5 2 5 2 2 4" xfId="22843" xr:uid="{46CE14AD-DE12-4895-A888-93EAF112F4CF}"/>
    <cellStyle name="Comma 3 5 2 5 2 3" xfId="6031" xr:uid="{00000000-0005-0000-0000-0000F33E0000}"/>
    <cellStyle name="Comma 3 5 2 5 2 3 2" xfId="15638" xr:uid="{00000000-0005-0000-0000-0000F43E0000}"/>
    <cellStyle name="Comma 3 5 2 5 2 3 2 2" xfId="34852" xr:uid="{4E4F3A14-142F-4762-9F26-9DE8851C70D0}"/>
    <cellStyle name="Comma 3 5 2 5 2 3 3" xfId="25245" xr:uid="{E47F9A10-82A4-4642-A433-E420FEF8306B}"/>
    <cellStyle name="Comma 3 5 2 5 2 4" xfId="10834" xr:uid="{00000000-0005-0000-0000-0000F53E0000}"/>
    <cellStyle name="Comma 3 5 2 5 2 4 2" xfId="30048" xr:uid="{5177694C-99A9-4670-8C05-F2DE1EC832FA}"/>
    <cellStyle name="Comma 3 5 2 5 2 5" xfId="20441" xr:uid="{F72C28A8-4F98-4C34-A3F9-1DAF8980F690}"/>
    <cellStyle name="Comma 3 5 2 5 3" xfId="2025" xr:uid="{00000000-0005-0000-0000-0000F63E0000}"/>
    <cellStyle name="Comma 3 5 2 5 3 2" xfId="4429" xr:uid="{00000000-0005-0000-0000-0000F73E0000}"/>
    <cellStyle name="Comma 3 5 2 5 3 2 2" xfId="9232" xr:uid="{00000000-0005-0000-0000-0000F83E0000}"/>
    <cellStyle name="Comma 3 5 2 5 3 2 2 2" xfId="18839" xr:uid="{00000000-0005-0000-0000-0000F93E0000}"/>
    <cellStyle name="Comma 3 5 2 5 3 2 2 2 2" xfId="38053" xr:uid="{AF387FDE-07FB-4CC0-9515-E653B7E4B91E}"/>
    <cellStyle name="Comma 3 5 2 5 3 2 2 3" xfId="28446" xr:uid="{1DF1FCD5-6688-4CDA-B07D-DD7AFB16595D}"/>
    <cellStyle name="Comma 3 5 2 5 3 2 3" xfId="14036" xr:uid="{00000000-0005-0000-0000-0000FA3E0000}"/>
    <cellStyle name="Comma 3 5 2 5 3 2 3 2" xfId="33250" xr:uid="{6B44A52A-4258-402E-9F09-0D24F547FB0A}"/>
    <cellStyle name="Comma 3 5 2 5 3 2 4" xfId="23643" xr:uid="{4F8934D0-F119-48B1-A987-1BA06CB4D1F0}"/>
    <cellStyle name="Comma 3 5 2 5 3 3" xfId="6831" xr:uid="{00000000-0005-0000-0000-0000FB3E0000}"/>
    <cellStyle name="Comma 3 5 2 5 3 3 2" xfId="16438" xr:uid="{00000000-0005-0000-0000-0000FC3E0000}"/>
    <cellStyle name="Comma 3 5 2 5 3 3 2 2" xfId="35652" xr:uid="{02909BEA-A072-43EB-8E6D-5E05147CA00E}"/>
    <cellStyle name="Comma 3 5 2 5 3 3 3" xfId="26045" xr:uid="{FE62E962-998C-44DC-99F6-990A9C87AB63}"/>
    <cellStyle name="Comma 3 5 2 5 3 4" xfId="11634" xr:uid="{00000000-0005-0000-0000-0000FD3E0000}"/>
    <cellStyle name="Comma 3 5 2 5 3 4 2" xfId="30848" xr:uid="{69AADD21-3D24-4AC9-A3F6-6BE12847AC10}"/>
    <cellStyle name="Comma 3 5 2 5 3 5" xfId="21241" xr:uid="{BB3B43B4-7858-42F4-9105-25F93AE537E3}"/>
    <cellStyle name="Comma 3 5 2 5 4" xfId="2829" xr:uid="{00000000-0005-0000-0000-0000FE3E0000}"/>
    <cellStyle name="Comma 3 5 2 5 4 2" xfId="7632" xr:uid="{00000000-0005-0000-0000-0000FF3E0000}"/>
    <cellStyle name="Comma 3 5 2 5 4 2 2" xfId="17239" xr:uid="{00000000-0005-0000-0000-0000003F0000}"/>
    <cellStyle name="Comma 3 5 2 5 4 2 2 2" xfId="36453" xr:uid="{82B46D61-62B0-4476-983E-216591D7A42C}"/>
    <cellStyle name="Comma 3 5 2 5 4 2 3" xfId="26846" xr:uid="{5E424CDC-58B5-4DEA-8EAE-E94E07246BEE}"/>
    <cellStyle name="Comma 3 5 2 5 4 3" xfId="12436" xr:uid="{00000000-0005-0000-0000-0000013F0000}"/>
    <cellStyle name="Comma 3 5 2 5 4 3 2" xfId="31650" xr:uid="{6445D135-CB87-4ABE-AF04-67A5022268AA}"/>
    <cellStyle name="Comma 3 5 2 5 4 4" xfId="22043" xr:uid="{37F1CE5B-A6C5-45F2-AF9F-866AC900F505}"/>
    <cellStyle name="Comma 3 5 2 5 5" xfId="5231" xr:uid="{00000000-0005-0000-0000-0000023F0000}"/>
    <cellStyle name="Comma 3 5 2 5 5 2" xfId="14838" xr:uid="{00000000-0005-0000-0000-0000033F0000}"/>
    <cellStyle name="Comma 3 5 2 5 5 2 2" xfId="34052" xr:uid="{44EE7553-0683-42B1-9EA7-A0E145A7F384}"/>
    <cellStyle name="Comma 3 5 2 5 5 3" xfId="24445" xr:uid="{E9A766DF-A057-4258-B2F8-637477FBD609}"/>
    <cellStyle name="Comma 3 5 2 5 6" xfId="10034" xr:uid="{00000000-0005-0000-0000-0000043F0000}"/>
    <cellStyle name="Comma 3 5 2 5 6 2" xfId="29248" xr:uid="{998D8701-80F2-44EE-9271-E18832EBE10E}"/>
    <cellStyle name="Comma 3 5 2 5 7" xfId="19641" xr:uid="{8EA997DA-855E-48AF-BEF2-62673347A12C}"/>
    <cellStyle name="Comma 3 5 2 6" xfId="624" xr:uid="{00000000-0005-0000-0000-0000053F0000}"/>
    <cellStyle name="Comma 3 5 2 6 2" xfId="1425" xr:uid="{00000000-0005-0000-0000-0000063F0000}"/>
    <cellStyle name="Comma 3 5 2 6 2 2" xfId="3829" xr:uid="{00000000-0005-0000-0000-0000073F0000}"/>
    <cellStyle name="Comma 3 5 2 6 2 2 2" xfId="8632" xr:uid="{00000000-0005-0000-0000-0000083F0000}"/>
    <cellStyle name="Comma 3 5 2 6 2 2 2 2" xfId="18239" xr:uid="{00000000-0005-0000-0000-0000093F0000}"/>
    <cellStyle name="Comma 3 5 2 6 2 2 2 2 2" xfId="37453" xr:uid="{FE9E992C-3EF7-4516-829E-920485600A34}"/>
    <cellStyle name="Comma 3 5 2 6 2 2 2 3" xfId="27846" xr:uid="{2926A601-9AF2-4B77-85A2-D30C35306775}"/>
    <cellStyle name="Comma 3 5 2 6 2 2 3" xfId="13436" xr:uid="{00000000-0005-0000-0000-00000A3F0000}"/>
    <cellStyle name="Comma 3 5 2 6 2 2 3 2" xfId="32650" xr:uid="{38B97191-9D50-4F1C-B151-12E95239E72F}"/>
    <cellStyle name="Comma 3 5 2 6 2 2 4" xfId="23043" xr:uid="{209890AE-B98C-4858-998D-00A79BAD4202}"/>
    <cellStyle name="Comma 3 5 2 6 2 3" xfId="6231" xr:uid="{00000000-0005-0000-0000-00000B3F0000}"/>
    <cellStyle name="Comma 3 5 2 6 2 3 2" xfId="15838" xr:uid="{00000000-0005-0000-0000-00000C3F0000}"/>
    <cellStyle name="Comma 3 5 2 6 2 3 2 2" xfId="35052" xr:uid="{63CBA405-9287-4CBE-8956-09AD5F5E311B}"/>
    <cellStyle name="Comma 3 5 2 6 2 3 3" xfId="25445" xr:uid="{74AE7FA0-18DA-4FEA-9B08-5816424021C6}"/>
    <cellStyle name="Comma 3 5 2 6 2 4" xfId="11034" xr:uid="{00000000-0005-0000-0000-00000D3F0000}"/>
    <cellStyle name="Comma 3 5 2 6 2 4 2" xfId="30248" xr:uid="{59733928-D313-47D6-86B3-F23A81CEFED1}"/>
    <cellStyle name="Comma 3 5 2 6 2 5" xfId="20641" xr:uid="{95FB7AC9-CE8A-4A48-8309-FBAC6F7C4E63}"/>
    <cellStyle name="Comma 3 5 2 6 3" xfId="2225" xr:uid="{00000000-0005-0000-0000-00000E3F0000}"/>
    <cellStyle name="Comma 3 5 2 6 3 2" xfId="4629" xr:uid="{00000000-0005-0000-0000-00000F3F0000}"/>
    <cellStyle name="Comma 3 5 2 6 3 2 2" xfId="9432" xr:uid="{00000000-0005-0000-0000-0000103F0000}"/>
    <cellStyle name="Comma 3 5 2 6 3 2 2 2" xfId="19039" xr:uid="{00000000-0005-0000-0000-0000113F0000}"/>
    <cellStyle name="Comma 3 5 2 6 3 2 2 2 2" xfId="38253" xr:uid="{D8648F9F-A117-4F27-A582-DE1EC04DD3C3}"/>
    <cellStyle name="Comma 3 5 2 6 3 2 2 3" xfId="28646" xr:uid="{B5BCA7C1-1F56-4A0D-8E1C-7301249AF321}"/>
    <cellStyle name="Comma 3 5 2 6 3 2 3" xfId="14236" xr:uid="{00000000-0005-0000-0000-0000123F0000}"/>
    <cellStyle name="Comma 3 5 2 6 3 2 3 2" xfId="33450" xr:uid="{80D9582F-F5FE-47DF-B787-2DFC33348E31}"/>
    <cellStyle name="Comma 3 5 2 6 3 2 4" xfId="23843" xr:uid="{AE4ECA68-3515-4958-A7A2-BE26E1F488E4}"/>
    <cellStyle name="Comma 3 5 2 6 3 3" xfId="7031" xr:uid="{00000000-0005-0000-0000-0000133F0000}"/>
    <cellStyle name="Comma 3 5 2 6 3 3 2" xfId="16638" xr:uid="{00000000-0005-0000-0000-0000143F0000}"/>
    <cellStyle name="Comma 3 5 2 6 3 3 2 2" xfId="35852" xr:uid="{D35A2F84-7ED6-46CD-959B-14321ABBE649}"/>
    <cellStyle name="Comma 3 5 2 6 3 3 3" xfId="26245" xr:uid="{41D12E1B-CBE4-41BA-A891-9E81E9BCBC31}"/>
    <cellStyle name="Comma 3 5 2 6 3 4" xfId="11834" xr:uid="{00000000-0005-0000-0000-0000153F0000}"/>
    <cellStyle name="Comma 3 5 2 6 3 4 2" xfId="31048" xr:uid="{6BE7B13F-5FD4-4C7A-BF52-F6193D63B4FB}"/>
    <cellStyle name="Comma 3 5 2 6 3 5" xfId="21441" xr:uid="{2DD8E5DD-40EC-498D-AD72-83C431714686}"/>
    <cellStyle name="Comma 3 5 2 6 4" xfId="3029" xr:uid="{00000000-0005-0000-0000-0000163F0000}"/>
    <cellStyle name="Comma 3 5 2 6 4 2" xfId="7832" xr:uid="{00000000-0005-0000-0000-0000173F0000}"/>
    <cellStyle name="Comma 3 5 2 6 4 2 2" xfId="17439" xr:uid="{00000000-0005-0000-0000-0000183F0000}"/>
    <cellStyle name="Comma 3 5 2 6 4 2 2 2" xfId="36653" xr:uid="{04C9B350-1F5C-4F39-81C4-999DFDBF5F58}"/>
    <cellStyle name="Comma 3 5 2 6 4 2 3" xfId="27046" xr:uid="{D8B55928-C15C-4020-952D-3D06863ED31F}"/>
    <cellStyle name="Comma 3 5 2 6 4 3" xfId="12636" xr:uid="{00000000-0005-0000-0000-0000193F0000}"/>
    <cellStyle name="Comma 3 5 2 6 4 3 2" xfId="31850" xr:uid="{A6263119-FEF0-47AB-9B63-00E6693D0B97}"/>
    <cellStyle name="Comma 3 5 2 6 4 4" xfId="22243" xr:uid="{93C0C48C-7DBC-4B04-8652-8AD041B62F30}"/>
    <cellStyle name="Comma 3 5 2 6 5" xfId="5431" xr:uid="{00000000-0005-0000-0000-00001A3F0000}"/>
    <cellStyle name="Comma 3 5 2 6 5 2" xfId="15038" xr:uid="{00000000-0005-0000-0000-00001B3F0000}"/>
    <cellStyle name="Comma 3 5 2 6 5 2 2" xfId="34252" xr:uid="{6884376E-2ADE-43C4-B756-170A8FC3A570}"/>
    <cellStyle name="Comma 3 5 2 6 5 3" xfId="24645" xr:uid="{C4F8BE89-EBC7-46DA-8386-3DB769F4470D}"/>
    <cellStyle name="Comma 3 5 2 6 6" xfId="10234" xr:uid="{00000000-0005-0000-0000-00001C3F0000}"/>
    <cellStyle name="Comma 3 5 2 6 6 2" xfId="29448" xr:uid="{7BCA30AB-2532-4DBD-9A06-D1A615EC4FC9}"/>
    <cellStyle name="Comma 3 5 2 6 7" xfId="19841" xr:uid="{261E5202-FBFA-4BF5-A214-2D165A4E7190}"/>
    <cellStyle name="Comma 3 5 2 7" xfId="825" xr:uid="{00000000-0005-0000-0000-00001D3F0000}"/>
    <cellStyle name="Comma 3 5 2 7 2" xfId="3229" xr:uid="{00000000-0005-0000-0000-00001E3F0000}"/>
    <cellStyle name="Comma 3 5 2 7 2 2" xfId="8032" xr:uid="{00000000-0005-0000-0000-00001F3F0000}"/>
    <cellStyle name="Comma 3 5 2 7 2 2 2" xfId="17639" xr:uid="{00000000-0005-0000-0000-0000203F0000}"/>
    <cellStyle name="Comma 3 5 2 7 2 2 2 2" xfId="36853" xr:uid="{51C6FA30-1D8D-4788-882A-8627F044939F}"/>
    <cellStyle name="Comma 3 5 2 7 2 2 3" xfId="27246" xr:uid="{C525AA3D-EA76-41E0-90CA-24367A954D18}"/>
    <cellStyle name="Comma 3 5 2 7 2 3" xfId="12836" xr:uid="{00000000-0005-0000-0000-0000213F0000}"/>
    <cellStyle name="Comma 3 5 2 7 2 3 2" xfId="32050" xr:uid="{834002CE-4E02-4073-9B98-632D349A3376}"/>
    <cellStyle name="Comma 3 5 2 7 2 4" xfId="22443" xr:uid="{A3AA81E7-08D3-4DA2-9F4B-E054B279D1F2}"/>
    <cellStyle name="Comma 3 5 2 7 3" xfId="5631" xr:uid="{00000000-0005-0000-0000-0000223F0000}"/>
    <cellStyle name="Comma 3 5 2 7 3 2" xfId="15238" xr:uid="{00000000-0005-0000-0000-0000233F0000}"/>
    <cellStyle name="Comma 3 5 2 7 3 2 2" xfId="34452" xr:uid="{6918E720-0CB7-4205-A0B6-E910AC10A470}"/>
    <cellStyle name="Comma 3 5 2 7 3 3" xfId="24845" xr:uid="{77DF6F72-36C5-44DA-B5BF-6201153417C9}"/>
    <cellStyle name="Comma 3 5 2 7 4" xfId="10434" xr:uid="{00000000-0005-0000-0000-0000243F0000}"/>
    <cellStyle name="Comma 3 5 2 7 4 2" xfId="29648" xr:uid="{686C0E65-358E-4E6B-88F8-8FFBEB01ADCC}"/>
    <cellStyle name="Comma 3 5 2 7 5" xfId="20041" xr:uid="{DED51A2D-A910-435E-B7BA-4E2CC232B4C2}"/>
    <cellStyle name="Comma 3 5 2 8" xfId="1625" xr:uid="{00000000-0005-0000-0000-0000253F0000}"/>
    <cellStyle name="Comma 3 5 2 8 2" xfId="4029" xr:uid="{00000000-0005-0000-0000-0000263F0000}"/>
    <cellStyle name="Comma 3 5 2 8 2 2" xfId="8832" xr:uid="{00000000-0005-0000-0000-0000273F0000}"/>
    <cellStyle name="Comma 3 5 2 8 2 2 2" xfId="18439" xr:uid="{00000000-0005-0000-0000-0000283F0000}"/>
    <cellStyle name="Comma 3 5 2 8 2 2 2 2" xfId="37653" xr:uid="{67A6243C-31FB-4CE9-979C-7731BE644BBD}"/>
    <cellStyle name="Comma 3 5 2 8 2 2 3" xfId="28046" xr:uid="{ECEEA88E-D356-477C-8941-C6DAE29CC81A}"/>
    <cellStyle name="Comma 3 5 2 8 2 3" xfId="13636" xr:uid="{00000000-0005-0000-0000-0000293F0000}"/>
    <cellStyle name="Comma 3 5 2 8 2 3 2" xfId="32850" xr:uid="{BF780895-8FF3-4D91-8318-0DCF134FB6F7}"/>
    <cellStyle name="Comma 3 5 2 8 2 4" xfId="23243" xr:uid="{AD240D45-6031-49BF-BA7F-1CC317927727}"/>
    <cellStyle name="Comma 3 5 2 8 3" xfId="6431" xr:uid="{00000000-0005-0000-0000-00002A3F0000}"/>
    <cellStyle name="Comma 3 5 2 8 3 2" xfId="16038" xr:uid="{00000000-0005-0000-0000-00002B3F0000}"/>
    <cellStyle name="Comma 3 5 2 8 3 2 2" xfId="35252" xr:uid="{9619FE98-E086-4F26-99F9-F938117D0C0E}"/>
    <cellStyle name="Comma 3 5 2 8 3 3" xfId="25645" xr:uid="{73979CA2-3D5A-4530-89EA-2A948FEC12C4}"/>
    <cellStyle name="Comma 3 5 2 8 4" xfId="11234" xr:uid="{00000000-0005-0000-0000-00002C3F0000}"/>
    <cellStyle name="Comma 3 5 2 8 4 2" xfId="30448" xr:uid="{0F5DEB0C-62B9-4793-B986-65A322471708}"/>
    <cellStyle name="Comma 3 5 2 8 5" xfId="20841" xr:uid="{2FBC272A-1138-42C7-9927-7BBA3CF75588}"/>
    <cellStyle name="Comma 3 5 2 9" xfId="2429" xr:uid="{00000000-0005-0000-0000-00002D3F0000}"/>
    <cellStyle name="Comma 3 5 2 9 2" xfId="7232" xr:uid="{00000000-0005-0000-0000-00002E3F0000}"/>
    <cellStyle name="Comma 3 5 2 9 2 2" xfId="16839" xr:uid="{00000000-0005-0000-0000-00002F3F0000}"/>
    <cellStyle name="Comma 3 5 2 9 2 2 2" xfId="36053" xr:uid="{BE4D6236-D5A3-47D0-9D90-0FF7A9FF1CD9}"/>
    <cellStyle name="Comma 3 5 2 9 2 3" xfId="26446" xr:uid="{E37FBAC4-8D5E-4C38-98B4-4A82B812EFD1}"/>
    <cellStyle name="Comma 3 5 2 9 3" xfId="12036" xr:uid="{00000000-0005-0000-0000-0000303F0000}"/>
    <cellStyle name="Comma 3 5 2 9 3 2" xfId="31250" xr:uid="{99849B42-2F89-49CE-B819-0557DA9609CF}"/>
    <cellStyle name="Comma 3 5 2 9 4" xfId="21643" xr:uid="{A01E627F-2A76-4A76-9578-8CD57EC61FDB}"/>
    <cellStyle name="Comma 3 5 3" xfId="34" xr:uid="{00000000-0005-0000-0000-0000313F0000}"/>
    <cellStyle name="Comma 3 5 3 10" xfId="4841" xr:uid="{00000000-0005-0000-0000-0000323F0000}"/>
    <cellStyle name="Comma 3 5 3 10 2" xfId="14448" xr:uid="{00000000-0005-0000-0000-0000333F0000}"/>
    <cellStyle name="Comma 3 5 3 10 2 2" xfId="33662" xr:uid="{5E465933-48D6-4AB0-BFBB-7F22FD6ACF31}"/>
    <cellStyle name="Comma 3 5 3 10 3" xfId="24055" xr:uid="{6AC0C4BC-CE7E-444C-80E9-288015D08CD0}"/>
    <cellStyle name="Comma 3 5 3 11" xfId="9644" xr:uid="{00000000-0005-0000-0000-0000343F0000}"/>
    <cellStyle name="Comma 3 5 3 11 2" xfId="28858" xr:uid="{5BA5D6C2-7494-4AE8-8842-E3E947585E3A}"/>
    <cellStyle name="Comma 3 5 3 12" xfId="19251" xr:uid="{0009FB7F-0864-4275-8A38-D8AC3E5AD0E2}"/>
    <cellStyle name="Comma 3 5 3 2" xfId="84" xr:uid="{00000000-0005-0000-0000-0000353F0000}"/>
    <cellStyle name="Comma 3 5 3 2 10" xfId="9694" xr:uid="{00000000-0005-0000-0000-0000363F0000}"/>
    <cellStyle name="Comma 3 5 3 2 10 2" xfId="28908" xr:uid="{F605799C-54C5-4E9B-B12A-D60AFFAAA3E3}"/>
    <cellStyle name="Comma 3 5 3 2 11" xfId="19301" xr:uid="{1400617A-3EF3-45C6-8505-ADE06869F9DC}"/>
    <cellStyle name="Comma 3 5 3 2 2" xfId="184" xr:uid="{00000000-0005-0000-0000-0000373F0000}"/>
    <cellStyle name="Comma 3 5 3 2 2 10" xfId="19401" xr:uid="{B8AC71E6-0E8B-4F5A-B197-43A1C27167DB}"/>
    <cellStyle name="Comma 3 5 3 2 2 2" xfId="384" xr:uid="{00000000-0005-0000-0000-0000383F0000}"/>
    <cellStyle name="Comma 3 5 3 2 2 2 2" xfId="1185" xr:uid="{00000000-0005-0000-0000-0000393F0000}"/>
    <cellStyle name="Comma 3 5 3 2 2 2 2 2" xfId="3589" xr:uid="{00000000-0005-0000-0000-00003A3F0000}"/>
    <cellStyle name="Comma 3 5 3 2 2 2 2 2 2" xfId="8392" xr:uid="{00000000-0005-0000-0000-00003B3F0000}"/>
    <cellStyle name="Comma 3 5 3 2 2 2 2 2 2 2" xfId="17999" xr:uid="{00000000-0005-0000-0000-00003C3F0000}"/>
    <cellStyle name="Comma 3 5 3 2 2 2 2 2 2 2 2" xfId="37213" xr:uid="{A98BABE7-A7DC-432B-A5E7-B63B9713B975}"/>
    <cellStyle name="Comma 3 5 3 2 2 2 2 2 2 3" xfId="27606" xr:uid="{EF58938E-F8CF-462D-BBE9-49B4BFD394ED}"/>
    <cellStyle name="Comma 3 5 3 2 2 2 2 2 3" xfId="13196" xr:uid="{00000000-0005-0000-0000-00003D3F0000}"/>
    <cellStyle name="Comma 3 5 3 2 2 2 2 2 3 2" xfId="32410" xr:uid="{D4298942-C92A-4D58-B01D-BCADB217F20E}"/>
    <cellStyle name="Comma 3 5 3 2 2 2 2 2 4" xfId="22803" xr:uid="{8C5199F9-71A7-402E-A23D-9B9D12081E38}"/>
    <cellStyle name="Comma 3 5 3 2 2 2 2 3" xfId="5991" xr:uid="{00000000-0005-0000-0000-00003E3F0000}"/>
    <cellStyle name="Comma 3 5 3 2 2 2 2 3 2" xfId="15598" xr:uid="{00000000-0005-0000-0000-00003F3F0000}"/>
    <cellStyle name="Comma 3 5 3 2 2 2 2 3 2 2" xfId="34812" xr:uid="{5D8DA459-43F8-4557-8872-D156714756BB}"/>
    <cellStyle name="Comma 3 5 3 2 2 2 2 3 3" xfId="25205" xr:uid="{45627881-CCA4-42B7-BFF0-0A94C138BA7B}"/>
    <cellStyle name="Comma 3 5 3 2 2 2 2 4" xfId="10794" xr:uid="{00000000-0005-0000-0000-0000403F0000}"/>
    <cellStyle name="Comma 3 5 3 2 2 2 2 4 2" xfId="30008" xr:uid="{22FEFD66-BD8B-4BDC-BF21-CA6E5481EE8F}"/>
    <cellStyle name="Comma 3 5 3 2 2 2 2 5" xfId="20401" xr:uid="{1156009E-459F-4F08-A3C3-89EABE634423}"/>
    <cellStyle name="Comma 3 5 3 2 2 2 3" xfId="1985" xr:uid="{00000000-0005-0000-0000-0000413F0000}"/>
    <cellStyle name="Comma 3 5 3 2 2 2 3 2" xfId="4389" xr:uid="{00000000-0005-0000-0000-0000423F0000}"/>
    <cellStyle name="Comma 3 5 3 2 2 2 3 2 2" xfId="9192" xr:uid="{00000000-0005-0000-0000-0000433F0000}"/>
    <cellStyle name="Comma 3 5 3 2 2 2 3 2 2 2" xfId="18799" xr:uid="{00000000-0005-0000-0000-0000443F0000}"/>
    <cellStyle name="Comma 3 5 3 2 2 2 3 2 2 2 2" xfId="38013" xr:uid="{1CFED642-0996-48EE-98BA-FAD000BED0EE}"/>
    <cellStyle name="Comma 3 5 3 2 2 2 3 2 2 3" xfId="28406" xr:uid="{3F70AC14-9A97-4520-B1FC-6307174B623A}"/>
    <cellStyle name="Comma 3 5 3 2 2 2 3 2 3" xfId="13996" xr:uid="{00000000-0005-0000-0000-0000453F0000}"/>
    <cellStyle name="Comma 3 5 3 2 2 2 3 2 3 2" xfId="33210" xr:uid="{88E3ABCF-B424-4B65-871E-0BC2E761A4FE}"/>
    <cellStyle name="Comma 3 5 3 2 2 2 3 2 4" xfId="23603" xr:uid="{B6B82A7A-16A1-4148-98B4-3EAD1D8C4E6C}"/>
    <cellStyle name="Comma 3 5 3 2 2 2 3 3" xfId="6791" xr:uid="{00000000-0005-0000-0000-0000463F0000}"/>
    <cellStyle name="Comma 3 5 3 2 2 2 3 3 2" xfId="16398" xr:uid="{00000000-0005-0000-0000-0000473F0000}"/>
    <cellStyle name="Comma 3 5 3 2 2 2 3 3 2 2" xfId="35612" xr:uid="{3F392712-2183-4F53-8645-B2C718FF8E8F}"/>
    <cellStyle name="Comma 3 5 3 2 2 2 3 3 3" xfId="26005" xr:uid="{484AACA9-85FD-4781-8CC3-C2E2F0EC4038}"/>
    <cellStyle name="Comma 3 5 3 2 2 2 3 4" xfId="11594" xr:uid="{00000000-0005-0000-0000-0000483F0000}"/>
    <cellStyle name="Comma 3 5 3 2 2 2 3 4 2" xfId="30808" xr:uid="{51189893-91BE-442D-A2C4-B0D82207FB0C}"/>
    <cellStyle name="Comma 3 5 3 2 2 2 3 5" xfId="21201" xr:uid="{28FE9145-AB77-4C2D-9CA4-DC6232AD0B48}"/>
    <cellStyle name="Comma 3 5 3 2 2 2 4" xfId="2789" xr:uid="{00000000-0005-0000-0000-0000493F0000}"/>
    <cellStyle name="Comma 3 5 3 2 2 2 4 2" xfId="7592" xr:uid="{00000000-0005-0000-0000-00004A3F0000}"/>
    <cellStyle name="Comma 3 5 3 2 2 2 4 2 2" xfId="17199" xr:uid="{00000000-0005-0000-0000-00004B3F0000}"/>
    <cellStyle name="Comma 3 5 3 2 2 2 4 2 2 2" xfId="36413" xr:uid="{3C8EF252-51E2-41A2-83A4-78C198746AC2}"/>
    <cellStyle name="Comma 3 5 3 2 2 2 4 2 3" xfId="26806" xr:uid="{19A5A510-2AA3-415A-AE48-88FA9BD30AA2}"/>
    <cellStyle name="Comma 3 5 3 2 2 2 4 3" xfId="12396" xr:uid="{00000000-0005-0000-0000-00004C3F0000}"/>
    <cellStyle name="Comma 3 5 3 2 2 2 4 3 2" xfId="31610" xr:uid="{7F180069-FDB2-4615-BCAC-FA0049F52CB2}"/>
    <cellStyle name="Comma 3 5 3 2 2 2 4 4" xfId="22003" xr:uid="{32A69C32-1015-47C6-A74F-D378E38E423B}"/>
    <cellStyle name="Comma 3 5 3 2 2 2 5" xfId="5191" xr:uid="{00000000-0005-0000-0000-00004D3F0000}"/>
    <cellStyle name="Comma 3 5 3 2 2 2 5 2" xfId="14798" xr:uid="{00000000-0005-0000-0000-00004E3F0000}"/>
    <cellStyle name="Comma 3 5 3 2 2 2 5 2 2" xfId="34012" xr:uid="{87235845-1AEA-493D-B493-5BA0B4F078F8}"/>
    <cellStyle name="Comma 3 5 3 2 2 2 5 3" xfId="24405" xr:uid="{7651326F-AA87-4208-9699-67053B2A2E99}"/>
    <cellStyle name="Comma 3 5 3 2 2 2 6" xfId="9994" xr:uid="{00000000-0005-0000-0000-00004F3F0000}"/>
    <cellStyle name="Comma 3 5 3 2 2 2 6 2" xfId="29208" xr:uid="{4E3124FC-0D5E-4B12-B6B1-3EF411A4C69A}"/>
    <cellStyle name="Comma 3 5 3 2 2 2 7" xfId="19601" xr:uid="{7489370C-F6CF-4C59-B640-EDF7377301F2}"/>
    <cellStyle name="Comma 3 5 3 2 2 3" xfId="584" xr:uid="{00000000-0005-0000-0000-0000503F0000}"/>
    <cellStyle name="Comma 3 5 3 2 2 3 2" xfId="1385" xr:uid="{00000000-0005-0000-0000-0000513F0000}"/>
    <cellStyle name="Comma 3 5 3 2 2 3 2 2" xfId="3789" xr:uid="{00000000-0005-0000-0000-0000523F0000}"/>
    <cellStyle name="Comma 3 5 3 2 2 3 2 2 2" xfId="8592" xr:uid="{00000000-0005-0000-0000-0000533F0000}"/>
    <cellStyle name="Comma 3 5 3 2 2 3 2 2 2 2" xfId="18199" xr:uid="{00000000-0005-0000-0000-0000543F0000}"/>
    <cellStyle name="Comma 3 5 3 2 2 3 2 2 2 2 2" xfId="37413" xr:uid="{C7E9DB4F-EF32-4C7C-B500-5C3475392D94}"/>
    <cellStyle name="Comma 3 5 3 2 2 3 2 2 2 3" xfId="27806" xr:uid="{F9442E55-756F-4C97-8658-810685965E80}"/>
    <cellStyle name="Comma 3 5 3 2 2 3 2 2 3" xfId="13396" xr:uid="{00000000-0005-0000-0000-0000553F0000}"/>
    <cellStyle name="Comma 3 5 3 2 2 3 2 2 3 2" xfId="32610" xr:uid="{2A1FD4CA-7C7E-4C66-BE76-C663F26C9B90}"/>
    <cellStyle name="Comma 3 5 3 2 2 3 2 2 4" xfId="23003" xr:uid="{E94202BF-48EA-4BBA-946E-71351C7EB62F}"/>
    <cellStyle name="Comma 3 5 3 2 2 3 2 3" xfId="6191" xr:uid="{00000000-0005-0000-0000-0000563F0000}"/>
    <cellStyle name="Comma 3 5 3 2 2 3 2 3 2" xfId="15798" xr:uid="{00000000-0005-0000-0000-0000573F0000}"/>
    <cellStyle name="Comma 3 5 3 2 2 3 2 3 2 2" xfId="35012" xr:uid="{CEA38C0C-9DD5-42D5-99E0-364DF78A8809}"/>
    <cellStyle name="Comma 3 5 3 2 2 3 2 3 3" xfId="25405" xr:uid="{57D4D4DC-2943-4D03-8002-E81CE5770DD6}"/>
    <cellStyle name="Comma 3 5 3 2 2 3 2 4" xfId="10994" xr:uid="{00000000-0005-0000-0000-0000583F0000}"/>
    <cellStyle name="Comma 3 5 3 2 2 3 2 4 2" xfId="30208" xr:uid="{3BEAC402-C670-498C-91CA-5A5793F582F3}"/>
    <cellStyle name="Comma 3 5 3 2 2 3 2 5" xfId="20601" xr:uid="{6B4DB086-1A0E-450D-8C88-204AB0BC7B4B}"/>
    <cellStyle name="Comma 3 5 3 2 2 3 3" xfId="2185" xr:uid="{00000000-0005-0000-0000-0000593F0000}"/>
    <cellStyle name="Comma 3 5 3 2 2 3 3 2" xfId="4589" xr:uid="{00000000-0005-0000-0000-00005A3F0000}"/>
    <cellStyle name="Comma 3 5 3 2 2 3 3 2 2" xfId="9392" xr:uid="{00000000-0005-0000-0000-00005B3F0000}"/>
    <cellStyle name="Comma 3 5 3 2 2 3 3 2 2 2" xfId="18999" xr:uid="{00000000-0005-0000-0000-00005C3F0000}"/>
    <cellStyle name="Comma 3 5 3 2 2 3 3 2 2 2 2" xfId="38213" xr:uid="{D49A946D-8BBF-4227-B785-D7606A70D5CE}"/>
    <cellStyle name="Comma 3 5 3 2 2 3 3 2 2 3" xfId="28606" xr:uid="{96142825-AFCD-4456-BFBB-84D7E8B27B5B}"/>
    <cellStyle name="Comma 3 5 3 2 2 3 3 2 3" xfId="14196" xr:uid="{00000000-0005-0000-0000-00005D3F0000}"/>
    <cellStyle name="Comma 3 5 3 2 2 3 3 2 3 2" xfId="33410" xr:uid="{E47834EE-AD14-4807-B191-EB82716076C4}"/>
    <cellStyle name="Comma 3 5 3 2 2 3 3 2 4" xfId="23803" xr:uid="{EB0E20F9-54EA-4E37-88BC-25115B3B12D2}"/>
    <cellStyle name="Comma 3 5 3 2 2 3 3 3" xfId="6991" xr:uid="{00000000-0005-0000-0000-00005E3F0000}"/>
    <cellStyle name="Comma 3 5 3 2 2 3 3 3 2" xfId="16598" xr:uid="{00000000-0005-0000-0000-00005F3F0000}"/>
    <cellStyle name="Comma 3 5 3 2 2 3 3 3 2 2" xfId="35812" xr:uid="{90D10596-BA17-4295-9C81-B085FB533931}"/>
    <cellStyle name="Comma 3 5 3 2 2 3 3 3 3" xfId="26205" xr:uid="{4846F04F-C3EC-44C4-A952-6A081A370D4B}"/>
    <cellStyle name="Comma 3 5 3 2 2 3 3 4" xfId="11794" xr:uid="{00000000-0005-0000-0000-0000603F0000}"/>
    <cellStyle name="Comma 3 5 3 2 2 3 3 4 2" xfId="31008" xr:uid="{C7D3881E-1C4C-4582-88E7-F3060E00E5CB}"/>
    <cellStyle name="Comma 3 5 3 2 2 3 3 5" xfId="21401" xr:uid="{5C405E23-11EF-4221-9896-6912AEC084D1}"/>
    <cellStyle name="Comma 3 5 3 2 2 3 4" xfId="2989" xr:uid="{00000000-0005-0000-0000-0000613F0000}"/>
    <cellStyle name="Comma 3 5 3 2 2 3 4 2" xfId="7792" xr:uid="{00000000-0005-0000-0000-0000623F0000}"/>
    <cellStyle name="Comma 3 5 3 2 2 3 4 2 2" xfId="17399" xr:uid="{00000000-0005-0000-0000-0000633F0000}"/>
    <cellStyle name="Comma 3 5 3 2 2 3 4 2 2 2" xfId="36613" xr:uid="{D7482008-D074-46C3-BBEA-633DEA9FAEFA}"/>
    <cellStyle name="Comma 3 5 3 2 2 3 4 2 3" xfId="27006" xr:uid="{1AFCF54D-D8C8-41A9-B1AC-766B6DF96913}"/>
    <cellStyle name="Comma 3 5 3 2 2 3 4 3" xfId="12596" xr:uid="{00000000-0005-0000-0000-0000643F0000}"/>
    <cellStyle name="Comma 3 5 3 2 2 3 4 3 2" xfId="31810" xr:uid="{820045FE-DF3A-4CE5-A503-2DEF80926BE1}"/>
    <cellStyle name="Comma 3 5 3 2 2 3 4 4" xfId="22203" xr:uid="{FDF3EFEF-4BB8-4101-B30E-8976A5221986}"/>
    <cellStyle name="Comma 3 5 3 2 2 3 5" xfId="5391" xr:uid="{00000000-0005-0000-0000-0000653F0000}"/>
    <cellStyle name="Comma 3 5 3 2 2 3 5 2" xfId="14998" xr:uid="{00000000-0005-0000-0000-0000663F0000}"/>
    <cellStyle name="Comma 3 5 3 2 2 3 5 2 2" xfId="34212" xr:uid="{D502CE55-718E-46F0-89D3-EF543758E7CE}"/>
    <cellStyle name="Comma 3 5 3 2 2 3 5 3" xfId="24605" xr:uid="{CB9F4A02-6332-4EEB-9BCC-79AB5F26E190}"/>
    <cellStyle name="Comma 3 5 3 2 2 3 6" xfId="10194" xr:uid="{00000000-0005-0000-0000-0000673F0000}"/>
    <cellStyle name="Comma 3 5 3 2 2 3 6 2" xfId="29408" xr:uid="{0C917C28-81AB-4251-9460-8D947E9DA739}"/>
    <cellStyle name="Comma 3 5 3 2 2 3 7" xfId="19801" xr:uid="{6ADBD232-2938-4FB3-8ED8-880D10F28EFC}"/>
    <cellStyle name="Comma 3 5 3 2 2 4" xfId="784" xr:uid="{00000000-0005-0000-0000-0000683F0000}"/>
    <cellStyle name="Comma 3 5 3 2 2 4 2" xfId="1585" xr:uid="{00000000-0005-0000-0000-0000693F0000}"/>
    <cellStyle name="Comma 3 5 3 2 2 4 2 2" xfId="3989" xr:uid="{00000000-0005-0000-0000-00006A3F0000}"/>
    <cellStyle name="Comma 3 5 3 2 2 4 2 2 2" xfId="8792" xr:uid="{00000000-0005-0000-0000-00006B3F0000}"/>
    <cellStyle name="Comma 3 5 3 2 2 4 2 2 2 2" xfId="18399" xr:uid="{00000000-0005-0000-0000-00006C3F0000}"/>
    <cellStyle name="Comma 3 5 3 2 2 4 2 2 2 2 2" xfId="37613" xr:uid="{E5CA4CB7-4DA1-4E38-A931-D30B40045592}"/>
    <cellStyle name="Comma 3 5 3 2 2 4 2 2 2 3" xfId="28006" xr:uid="{DC988528-E584-457B-B16E-58A8F1B4EB0F}"/>
    <cellStyle name="Comma 3 5 3 2 2 4 2 2 3" xfId="13596" xr:uid="{00000000-0005-0000-0000-00006D3F0000}"/>
    <cellStyle name="Comma 3 5 3 2 2 4 2 2 3 2" xfId="32810" xr:uid="{0F14CBBE-3BCD-4150-8417-D472C2C4FEA9}"/>
    <cellStyle name="Comma 3 5 3 2 2 4 2 2 4" xfId="23203" xr:uid="{0E35E69C-FD91-4168-844B-FA790466585C}"/>
    <cellStyle name="Comma 3 5 3 2 2 4 2 3" xfId="6391" xr:uid="{00000000-0005-0000-0000-00006E3F0000}"/>
    <cellStyle name="Comma 3 5 3 2 2 4 2 3 2" xfId="15998" xr:uid="{00000000-0005-0000-0000-00006F3F0000}"/>
    <cellStyle name="Comma 3 5 3 2 2 4 2 3 2 2" xfId="35212" xr:uid="{1D3AAFC8-E90C-4F23-86CE-B5FDA4B42A3F}"/>
    <cellStyle name="Comma 3 5 3 2 2 4 2 3 3" xfId="25605" xr:uid="{73C6D2A2-0E46-4717-A54E-5C1CBD132669}"/>
    <cellStyle name="Comma 3 5 3 2 2 4 2 4" xfId="11194" xr:uid="{00000000-0005-0000-0000-0000703F0000}"/>
    <cellStyle name="Comma 3 5 3 2 2 4 2 4 2" xfId="30408" xr:uid="{6F956A98-1B44-456B-BBCC-4AC46CC50396}"/>
    <cellStyle name="Comma 3 5 3 2 2 4 2 5" xfId="20801" xr:uid="{3E0695E3-03FA-43D8-BE65-DC4C28746111}"/>
    <cellStyle name="Comma 3 5 3 2 2 4 3" xfId="2385" xr:uid="{00000000-0005-0000-0000-0000713F0000}"/>
    <cellStyle name="Comma 3 5 3 2 2 4 3 2" xfId="4789" xr:uid="{00000000-0005-0000-0000-0000723F0000}"/>
    <cellStyle name="Comma 3 5 3 2 2 4 3 2 2" xfId="9592" xr:uid="{00000000-0005-0000-0000-0000733F0000}"/>
    <cellStyle name="Comma 3 5 3 2 2 4 3 2 2 2" xfId="19199" xr:uid="{00000000-0005-0000-0000-0000743F0000}"/>
    <cellStyle name="Comma 3 5 3 2 2 4 3 2 2 2 2" xfId="38413" xr:uid="{10DA0CA3-3D57-483D-A4B0-25C0439A2D82}"/>
    <cellStyle name="Comma 3 5 3 2 2 4 3 2 2 3" xfId="28806" xr:uid="{E601EED9-E404-4705-A944-0F6C1F4E1C0C}"/>
    <cellStyle name="Comma 3 5 3 2 2 4 3 2 3" xfId="14396" xr:uid="{00000000-0005-0000-0000-0000753F0000}"/>
    <cellStyle name="Comma 3 5 3 2 2 4 3 2 3 2" xfId="33610" xr:uid="{1539C5F3-75FB-4955-812A-389223AD803A}"/>
    <cellStyle name="Comma 3 5 3 2 2 4 3 2 4" xfId="24003" xr:uid="{BB1889D8-9F57-4875-9670-EF67295283B2}"/>
    <cellStyle name="Comma 3 5 3 2 2 4 3 3" xfId="7191" xr:uid="{00000000-0005-0000-0000-0000763F0000}"/>
    <cellStyle name="Comma 3 5 3 2 2 4 3 3 2" xfId="16798" xr:uid="{00000000-0005-0000-0000-0000773F0000}"/>
    <cellStyle name="Comma 3 5 3 2 2 4 3 3 2 2" xfId="36012" xr:uid="{BE8794AB-49E4-40A5-AFD6-A072A820B96F}"/>
    <cellStyle name="Comma 3 5 3 2 2 4 3 3 3" xfId="26405" xr:uid="{3B651BFF-2C6D-44C1-B958-A3C6CEDEF235}"/>
    <cellStyle name="Comma 3 5 3 2 2 4 3 4" xfId="11994" xr:uid="{00000000-0005-0000-0000-0000783F0000}"/>
    <cellStyle name="Comma 3 5 3 2 2 4 3 4 2" xfId="31208" xr:uid="{A4DFE6E5-9131-4F42-B034-622475539AED}"/>
    <cellStyle name="Comma 3 5 3 2 2 4 3 5" xfId="21601" xr:uid="{E13E4330-5041-4431-9E85-B61BD44EED63}"/>
    <cellStyle name="Comma 3 5 3 2 2 4 4" xfId="3189" xr:uid="{00000000-0005-0000-0000-0000793F0000}"/>
    <cellStyle name="Comma 3 5 3 2 2 4 4 2" xfId="7992" xr:uid="{00000000-0005-0000-0000-00007A3F0000}"/>
    <cellStyle name="Comma 3 5 3 2 2 4 4 2 2" xfId="17599" xr:uid="{00000000-0005-0000-0000-00007B3F0000}"/>
    <cellStyle name="Comma 3 5 3 2 2 4 4 2 2 2" xfId="36813" xr:uid="{0A94D0C9-045A-4668-A63C-A76391DF97D0}"/>
    <cellStyle name="Comma 3 5 3 2 2 4 4 2 3" xfId="27206" xr:uid="{7637CDC2-7035-464F-9127-B6499017C862}"/>
    <cellStyle name="Comma 3 5 3 2 2 4 4 3" xfId="12796" xr:uid="{00000000-0005-0000-0000-00007C3F0000}"/>
    <cellStyle name="Comma 3 5 3 2 2 4 4 3 2" xfId="32010" xr:uid="{2630AB23-D897-4FDC-B6A5-6026181FCA55}"/>
    <cellStyle name="Comma 3 5 3 2 2 4 4 4" xfId="22403" xr:uid="{74716E2D-0482-4BE5-82F6-FDC2C0B1A94D}"/>
    <cellStyle name="Comma 3 5 3 2 2 4 5" xfId="5591" xr:uid="{00000000-0005-0000-0000-00007D3F0000}"/>
    <cellStyle name="Comma 3 5 3 2 2 4 5 2" xfId="15198" xr:uid="{00000000-0005-0000-0000-00007E3F0000}"/>
    <cellStyle name="Comma 3 5 3 2 2 4 5 2 2" xfId="34412" xr:uid="{F5D55965-61C6-408C-B32D-2DC1D7ABF03F}"/>
    <cellStyle name="Comma 3 5 3 2 2 4 5 3" xfId="24805" xr:uid="{5E071407-78BA-4C2B-BD51-56ECCA6C5474}"/>
    <cellStyle name="Comma 3 5 3 2 2 4 6" xfId="10394" xr:uid="{00000000-0005-0000-0000-00007F3F0000}"/>
    <cellStyle name="Comma 3 5 3 2 2 4 6 2" xfId="29608" xr:uid="{E7E8A16B-0A24-4D90-95D9-92933AAA452D}"/>
    <cellStyle name="Comma 3 5 3 2 2 4 7" xfId="20001" xr:uid="{3229A38D-66FC-4ECB-9A04-C1985365BFBC}"/>
    <cellStyle name="Comma 3 5 3 2 2 5" xfId="985" xr:uid="{00000000-0005-0000-0000-0000803F0000}"/>
    <cellStyle name="Comma 3 5 3 2 2 5 2" xfId="3389" xr:uid="{00000000-0005-0000-0000-0000813F0000}"/>
    <cellStyle name="Comma 3 5 3 2 2 5 2 2" xfId="8192" xr:uid="{00000000-0005-0000-0000-0000823F0000}"/>
    <cellStyle name="Comma 3 5 3 2 2 5 2 2 2" xfId="17799" xr:uid="{00000000-0005-0000-0000-0000833F0000}"/>
    <cellStyle name="Comma 3 5 3 2 2 5 2 2 2 2" xfId="37013" xr:uid="{24AA54AD-54F1-4861-957B-C134238013EF}"/>
    <cellStyle name="Comma 3 5 3 2 2 5 2 2 3" xfId="27406" xr:uid="{989769F2-6F63-40D7-BD10-832964470C9C}"/>
    <cellStyle name="Comma 3 5 3 2 2 5 2 3" xfId="12996" xr:uid="{00000000-0005-0000-0000-0000843F0000}"/>
    <cellStyle name="Comma 3 5 3 2 2 5 2 3 2" xfId="32210" xr:uid="{57113B9E-8AFA-4AE7-B5AC-70993CF1C335}"/>
    <cellStyle name="Comma 3 5 3 2 2 5 2 4" xfId="22603" xr:uid="{467462C9-D4B8-4E24-A65B-94058F9D989D}"/>
    <cellStyle name="Comma 3 5 3 2 2 5 3" xfId="5791" xr:uid="{00000000-0005-0000-0000-0000853F0000}"/>
    <cellStyle name="Comma 3 5 3 2 2 5 3 2" xfId="15398" xr:uid="{00000000-0005-0000-0000-0000863F0000}"/>
    <cellStyle name="Comma 3 5 3 2 2 5 3 2 2" xfId="34612" xr:uid="{C692B813-724C-4213-BA99-DBEB0E138F76}"/>
    <cellStyle name="Comma 3 5 3 2 2 5 3 3" xfId="25005" xr:uid="{E05C3C12-C318-433A-85CD-CAFAEFFBE432}"/>
    <cellStyle name="Comma 3 5 3 2 2 5 4" xfId="10594" xr:uid="{00000000-0005-0000-0000-0000873F0000}"/>
    <cellStyle name="Comma 3 5 3 2 2 5 4 2" xfId="29808" xr:uid="{9AAB81E8-07D1-4AB6-8C71-7F904C9E4DDF}"/>
    <cellStyle name="Comma 3 5 3 2 2 5 5" xfId="20201" xr:uid="{1F970577-FE65-4ACA-B333-8CD67CB1BC4B}"/>
    <cellStyle name="Comma 3 5 3 2 2 6" xfId="1785" xr:uid="{00000000-0005-0000-0000-0000883F0000}"/>
    <cellStyle name="Comma 3 5 3 2 2 6 2" xfId="4189" xr:uid="{00000000-0005-0000-0000-0000893F0000}"/>
    <cellStyle name="Comma 3 5 3 2 2 6 2 2" xfId="8992" xr:uid="{00000000-0005-0000-0000-00008A3F0000}"/>
    <cellStyle name="Comma 3 5 3 2 2 6 2 2 2" xfId="18599" xr:uid="{00000000-0005-0000-0000-00008B3F0000}"/>
    <cellStyle name="Comma 3 5 3 2 2 6 2 2 2 2" xfId="37813" xr:uid="{2791ABB7-35DE-4609-950A-69A515B0D035}"/>
    <cellStyle name="Comma 3 5 3 2 2 6 2 2 3" xfId="28206" xr:uid="{7F5CC6D3-D744-4CEB-9451-9C49AFA96371}"/>
    <cellStyle name="Comma 3 5 3 2 2 6 2 3" xfId="13796" xr:uid="{00000000-0005-0000-0000-00008C3F0000}"/>
    <cellStyle name="Comma 3 5 3 2 2 6 2 3 2" xfId="33010" xr:uid="{24D942E0-AF76-4786-A0EF-DFA085BF98A0}"/>
    <cellStyle name="Comma 3 5 3 2 2 6 2 4" xfId="23403" xr:uid="{9C1876AA-4A7F-4A8D-9560-A7D7FDB1B4A4}"/>
    <cellStyle name="Comma 3 5 3 2 2 6 3" xfId="6591" xr:uid="{00000000-0005-0000-0000-00008D3F0000}"/>
    <cellStyle name="Comma 3 5 3 2 2 6 3 2" xfId="16198" xr:uid="{00000000-0005-0000-0000-00008E3F0000}"/>
    <cellStyle name="Comma 3 5 3 2 2 6 3 2 2" xfId="35412" xr:uid="{466E691B-A0C1-4D01-B9CC-D6D8AA2C6737}"/>
    <cellStyle name="Comma 3 5 3 2 2 6 3 3" xfId="25805" xr:uid="{56815B99-DD34-448D-84CE-62EE4C5BD49D}"/>
    <cellStyle name="Comma 3 5 3 2 2 6 4" xfId="11394" xr:uid="{00000000-0005-0000-0000-00008F3F0000}"/>
    <cellStyle name="Comma 3 5 3 2 2 6 4 2" xfId="30608" xr:uid="{505A57C5-0275-4A3C-9D71-C02AE324B990}"/>
    <cellStyle name="Comma 3 5 3 2 2 6 5" xfId="21001" xr:uid="{34DC6C58-2506-4438-88A1-7DEBA8C4C71E}"/>
    <cellStyle name="Comma 3 5 3 2 2 7" xfId="2589" xr:uid="{00000000-0005-0000-0000-0000903F0000}"/>
    <cellStyle name="Comma 3 5 3 2 2 7 2" xfId="7392" xr:uid="{00000000-0005-0000-0000-0000913F0000}"/>
    <cellStyle name="Comma 3 5 3 2 2 7 2 2" xfId="16999" xr:uid="{00000000-0005-0000-0000-0000923F0000}"/>
    <cellStyle name="Comma 3 5 3 2 2 7 2 2 2" xfId="36213" xr:uid="{812FF55B-FE76-42D4-A63A-91338866CB48}"/>
    <cellStyle name="Comma 3 5 3 2 2 7 2 3" xfId="26606" xr:uid="{E20D83A6-B845-4462-BC2C-29144A9AC11B}"/>
    <cellStyle name="Comma 3 5 3 2 2 7 3" xfId="12196" xr:uid="{00000000-0005-0000-0000-0000933F0000}"/>
    <cellStyle name="Comma 3 5 3 2 2 7 3 2" xfId="31410" xr:uid="{418E0F8F-3489-4EB2-82B2-EE38E20186E9}"/>
    <cellStyle name="Comma 3 5 3 2 2 7 4" xfId="21803" xr:uid="{22A37A3E-EDE1-42CD-A562-6416967E802D}"/>
    <cellStyle name="Comma 3 5 3 2 2 8" xfId="4991" xr:uid="{00000000-0005-0000-0000-0000943F0000}"/>
    <cellStyle name="Comma 3 5 3 2 2 8 2" xfId="14598" xr:uid="{00000000-0005-0000-0000-0000953F0000}"/>
    <cellStyle name="Comma 3 5 3 2 2 8 2 2" xfId="33812" xr:uid="{0A17CF77-0997-4016-85CF-BFFBF527773C}"/>
    <cellStyle name="Comma 3 5 3 2 2 8 3" xfId="24205" xr:uid="{347D5DDB-24B6-455B-9375-3146133DB7C5}"/>
    <cellStyle name="Comma 3 5 3 2 2 9" xfId="9794" xr:uid="{00000000-0005-0000-0000-0000963F0000}"/>
    <cellStyle name="Comma 3 5 3 2 2 9 2" xfId="29008" xr:uid="{0B8B04B2-64C3-439D-8B38-B8DEDBE3CA18}"/>
    <cellStyle name="Comma 3 5 3 2 3" xfId="284" xr:uid="{00000000-0005-0000-0000-0000973F0000}"/>
    <cellStyle name="Comma 3 5 3 2 3 2" xfId="1085" xr:uid="{00000000-0005-0000-0000-0000983F0000}"/>
    <cellStyle name="Comma 3 5 3 2 3 2 2" xfId="3489" xr:uid="{00000000-0005-0000-0000-0000993F0000}"/>
    <cellStyle name="Comma 3 5 3 2 3 2 2 2" xfId="8292" xr:uid="{00000000-0005-0000-0000-00009A3F0000}"/>
    <cellStyle name="Comma 3 5 3 2 3 2 2 2 2" xfId="17899" xr:uid="{00000000-0005-0000-0000-00009B3F0000}"/>
    <cellStyle name="Comma 3 5 3 2 3 2 2 2 2 2" xfId="37113" xr:uid="{229760FC-BBE7-4A4F-BF11-7D4E5D892D84}"/>
    <cellStyle name="Comma 3 5 3 2 3 2 2 2 3" xfId="27506" xr:uid="{EE9D8958-E2C0-482D-A07B-CD895FA8AC0C}"/>
    <cellStyle name="Comma 3 5 3 2 3 2 2 3" xfId="13096" xr:uid="{00000000-0005-0000-0000-00009C3F0000}"/>
    <cellStyle name="Comma 3 5 3 2 3 2 2 3 2" xfId="32310" xr:uid="{61989E64-FD4C-4004-8EB5-D080D6F15AFE}"/>
    <cellStyle name="Comma 3 5 3 2 3 2 2 4" xfId="22703" xr:uid="{27DC2B2D-B393-44BD-A2A6-2D7D2B83144F}"/>
    <cellStyle name="Comma 3 5 3 2 3 2 3" xfId="5891" xr:uid="{00000000-0005-0000-0000-00009D3F0000}"/>
    <cellStyle name="Comma 3 5 3 2 3 2 3 2" xfId="15498" xr:uid="{00000000-0005-0000-0000-00009E3F0000}"/>
    <cellStyle name="Comma 3 5 3 2 3 2 3 2 2" xfId="34712" xr:uid="{43AB9994-8ED4-4D3E-ABE7-C135F8C43D2F}"/>
    <cellStyle name="Comma 3 5 3 2 3 2 3 3" xfId="25105" xr:uid="{D4FC394B-4E47-4CCE-A91B-A4B8515134B3}"/>
    <cellStyle name="Comma 3 5 3 2 3 2 4" xfId="10694" xr:uid="{00000000-0005-0000-0000-00009F3F0000}"/>
    <cellStyle name="Comma 3 5 3 2 3 2 4 2" xfId="29908" xr:uid="{C2A01332-CD8B-4199-8195-A5F0789375E4}"/>
    <cellStyle name="Comma 3 5 3 2 3 2 5" xfId="20301" xr:uid="{D2049A3B-6322-4578-811E-A1F82E357F62}"/>
    <cellStyle name="Comma 3 5 3 2 3 3" xfId="1885" xr:uid="{00000000-0005-0000-0000-0000A03F0000}"/>
    <cellStyle name="Comma 3 5 3 2 3 3 2" xfId="4289" xr:uid="{00000000-0005-0000-0000-0000A13F0000}"/>
    <cellStyle name="Comma 3 5 3 2 3 3 2 2" xfId="9092" xr:uid="{00000000-0005-0000-0000-0000A23F0000}"/>
    <cellStyle name="Comma 3 5 3 2 3 3 2 2 2" xfId="18699" xr:uid="{00000000-0005-0000-0000-0000A33F0000}"/>
    <cellStyle name="Comma 3 5 3 2 3 3 2 2 2 2" xfId="37913" xr:uid="{3851E807-B6FB-4C4B-B704-69B64B98F294}"/>
    <cellStyle name="Comma 3 5 3 2 3 3 2 2 3" xfId="28306" xr:uid="{A8AD3583-4FA3-46C6-9030-4FF4C7449111}"/>
    <cellStyle name="Comma 3 5 3 2 3 3 2 3" xfId="13896" xr:uid="{00000000-0005-0000-0000-0000A43F0000}"/>
    <cellStyle name="Comma 3 5 3 2 3 3 2 3 2" xfId="33110" xr:uid="{656451E0-2DF4-45E3-BB18-0CDCDC11F83F}"/>
    <cellStyle name="Comma 3 5 3 2 3 3 2 4" xfId="23503" xr:uid="{3789CCDD-F4CC-4AD0-82AE-A4B734F51F2E}"/>
    <cellStyle name="Comma 3 5 3 2 3 3 3" xfId="6691" xr:uid="{00000000-0005-0000-0000-0000A53F0000}"/>
    <cellStyle name="Comma 3 5 3 2 3 3 3 2" xfId="16298" xr:uid="{00000000-0005-0000-0000-0000A63F0000}"/>
    <cellStyle name="Comma 3 5 3 2 3 3 3 2 2" xfId="35512" xr:uid="{301A4BDE-FB3E-48F7-A035-FBB9D1AE7A44}"/>
    <cellStyle name="Comma 3 5 3 2 3 3 3 3" xfId="25905" xr:uid="{E51781C6-C5D5-4BAC-A35A-63F12AE849F6}"/>
    <cellStyle name="Comma 3 5 3 2 3 3 4" xfId="11494" xr:uid="{00000000-0005-0000-0000-0000A73F0000}"/>
    <cellStyle name="Comma 3 5 3 2 3 3 4 2" xfId="30708" xr:uid="{61AC7386-C596-4983-9629-F50B289CA412}"/>
    <cellStyle name="Comma 3 5 3 2 3 3 5" xfId="21101" xr:uid="{16E8ACD9-C2FA-401A-8FB2-F148B4806863}"/>
    <cellStyle name="Comma 3 5 3 2 3 4" xfId="2689" xr:uid="{00000000-0005-0000-0000-0000A83F0000}"/>
    <cellStyle name="Comma 3 5 3 2 3 4 2" xfId="7492" xr:uid="{00000000-0005-0000-0000-0000A93F0000}"/>
    <cellStyle name="Comma 3 5 3 2 3 4 2 2" xfId="17099" xr:uid="{00000000-0005-0000-0000-0000AA3F0000}"/>
    <cellStyle name="Comma 3 5 3 2 3 4 2 2 2" xfId="36313" xr:uid="{088620EF-E076-4B01-A45C-0D555E81DA18}"/>
    <cellStyle name="Comma 3 5 3 2 3 4 2 3" xfId="26706" xr:uid="{0D7C5EA4-7ECA-4339-8579-16F819997318}"/>
    <cellStyle name="Comma 3 5 3 2 3 4 3" xfId="12296" xr:uid="{00000000-0005-0000-0000-0000AB3F0000}"/>
    <cellStyle name="Comma 3 5 3 2 3 4 3 2" xfId="31510" xr:uid="{93AFADAF-1441-4C67-A246-0EFF8F386FE7}"/>
    <cellStyle name="Comma 3 5 3 2 3 4 4" xfId="21903" xr:uid="{95EE133E-D100-4157-AEBB-A283F424BC2B}"/>
    <cellStyle name="Comma 3 5 3 2 3 5" xfId="5091" xr:uid="{00000000-0005-0000-0000-0000AC3F0000}"/>
    <cellStyle name="Comma 3 5 3 2 3 5 2" xfId="14698" xr:uid="{00000000-0005-0000-0000-0000AD3F0000}"/>
    <cellStyle name="Comma 3 5 3 2 3 5 2 2" xfId="33912" xr:uid="{EB8BC68C-62E9-4FE1-A054-6C1815263208}"/>
    <cellStyle name="Comma 3 5 3 2 3 5 3" xfId="24305" xr:uid="{6CA71C4F-0B60-4B4E-9DB9-4F0FB97E55DC}"/>
    <cellStyle name="Comma 3 5 3 2 3 6" xfId="9894" xr:uid="{00000000-0005-0000-0000-0000AE3F0000}"/>
    <cellStyle name="Comma 3 5 3 2 3 6 2" xfId="29108" xr:uid="{7EE06F4D-CDC4-43E7-930A-1E1F1A693401}"/>
    <cellStyle name="Comma 3 5 3 2 3 7" xfId="19501" xr:uid="{0D375276-4D5F-4CDA-AC31-FFFFCB3F4425}"/>
    <cellStyle name="Comma 3 5 3 2 4" xfId="484" xr:uid="{00000000-0005-0000-0000-0000AF3F0000}"/>
    <cellStyle name="Comma 3 5 3 2 4 2" xfId="1285" xr:uid="{00000000-0005-0000-0000-0000B03F0000}"/>
    <cellStyle name="Comma 3 5 3 2 4 2 2" xfId="3689" xr:uid="{00000000-0005-0000-0000-0000B13F0000}"/>
    <cellStyle name="Comma 3 5 3 2 4 2 2 2" xfId="8492" xr:uid="{00000000-0005-0000-0000-0000B23F0000}"/>
    <cellStyle name="Comma 3 5 3 2 4 2 2 2 2" xfId="18099" xr:uid="{00000000-0005-0000-0000-0000B33F0000}"/>
    <cellStyle name="Comma 3 5 3 2 4 2 2 2 2 2" xfId="37313" xr:uid="{C19AF041-30D8-45BD-A091-8AD9E485CD6A}"/>
    <cellStyle name="Comma 3 5 3 2 4 2 2 2 3" xfId="27706" xr:uid="{096FA3D8-8510-46F7-9B5C-3C7FC11ECE32}"/>
    <cellStyle name="Comma 3 5 3 2 4 2 2 3" xfId="13296" xr:uid="{00000000-0005-0000-0000-0000B43F0000}"/>
    <cellStyle name="Comma 3 5 3 2 4 2 2 3 2" xfId="32510" xr:uid="{0E25EA09-3E22-4BDB-9D48-9D6635A80EE8}"/>
    <cellStyle name="Comma 3 5 3 2 4 2 2 4" xfId="22903" xr:uid="{7DD73DB2-A5E4-4565-A296-190F6AED20D5}"/>
    <cellStyle name="Comma 3 5 3 2 4 2 3" xfId="6091" xr:uid="{00000000-0005-0000-0000-0000B53F0000}"/>
    <cellStyle name="Comma 3 5 3 2 4 2 3 2" xfId="15698" xr:uid="{00000000-0005-0000-0000-0000B63F0000}"/>
    <cellStyle name="Comma 3 5 3 2 4 2 3 2 2" xfId="34912" xr:uid="{D696F08B-2C07-4D81-B347-3AA3F6CDF707}"/>
    <cellStyle name="Comma 3 5 3 2 4 2 3 3" xfId="25305" xr:uid="{CDC0CE88-90DE-43D6-A213-82C380D868E7}"/>
    <cellStyle name="Comma 3 5 3 2 4 2 4" xfId="10894" xr:uid="{00000000-0005-0000-0000-0000B73F0000}"/>
    <cellStyle name="Comma 3 5 3 2 4 2 4 2" xfId="30108" xr:uid="{5FFB3B33-0808-43E2-9746-724D9C2C5AF7}"/>
    <cellStyle name="Comma 3 5 3 2 4 2 5" xfId="20501" xr:uid="{63D5AAE4-6539-4B8F-AB60-08CA93CA108F}"/>
    <cellStyle name="Comma 3 5 3 2 4 3" xfId="2085" xr:uid="{00000000-0005-0000-0000-0000B83F0000}"/>
    <cellStyle name="Comma 3 5 3 2 4 3 2" xfId="4489" xr:uid="{00000000-0005-0000-0000-0000B93F0000}"/>
    <cellStyle name="Comma 3 5 3 2 4 3 2 2" xfId="9292" xr:uid="{00000000-0005-0000-0000-0000BA3F0000}"/>
    <cellStyle name="Comma 3 5 3 2 4 3 2 2 2" xfId="18899" xr:uid="{00000000-0005-0000-0000-0000BB3F0000}"/>
    <cellStyle name="Comma 3 5 3 2 4 3 2 2 2 2" xfId="38113" xr:uid="{F1164E91-6CC9-4A71-B751-079132D7D9DB}"/>
    <cellStyle name="Comma 3 5 3 2 4 3 2 2 3" xfId="28506" xr:uid="{43E9EDF7-FCDD-43E3-AF6E-7138C8D70C92}"/>
    <cellStyle name="Comma 3 5 3 2 4 3 2 3" xfId="14096" xr:uid="{00000000-0005-0000-0000-0000BC3F0000}"/>
    <cellStyle name="Comma 3 5 3 2 4 3 2 3 2" xfId="33310" xr:uid="{B16D0857-87E4-4B60-BE1B-E2D8094C76F9}"/>
    <cellStyle name="Comma 3 5 3 2 4 3 2 4" xfId="23703" xr:uid="{1AEC70E5-0923-44EA-ABBC-8D789E2EBFB8}"/>
    <cellStyle name="Comma 3 5 3 2 4 3 3" xfId="6891" xr:uid="{00000000-0005-0000-0000-0000BD3F0000}"/>
    <cellStyle name="Comma 3 5 3 2 4 3 3 2" xfId="16498" xr:uid="{00000000-0005-0000-0000-0000BE3F0000}"/>
    <cellStyle name="Comma 3 5 3 2 4 3 3 2 2" xfId="35712" xr:uid="{78B810C6-38DC-4133-ACD7-04EB6EF5FB8C}"/>
    <cellStyle name="Comma 3 5 3 2 4 3 3 3" xfId="26105" xr:uid="{04184AF1-2FE2-48B0-8358-8BAB19E8A1C7}"/>
    <cellStyle name="Comma 3 5 3 2 4 3 4" xfId="11694" xr:uid="{00000000-0005-0000-0000-0000BF3F0000}"/>
    <cellStyle name="Comma 3 5 3 2 4 3 4 2" xfId="30908" xr:uid="{46E12B60-06B4-45AC-97CC-6E9B8AB6AAB4}"/>
    <cellStyle name="Comma 3 5 3 2 4 3 5" xfId="21301" xr:uid="{7DA13A9F-04BD-48BE-A6B0-6DF686B329F4}"/>
    <cellStyle name="Comma 3 5 3 2 4 4" xfId="2889" xr:uid="{00000000-0005-0000-0000-0000C03F0000}"/>
    <cellStyle name="Comma 3 5 3 2 4 4 2" xfId="7692" xr:uid="{00000000-0005-0000-0000-0000C13F0000}"/>
    <cellStyle name="Comma 3 5 3 2 4 4 2 2" xfId="17299" xr:uid="{00000000-0005-0000-0000-0000C23F0000}"/>
    <cellStyle name="Comma 3 5 3 2 4 4 2 2 2" xfId="36513" xr:uid="{F279F2B4-986A-457C-B53F-AE2B2C00A346}"/>
    <cellStyle name="Comma 3 5 3 2 4 4 2 3" xfId="26906" xr:uid="{45CD2D43-924A-48FF-A4C4-843003018B64}"/>
    <cellStyle name="Comma 3 5 3 2 4 4 3" xfId="12496" xr:uid="{00000000-0005-0000-0000-0000C33F0000}"/>
    <cellStyle name="Comma 3 5 3 2 4 4 3 2" xfId="31710" xr:uid="{14E780D7-979E-4AA2-AD3A-FF7CA3C191A1}"/>
    <cellStyle name="Comma 3 5 3 2 4 4 4" xfId="22103" xr:uid="{7049EFE9-F26A-437F-BAEB-DE2511A2C100}"/>
    <cellStyle name="Comma 3 5 3 2 4 5" xfId="5291" xr:uid="{00000000-0005-0000-0000-0000C43F0000}"/>
    <cellStyle name="Comma 3 5 3 2 4 5 2" xfId="14898" xr:uid="{00000000-0005-0000-0000-0000C53F0000}"/>
    <cellStyle name="Comma 3 5 3 2 4 5 2 2" xfId="34112" xr:uid="{764932AB-F873-4B34-98C4-6C512CA22AAF}"/>
    <cellStyle name="Comma 3 5 3 2 4 5 3" xfId="24505" xr:uid="{0861E1FF-F9FC-4873-9A4F-477B982D51D3}"/>
    <cellStyle name="Comma 3 5 3 2 4 6" xfId="10094" xr:uid="{00000000-0005-0000-0000-0000C63F0000}"/>
    <cellStyle name="Comma 3 5 3 2 4 6 2" xfId="29308" xr:uid="{D1155B0A-0B39-4A5A-906D-92B7075CBEBC}"/>
    <cellStyle name="Comma 3 5 3 2 4 7" xfId="19701" xr:uid="{01011238-E717-40AC-8405-825334F0EB73}"/>
    <cellStyle name="Comma 3 5 3 2 5" xfId="684" xr:uid="{00000000-0005-0000-0000-0000C73F0000}"/>
    <cellStyle name="Comma 3 5 3 2 5 2" xfId="1485" xr:uid="{00000000-0005-0000-0000-0000C83F0000}"/>
    <cellStyle name="Comma 3 5 3 2 5 2 2" xfId="3889" xr:uid="{00000000-0005-0000-0000-0000C93F0000}"/>
    <cellStyle name="Comma 3 5 3 2 5 2 2 2" xfId="8692" xr:uid="{00000000-0005-0000-0000-0000CA3F0000}"/>
    <cellStyle name="Comma 3 5 3 2 5 2 2 2 2" xfId="18299" xr:uid="{00000000-0005-0000-0000-0000CB3F0000}"/>
    <cellStyle name="Comma 3 5 3 2 5 2 2 2 2 2" xfId="37513" xr:uid="{9B50FC0D-3FE1-4D6F-B01E-D5735E2027D7}"/>
    <cellStyle name="Comma 3 5 3 2 5 2 2 2 3" xfId="27906" xr:uid="{B0A80E39-CAB2-4F85-8937-4D53EEDB0767}"/>
    <cellStyle name="Comma 3 5 3 2 5 2 2 3" xfId="13496" xr:uid="{00000000-0005-0000-0000-0000CC3F0000}"/>
    <cellStyle name="Comma 3 5 3 2 5 2 2 3 2" xfId="32710" xr:uid="{F2118C4C-0148-4FC4-995C-5E64D2493281}"/>
    <cellStyle name="Comma 3 5 3 2 5 2 2 4" xfId="23103" xr:uid="{EDCFC12A-0403-4CBE-A349-A4E3E805DEF1}"/>
    <cellStyle name="Comma 3 5 3 2 5 2 3" xfId="6291" xr:uid="{00000000-0005-0000-0000-0000CD3F0000}"/>
    <cellStyle name="Comma 3 5 3 2 5 2 3 2" xfId="15898" xr:uid="{00000000-0005-0000-0000-0000CE3F0000}"/>
    <cellStyle name="Comma 3 5 3 2 5 2 3 2 2" xfId="35112" xr:uid="{61EFF453-3694-4435-94CD-CA1D578AA38C}"/>
    <cellStyle name="Comma 3 5 3 2 5 2 3 3" xfId="25505" xr:uid="{C132AA64-CB25-4614-A39F-3812572230BC}"/>
    <cellStyle name="Comma 3 5 3 2 5 2 4" xfId="11094" xr:uid="{00000000-0005-0000-0000-0000CF3F0000}"/>
    <cellStyle name="Comma 3 5 3 2 5 2 4 2" xfId="30308" xr:uid="{EBC05638-B3F6-4D30-B241-E8A9CCF325FB}"/>
    <cellStyle name="Comma 3 5 3 2 5 2 5" xfId="20701" xr:uid="{697ACBBD-79BF-43B6-8A05-6FC60A6C04C1}"/>
    <cellStyle name="Comma 3 5 3 2 5 3" xfId="2285" xr:uid="{00000000-0005-0000-0000-0000D03F0000}"/>
    <cellStyle name="Comma 3 5 3 2 5 3 2" xfId="4689" xr:uid="{00000000-0005-0000-0000-0000D13F0000}"/>
    <cellStyle name="Comma 3 5 3 2 5 3 2 2" xfId="9492" xr:uid="{00000000-0005-0000-0000-0000D23F0000}"/>
    <cellStyle name="Comma 3 5 3 2 5 3 2 2 2" xfId="19099" xr:uid="{00000000-0005-0000-0000-0000D33F0000}"/>
    <cellStyle name="Comma 3 5 3 2 5 3 2 2 2 2" xfId="38313" xr:uid="{B546467C-590D-4AF2-8E3F-A21D704ECD66}"/>
    <cellStyle name="Comma 3 5 3 2 5 3 2 2 3" xfId="28706" xr:uid="{1B9534A0-CED6-434E-A7FC-177A40BD6747}"/>
    <cellStyle name="Comma 3 5 3 2 5 3 2 3" xfId="14296" xr:uid="{00000000-0005-0000-0000-0000D43F0000}"/>
    <cellStyle name="Comma 3 5 3 2 5 3 2 3 2" xfId="33510" xr:uid="{37E79B94-5890-4A23-AF70-EFB9AC8B5A4C}"/>
    <cellStyle name="Comma 3 5 3 2 5 3 2 4" xfId="23903" xr:uid="{FA1DB1FA-6026-4B4F-98AD-0D60D3645F30}"/>
    <cellStyle name="Comma 3 5 3 2 5 3 3" xfId="7091" xr:uid="{00000000-0005-0000-0000-0000D53F0000}"/>
    <cellStyle name="Comma 3 5 3 2 5 3 3 2" xfId="16698" xr:uid="{00000000-0005-0000-0000-0000D63F0000}"/>
    <cellStyle name="Comma 3 5 3 2 5 3 3 2 2" xfId="35912" xr:uid="{54B8208E-71A2-4D34-80C1-C8863BC6CB93}"/>
    <cellStyle name="Comma 3 5 3 2 5 3 3 3" xfId="26305" xr:uid="{A2B9A031-679A-44DC-8739-3C2AEF0D2F30}"/>
    <cellStyle name="Comma 3 5 3 2 5 3 4" xfId="11894" xr:uid="{00000000-0005-0000-0000-0000D73F0000}"/>
    <cellStyle name="Comma 3 5 3 2 5 3 4 2" xfId="31108" xr:uid="{30417245-CCDD-430C-A1CB-71C66632D4ED}"/>
    <cellStyle name="Comma 3 5 3 2 5 3 5" xfId="21501" xr:uid="{DBF79CA5-59FF-4FAD-AF87-067CED2EFA27}"/>
    <cellStyle name="Comma 3 5 3 2 5 4" xfId="3089" xr:uid="{00000000-0005-0000-0000-0000D83F0000}"/>
    <cellStyle name="Comma 3 5 3 2 5 4 2" xfId="7892" xr:uid="{00000000-0005-0000-0000-0000D93F0000}"/>
    <cellStyle name="Comma 3 5 3 2 5 4 2 2" xfId="17499" xr:uid="{00000000-0005-0000-0000-0000DA3F0000}"/>
    <cellStyle name="Comma 3 5 3 2 5 4 2 2 2" xfId="36713" xr:uid="{7A59719D-2433-4235-839D-30C12E52E5C6}"/>
    <cellStyle name="Comma 3 5 3 2 5 4 2 3" xfId="27106" xr:uid="{5A0A5F90-26CC-483E-B141-EFBC5D9014B7}"/>
    <cellStyle name="Comma 3 5 3 2 5 4 3" xfId="12696" xr:uid="{00000000-0005-0000-0000-0000DB3F0000}"/>
    <cellStyle name="Comma 3 5 3 2 5 4 3 2" xfId="31910" xr:uid="{EDFCA824-3AE1-46DA-84E5-7E120CF85837}"/>
    <cellStyle name="Comma 3 5 3 2 5 4 4" xfId="22303" xr:uid="{75C0A573-67EC-4BC8-BEE8-F51F2F733946}"/>
    <cellStyle name="Comma 3 5 3 2 5 5" xfId="5491" xr:uid="{00000000-0005-0000-0000-0000DC3F0000}"/>
    <cellStyle name="Comma 3 5 3 2 5 5 2" xfId="15098" xr:uid="{00000000-0005-0000-0000-0000DD3F0000}"/>
    <cellStyle name="Comma 3 5 3 2 5 5 2 2" xfId="34312" xr:uid="{A3801A02-B8B1-404A-BE58-62C879726130}"/>
    <cellStyle name="Comma 3 5 3 2 5 5 3" xfId="24705" xr:uid="{28FD9B7F-91EF-42C6-82A5-A8D669E7E630}"/>
    <cellStyle name="Comma 3 5 3 2 5 6" xfId="10294" xr:uid="{00000000-0005-0000-0000-0000DE3F0000}"/>
    <cellStyle name="Comma 3 5 3 2 5 6 2" xfId="29508" xr:uid="{6DCB3F7C-3888-4901-9A2B-7E53D05FB66A}"/>
    <cellStyle name="Comma 3 5 3 2 5 7" xfId="19901" xr:uid="{3BAD2049-9EE4-4808-B05D-F44370D63F31}"/>
    <cellStyle name="Comma 3 5 3 2 6" xfId="885" xr:uid="{00000000-0005-0000-0000-0000DF3F0000}"/>
    <cellStyle name="Comma 3 5 3 2 6 2" xfId="3289" xr:uid="{00000000-0005-0000-0000-0000E03F0000}"/>
    <cellStyle name="Comma 3 5 3 2 6 2 2" xfId="8092" xr:uid="{00000000-0005-0000-0000-0000E13F0000}"/>
    <cellStyle name="Comma 3 5 3 2 6 2 2 2" xfId="17699" xr:uid="{00000000-0005-0000-0000-0000E23F0000}"/>
    <cellStyle name="Comma 3 5 3 2 6 2 2 2 2" xfId="36913" xr:uid="{DC77D3F2-E328-4B35-8DAB-6480B1E74D6F}"/>
    <cellStyle name="Comma 3 5 3 2 6 2 2 3" xfId="27306" xr:uid="{3820A291-FD69-4FD2-84FE-2E5960826EAD}"/>
    <cellStyle name="Comma 3 5 3 2 6 2 3" xfId="12896" xr:uid="{00000000-0005-0000-0000-0000E33F0000}"/>
    <cellStyle name="Comma 3 5 3 2 6 2 3 2" xfId="32110" xr:uid="{075F4809-2DE2-4574-A06D-8BA4629A16F6}"/>
    <cellStyle name="Comma 3 5 3 2 6 2 4" xfId="22503" xr:uid="{689961BB-B185-4EF5-B021-4A32442AEAF4}"/>
    <cellStyle name="Comma 3 5 3 2 6 3" xfId="5691" xr:uid="{00000000-0005-0000-0000-0000E43F0000}"/>
    <cellStyle name="Comma 3 5 3 2 6 3 2" xfId="15298" xr:uid="{00000000-0005-0000-0000-0000E53F0000}"/>
    <cellStyle name="Comma 3 5 3 2 6 3 2 2" xfId="34512" xr:uid="{47ACE4C9-D511-4E36-B527-0068E472485D}"/>
    <cellStyle name="Comma 3 5 3 2 6 3 3" xfId="24905" xr:uid="{7BD5E393-5AD0-4B64-9BC3-0F4EEB0367F7}"/>
    <cellStyle name="Comma 3 5 3 2 6 4" xfId="10494" xr:uid="{00000000-0005-0000-0000-0000E63F0000}"/>
    <cellStyle name="Comma 3 5 3 2 6 4 2" xfId="29708" xr:uid="{53990F23-2131-44D4-9563-8098B62B2845}"/>
    <cellStyle name="Comma 3 5 3 2 6 5" xfId="20101" xr:uid="{7C49FE34-3BC4-4742-ADB7-45A8C6771010}"/>
    <cellStyle name="Comma 3 5 3 2 7" xfId="1685" xr:uid="{00000000-0005-0000-0000-0000E73F0000}"/>
    <cellStyle name="Comma 3 5 3 2 7 2" xfId="4089" xr:uid="{00000000-0005-0000-0000-0000E83F0000}"/>
    <cellStyle name="Comma 3 5 3 2 7 2 2" xfId="8892" xr:uid="{00000000-0005-0000-0000-0000E93F0000}"/>
    <cellStyle name="Comma 3 5 3 2 7 2 2 2" xfId="18499" xr:uid="{00000000-0005-0000-0000-0000EA3F0000}"/>
    <cellStyle name="Comma 3 5 3 2 7 2 2 2 2" xfId="37713" xr:uid="{FA19603F-BF2D-4F23-A244-8DF0F75FBCAB}"/>
    <cellStyle name="Comma 3 5 3 2 7 2 2 3" xfId="28106" xr:uid="{A354E21C-30A7-49EB-84B1-912A9D4FA753}"/>
    <cellStyle name="Comma 3 5 3 2 7 2 3" xfId="13696" xr:uid="{00000000-0005-0000-0000-0000EB3F0000}"/>
    <cellStyle name="Comma 3 5 3 2 7 2 3 2" xfId="32910" xr:uid="{38029173-F5B6-4EE5-90A2-327D597DB000}"/>
    <cellStyle name="Comma 3 5 3 2 7 2 4" xfId="23303" xr:uid="{D72BBC6D-D915-4D4B-8587-EB77DADF9167}"/>
    <cellStyle name="Comma 3 5 3 2 7 3" xfId="6491" xr:uid="{00000000-0005-0000-0000-0000EC3F0000}"/>
    <cellStyle name="Comma 3 5 3 2 7 3 2" xfId="16098" xr:uid="{00000000-0005-0000-0000-0000ED3F0000}"/>
    <cellStyle name="Comma 3 5 3 2 7 3 2 2" xfId="35312" xr:uid="{B2DB2EDE-F544-4147-83A2-30AE6DC870B6}"/>
    <cellStyle name="Comma 3 5 3 2 7 3 3" xfId="25705" xr:uid="{3E6DC13D-9E1A-4E55-B209-A833BE40A6B5}"/>
    <cellStyle name="Comma 3 5 3 2 7 4" xfId="11294" xr:uid="{00000000-0005-0000-0000-0000EE3F0000}"/>
    <cellStyle name="Comma 3 5 3 2 7 4 2" xfId="30508" xr:uid="{DC246DDF-086E-4925-AB3D-89559EB7FFF5}"/>
    <cellStyle name="Comma 3 5 3 2 7 5" xfId="20901" xr:uid="{F33900DC-EF76-41F8-ACDF-8A6A0B443CC9}"/>
    <cellStyle name="Comma 3 5 3 2 8" xfId="2489" xr:uid="{00000000-0005-0000-0000-0000EF3F0000}"/>
    <cellStyle name="Comma 3 5 3 2 8 2" xfId="7292" xr:uid="{00000000-0005-0000-0000-0000F03F0000}"/>
    <cellStyle name="Comma 3 5 3 2 8 2 2" xfId="16899" xr:uid="{00000000-0005-0000-0000-0000F13F0000}"/>
    <cellStyle name="Comma 3 5 3 2 8 2 2 2" xfId="36113" xr:uid="{EBAD6A5B-5953-4DBF-BD13-3DA14067C83F}"/>
    <cellStyle name="Comma 3 5 3 2 8 2 3" xfId="26506" xr:uid="{C8671B7C-181C-44DB-808B-E2477F37B96A}"/>
    <cellStyle name="Comma 3 5 3 2 8 3" xfId="12096" xr:uid="{00000000-0005-0000-0000-0000F23F0000}"/>
    <cellStyle name="Comma 3 5 3 2 8 3 2" xfId="31310" xr:uid="{08D0D6AB-B7FD-49D1-A72C-9583E3F95649}"/>
    <cellStyle name="Comma 3 5 3 2 8 4" xfId="21703" xr:uid="{0258D0BE-6F56-4E08-B507-8929E3841385}"/>
    <cellStyle name="Comma 3 5 3 2 9" xfId="4891" xr:uid="{00000000-0005-0000-0000-0000F33F0000}"/>
    <cellStyle name="Comma 3 5 3 2 9 2" xfId="14498" xr:uid="{00000000-0005-0000-0000-0000F43F0000}"/>
    <cellStyle name="Comma 3 5 3 2 9 2 2" xfId="33712" xr:uid="{500F215F-85FB-4063-84C5-B962A595F6C5}"/>
    <cellStyle name="Comma 3 5 3 2 9 3" xfId="24105" xr:uid="{64386326-3F20-4C88-B8DD-9616815731F9}"/>
    <cellStyle name="Comma 3 5 3 3" xfId="134" xr:uid="{00000000-0005-0000-0000-0000F53F0000}"/>
    <cellStyle name="Comma 3 5 3 3 10" xfId="19351" xr:uid="{8ADA49EA-D4F5-4672-86A3-436F81C000B7}"/>
    <cellStyle name="Comma 3 5 3 3 2" xfId="334" xr:uid="{00000000-0005-0000-0000-0000F63F0000}"/>
    <cellStyle name="Comma 3 5 3 3 2 2" xfId="1135" xr:uid="{00000000-0005-0000-0000-0000F73F0000}"/>
    <cellStyle name="Comma 3 5 3 3 2 2 2" xfId="3539" xr:uid="{00000000-0005-0000-0000-0000F83F0000}"/>
    <cellStyle name="Comma 3 5 3 3 2 2 2 2" xfId="8342" xr:uid="{00000000-0005-0000-0000-0000F93F0000}"/>
    <cellStyle name="Comma 3 5 3 3 2 2 2 2 2" xfId="17949" xr:uid="{00000000-0005-0000-0000-0000FA3F0000}"/>
    <cellStyle name="Comma 3 5 3 3 2 2 2 2 2 2" xfId="37163" xr:uid="{EA35A20B-95BC-4B7A-9E43-FEAD300F045E}"/>
    <cellStyle name="Comma 3 5 3 3 2 2 2 2 3" xfId="27556" xr:uid="{9E491AA6-77AD-47C0-856A-D121964FFE7C}"/>
    <cellStyle name="Comma 3 5 3 3 2 2 2 3" xfId="13146" xr:uid="{00000000-0005-0000-0000-0000FB3F0000}"/>
    <cellStyle name="Comma 3 5 3 3 2 2 2 3 2" xfId="32360" xr:uid="{949491E1-129D-414E-9FD5-5B66050F78DB}"/>
    <cellStyle name="Comma 3 5 3 3 2 2 2 4" xfId="22753" xr:uid="{718C4B79-A964-49E1-8F72-493748F5ED37}"/>
    <cellStyle name="Comma 3 5 3 3 2 2 3" xfId="5941" xr:uid="{00000000-0005-0000-0000-0000FC3F0000}"/>
    <cellStyle name="Comma 3 5 3 3 2 2 3 2" xfId="15548" xr:uid="{00000000-0005-0000-0000-0000FD3F0000}"/>
    <cellStyle name="Comma 3 5 3 3 2 2 3 2 2" xfId="34762" xr:uid="{7CD8FD8D-3E52-4DFA-9994-729F0B48861B}"/>
    <cellStyle name="Comma 3 5 3 3 2 2 3 3" xfId="25155" xr:uid="{6F45EB01-E604-4980-A73C-5282EAE2BFDF}"/>
    <cellStyle name="Comma 3 5 3 3 2 2 4" xfId="10744" xr:uid="{00000000-0005-0000-0000-0000FE3F0000}"/>
    <cellStyle name="Comma 3 5 3 3 2 2 4 2" xfId="29958" xr:uid="{49B45EB3-9D10-4BD1-9AAD-2827E8543AE4}"/>
    <cellStyle name="Comma 3 5 3 3 2 2 5" xfId="20351" xr:uid="{66508F27-7BF7-4681-A1BC-8BF36935DDAD}"/>
    <cellStyle name="Comma 3 5 3 3 2 3" xfId="1935" xr:uid="{00000000-0005-0000-0000-0000FF3F0000}"/>
    <cellStyle name="Comma 3 5 3 3 2 3 2" xfId="4339" xr:uid="{00000000-0005-0000-0000-000000400000}"/>
    <cellStyle name="Comma 3 5 3 3 2 3 2 2" xfId="9142" xr:uid="{00000000-0005-0000-0000-000001400000}"/>
    <cellStyle name="Comma 3 5 3 3 2 3 2 2 2" xfId="18749" xr:uid="{00000000-0005-0000-0000-000002400000}"/>
    <cellStyle name="Comma 3 5 3 3 2 3 2 2 2 2" xfId="37963" xr:uid="{F252E71D-AD04-4A01-8024-B362AC70454F}"/>
    <cellStyle name="Comma 3 5 3 3 2 3 2 2 3" xfId="28356" xr:uid="{B2092801-83F3-4145-93DA-BFA4E4FF7FD9}"/>
    <cellStyle name="Comma 3 5 3 3 2 3 2 3" xfId="13946" xr:uid="{00000000-0005-0000-0000-000003400000}"/>
    <cellStyle name="Comma 3 5 3 3 2 3 2 3 2" xfId="33160" xr:uid="{50CDB834-BED8-43A3-9C7D-E9DBFEBA87F5}"/>
    <cellStyle name="Comma 3 5 3 3 2 3 2 4" xfId="23553" xr:uid="{40541F15-5026-4271-9443-0F626D4B9473}"/>
    <cellStyle name="Comma 3 5 3 3 2 3 3" xfId="6741" xr:uid="{00000000-0005-0000-0000-000004400000}"/>
    <cellStyle name="Comma 3 5 3 3 2 3 3 2" xfId="16348" xr:uid="{00000000-0005-0000-0000-000005400000}"/>
    <cellStyle name="Comma 3 5 3 3 2 3 3 2 2" xfId="35562" xr:uid="{8AF42FC9-6E06-4A83-95F4-708BC750BC36}"/>
    <cellStyle name="Comma 3 5 3 3 2 3 3 3" xfId="25955" xr:uid="{7AF69FB0-B4AF-4D5E-AC64-3BB33E8E8A3A}"/>
    <cellStyle name="Comma 3 5 3 3 2 3 4" xfId="11544" xr:uid="{00000000-0005-0000-0000-000006400000}"/>
    <cellStyle name="Comma 3 5 3 3 2 3 4 2" xfId="30758" xr:uid="{A43E48EA-25AE-4EE1-B979-778D2A837822}"/>
    <cellStyle name="Comma 3 5 3 3 2 3 5" xfId="21151" xr:uid="{D9C505B8-B7B9-495E-9D80-800AFB5515BA}"/>
    <cellStyle name="Comma 3 5 3 3 2 4" xfId="2739" xr:uid="{00000000-0005-0000-0000-000007400000}"/>
    <cellStyle name="Comma 3 5 3 3 2 4 2" xfId="7542" xr:uid="{00000000-0005-0000-0000-000008400000}"/>
    <cellStyle name="Comma 3 5 3 3 2 4 2 2" xfId="17149" xr:uid="{00000000-0005-0000-0000-000009400000}"/>
    <cellStyle name="Comma 3 5 3 3 2 4 2 2 2" xfId="36363" xr:uid="{9BD2FD70-DEC3-4CD0-A841-61E99A4D0FFC}"/>
    <cellStyle name="Comma 3 5 3 3 2 4 2 3" xfId="26756" xr:uid="{7D9ACA62-D0F4-4975-AA2F-874EAE8BC03E}"/>
    <cellStyle name="Comma 3 5 3 3 2 4 3" xfId="12346" xr:uid="{00000000-0005-0000-0000-00000A400000}"/>
    <cellStyle name="Comma 3 5 3 3 2 4 3 2" xfId="31560" xr:uid="{601DDB57-2654-492C-8070-F1FA6C91237D}"/>
    <cellStyle name="Comma 3 5 3 3 2 4 4" xfId="21953" xr:uid="{10C89AA0-0C8D-483D-A146-C03E0232B038}"/>
    <cellStyle name="Comma 3 5 3 3 2 5" xfId="5141" xr:uid="{00000000-0005-0000-0000-00000B400000}"/>
    <cellStyle name="Comma 3 5 3 3 2 5 2" xfId="14748" xr:uid="{00000000-0005-0000-0000-00000C400000}"/>
    <cellStyle name="Comma 3 5 3 3 2 5 2 2" xfId="33962" xr:uid="{C770CEC7-843C-4556-AE0B-3DD1D7FBCE85}"/>
    <cellStyle name="Comma 3 5 3 3 2 5 3" xfId="24355" xr:uid="{3AB64FAA-7436-43AD-AF3A-893F6BA5AC87}"/>
    <cellStyle name="Comma 3 5 3 3 2 6" xfId="9944" xr:uid="{00000000-0005-0000-0000-00000D400000}"/>
    <cellStyle name="Comma 3 5 3 3 2 6 2" xfId="29158" xr:uid="{3C6D7A04-E44D-4E6A-A6A6-6A78D0B8499E}"/>
    <cellStyle name="Comma 3 5 3 3 2 7" xfId="19551" xr:uid="{7A936F3D-4A36-4881-86D5-6495328CDDF1}"/>
    <cellStyle name="Comma 3 5 3 3 3" xfId="534" xr:uid="{00000000-0005-0000-0000-00000E400000}"/>
    <cellStyle name="Comma 3 5 3 3 3 2" xfId="1335" xr:uid="{00000000-0005-0000-0000-00000F400000}"/>
    <cellStyle name="Comma 3 5 3 3 3 2 2" xfId="3739" xr:uid="{00000000-0005-0000-0000-000010400000}"/>
    <cellStyle name="Comma 3 5 3 3 3 2 2 2" xfId="8542" xr:uid="{00000000-0005-0000-0000-000011400000}"/>
    <cellStyle name="Comma 3 5 3 3 3 2 2 2 2" xfId="18149" xr:uid="{00000000-0005-0000-0000-000012400000}"/>
    <cellStyle name="Comma 3 5 3 3 3 2 2 2 2 2" xfId="37363" xr:uid="{F3ED02C6-32FF-49A7-92FD-99C3BEBDE850}"/>
    <cellStyle name="Comma 3 5 3 3 3 2 2 2 3" xfId="27756" xr:uid="{4D46D245-1FF1-4D4A-B636-374576F6D53E}"/>
    <cellStyle name="Comma 3 5 3 3 3 2 2 3" xfId="13346" xr:uid="{00000000-0005-0000-0000-000013400000}"/>
    <cellStyle name="Comma 3 5 3 3 3 2 2 3 2" xfId="32560" xr:uid="{2FEFF573-A7EE-45C9-8A0F-75543730E02C}"/>
    <cellStyle name="Comma 3 5 3 3 3 2 2 4" xfId="22953" xr:uid="{E5621E6F-9760-4001-AA63-FFD9C52F799E}"/>
    <cellStyle name="Comma 3 5 3 3 3 2 3" xfId="6141" xr:uid="{00000000-0005-0000-0000-000014400000}"/>
    <cellStyle name="Comma 3 5 3 3 3 2 3 2" xfId="15748" xr:uid="{00000000-0005-0000-0000-000015400000}"/>
    <cellStyle name="Comma 3 5 3 3 3 2 3 2 2" xfId="34962" xr:uid="{F24F023C-EB5B-4FEF-AA63-F0798975505D}"/>
    <cellStyle name="Comma 3 5 3 3 3 2 3 3" xfId="25355" xr:uid="{62961C42-35F8-4706-AC2B-DF3D336869EB}"/>
    <cellStyle name="Comma 3 5 3 3 3 2 4" xfId="10944" xr:uid="{00000000-0005-0000-0000-000016400000}"/>
    <cellStyle name="Comma 3 5 3 3 3 2 4 2" xfId="30158" xr:uid="{402B1D8C-D595-4F75-B9CB-BA542EBB2D01}"/>
    <cellStyle name="Comma 3 5 3 3 3 2 5" xfId="20551" xr:uid="{753EDB24-93E0-4370-986D-2DA68B426744}"/>
    <cellStyle name="Comma 3 5 3 3 3 3" xfId="2135" xr:uid="{00000000-0005-0000-0000-000017400000}"/>
    <cellStyle name="Comma 3 5 3 3 3 3 2" xfId="4539" xr:uid="{00000000-0005-0000-0000-000018400000}"/>
    <cellStyle name="Comma 3 5 3 3 3 3 2 2" xfId="9342" xr:uid="{00000000-0005-0000-0000-000019400000}"/>
    <cellStyle name="Comma 3 5 3 3 3 3 2 2 2" xfId="18949" xr:uid="{00000000-0005-0000-0000-00001A400000}"/>
    <cellStyle name="Comma 3 5 3 3 3 3 2 2 2 2" xfId="38163" xr:uid="{DE4207E6-95FB-46C2-976A-72E05148D32C}"/>
    <cellStyle name="Comma 3 5 3 3 3 3 2 2 3" xfId="28556" xr:uid="{971B60F7-0E9C-452C-BE6D-5787C4DC266E}"/>
    <cellStyle name="Comma 3 5 3 3 3 3 2 3" xfId="14146" xr:uid="{00000000-0005-0000-0000-00001B400000}"/>
    <cellStyle name="Comma 3 5 3 3 3 3 2 3 2" xfId="33360" xr:uid="{F8123D13-F2B6-4D44-9D4A-7D650B31D615}"/>
    <cellStyle name="Comma 3 5 3 3 3 3 2 4" xfId="23753" xr:uid="{E52CC3CD-7589-481D-9D3A-E536C24A9EFE}"/>
    <cellStyle name="Comma 3 5 3 3 3 3 3" xfId="6941" xr:uid="{00000000-0005-0000-0000-00001C400000}"/>
    <cellStyle name="Comma 3 5 3 3 3 3 3 2" xfId="16548" xr:uid="{00000000-0005-0000-0000-00001D400000}"/>
    <cellStyle name="Comma 3 5 3 3 3 3 3 2 2" xfId="35762" xr:uid="{F2E5C64B-9285-4E07-AE8E-7710BE5464D1}"/>
    <cellStyle name="Comma 3 5 3 3 3 3 3 3" xfId="26155" xr:uid="{08F8519D-8922-437B-A0DC-5FF37F8D05A3}"/>
    <cellStyle name="Comma 3 5 3 3 3 3 4" xfId="11744" xr:uid="{00000000-0005-0000-0000-00001E400000}"/>
    <cellStyle name="Comma 3 5 3 3 3 3 4 2" xfId="30958" xr:uid="{1852A7D3-279E-46AD-8F54-7344B66A3F1D}"/>
    <cellStyle name="Comma 3 5 3 3 3 3 5" xfId="21351" xr:uid="{9599ADE1-7AF2-43A5-9651-DA4485A5842E}"/>
    <cellStyle name="Comma 3 5 3 3 3 4" xfId="2939" xr:uid="{00000000-0005-0000-0000-00001F400000}"/>
    <cellStyle name="Comma 3 5 3 3 3 4 2" xfId="7742" xr:uid="{00000000-0005-0000-0000-000020400000}"/>
    <cellStyle name="Comma 3 5 3 3 3 4 2 2" xfId="17349" xr:uid="{00000000-0005-0000-0000-000021400000}"/>
    <cellStyle name="Comma 3 5 3 3 3 4 2 2 2" xfId="36563" xr:uid="{F67F9500-E490-4347-AFA5-F1A7EB67F38A}"/>
    <cellStyle name="Comma 3 5 3 3 3 4 2 3" xfId="26956" xr:uid="{12B566F7-79F7-41A4-9909-1156A666C1F2}"/>
    <cellStyle name="Comma 3 5 3 3 3 4 3" xfId="12546" xr:uid="{00000000-0005-0000-0000-000022400000}"/>
    <cellStyle name="Comma 3 5 3 3 3 4 3 2" xfId="31760" xr:uid="{3B58055C-B6F0-4A8C-A3D3-87CF914F9083}"/>
    <cellStyle name="Comma 3 5 3 3 3 4 4" xfId="22153" xr:uid="{D9DF8D60-FCEE-464E-B306-9C1049F3F4A6}"/>
    <cellStyle name="Comma 3 5 3 3 3 5" xfId="5341" xr:uid="{00000000-0005-0000-0000-000023400000}"/>
    <cellStyle name="Comma 3 5 3 3 3 5 2" xfId="14948" xr:uid="{00000000-0005-0000-0000-000024400000}"/>
    <cellStyle name="Comma 3 5 3 3 3 5 2 2" xfId="34162" xr:uid="{43DC5B30-8FAD-4134-B7D8-1A1A349E497D}"/>
    <cellStyle name="Comma 3 5 3 3 3 5 3" xfId="24555" xr:uid="{02FE2868-20B5-4BD0-AD50-65E9F0F3ADE0}"/>
    <cellStyle name="Comma 3 5 3 3 3 6" xfId="10144" xr:uid="{00000000-0005-0000-0000-000025400000}"/>
    <cellStyle name="Comma 3 5 3 3 3 6 2" xfId="29358" xr:uid="{1E8FCD02-47AC-4D4F-8029-E7731EE29DE1}"/>
    <cellStyle name="Comma 3 5 3 3 3 7" xfId="19751" xr:uid="{3A7D9D25-07B0-4672-835B-BAE864FBC4AE}"/>
    <cellStyle name="Comma 3 5 3 3 4" xfId="734" xr:uid="{00000000-0005-0000-0000-000026400000}"/>
    <cellStyle name="Comma 3 5 3 3 4 2" xfId="1535" xr:uid="{00000000-0005-0000-0000-000027400000}"/>
    <cellStyle name="Comma 3 5 3 3 4 2 2" xfId="3939" xr:uid="{00000000-0005-0000-0000-000028400000}"/>
    <cellStyle name="Comma 3 5 3 3 4 2 2 2" xfId="8742" xr:uid="{00000000-0005-0000-0000-000029400000}"/>
    <cellStyle name="Comma 3 5 3 3 4 2 2 2 2" xfId="18349" xr:uid="{00000000-0005-0000-0000-00002A400000}"/>
    <cellStyle name="Comma 3 5 3 3 4 2 2 2 2 2" xfId="37563" xr:uid="{5560E4EF-ECBA-49BB-8CB8-EFA9284FA224}"/>
    <cellStyle name="Comma 3 5 3 3 4 2 2 2 3" xfId="27956" xr:uid="{AAFC52D0-97CC-4903-8001-BF88165397C1}"/>
    <cellStyle name="Comma 3 5 3 3 4 2 2 3" xfId="13546" xr:uid="{00000000-0005-0000-0000-00002B400000}"/>
    <cellStyle name="Comma 3 5 3 3 4 2 2 3 2" xfId="32760" xr:uid="{77866856-F6CF-40FB-9D3D-AC5C244C75A2}"/>
    <cellStyle name="Comma 3 5 3 3 4 2 2 4" xfId="23153" xr:uid="{BFDAD60E-FE9F-49ED-9D44-7DC0C9526AD4}"/>
    <cellStyle name="Comma 3 5 3 3 4 2 3" xfId="6341" xr:uid="{00000000-0005-0000-0000-00002C400000}"/>
    <cellStyle name="Comma 3 5 3 3 4 2 3 2" xfId="15948" xr:uid="{00000000-0005-0000-0000-00002D400000}"/>
    <cellStyle name="Comma 3 5 3 3 4 2 3 2 2" xfId="35162" xr:uid="{59A1E81C-72F4-490C-9601-C6D7EDBF7C8C}"/>
    <cellStyle name="Comma 3 5 3 3 4 2 3 3" xfId="25555" xr:uid="{976767D7-433D-40BD-8449-FF26165C92D1}"/>
    <cellStyle name="Comma 3 5 3 3 4 2 4" xfId="11144" xr:uid="{00000000-0005-0000-0000-00002E400000}"/>
    <cellStyle name="Comma 3 5 3 3 4 2 4 2" xfId="30358" xr:uid="{F58BAF97-1D69-46C3-8B88-E8752E1F226F}"/>
    <cellStyle name="Comma 3 5 3 3 4 2 5" xfId="20751" xr:uid="{C44C44B1-C07D-4984-95CB-D6C545C68C17}"/>
    <cellStyle name="Comma 3 5 3 3 4 3" xfId="2335" xr:uid="{00000000-0005-0000-0000-00002F400000}"/>
    <cellStyle name="Comma 3 5 3 3 4 3 2" xfId="4739" xr:uid="{00000000-0005-0000-0000-000030400000}"/>
    <cellStyle name="Comma 3 5 3 3 4 3 2 2" xfId="9542" xr:uid="{00000000-0005-0000-0000-000031400000}"/>
    <cellStyle name="Comma 3 5 3 3 4 3 2 2 2" xfId="19149" xr:uid="{00000000-0005-0000-0000-000032400000}"/>
    <cellStyle name="Comma 3 5 3 3 4 3 2 2 2 2" xfId="38363" xr:uid="{692B2DBD-CC23-45C1-9969-DF1619BB8999}"/>
    <cellStyle name="Comma 3 5 3 3 4 3 2 2 3" xfId="28756" xr:uid="{1AD3470E-AC49-49A8-BB0C-93B4B1988316}"/>
    <cellStyle name="Comma 3 5 3 3 4 3 2 3" xfId="14346" xr:uid="{00000000-0005-0000-0000-000033400000}"/>
    <cellStyle name="Comma 3 5 3 3 4 3 2 3 2" xfId="33560" xr:uid="{52CE7AD9-0A57-424C-A9BB-1C5D1EC2F45F}"/>
    <cellStyle name="Comma 3 5 3 3 4 3 2 4" xfId="23953" xr:uid="{515FCB70-DFCE-44FD-B979-A81D2838E970}"/>
    <cellStyle name="Comma 3 5 3 3 4 3 3" xfId="7141" xr:uid="{00000000-0005-0000-0000-000034400000}"/>
    <cellStyle name="Comma 3 5 3 3 4 3 3 2" xfId="16748" xr:uid="{00000000-0005-0000-0000-000035400000}"/>
    <cellStyle name="Comma 3 5 3 3 4 3 3 2 2" xfId="35962" xr:uid="{62C3D88C-72A7-4CF4-8CD5-8B910FBA36AB}"/>
    <cellStyle name="Comma 3 5 3 3 4 3 3 3" xfId="26355" xr:uid="{EC363C54-BC06-48A7-AAF6-0E655A4EC0E4}"/>
    <cellStyle name="Comma 3 5 3 3 4 3 4" xfId="11944" xr:uid="{00000000-0005-0000-0000-000036400000}"/>
    <cellStyle name="Comma 3 5 3 3 4 3 4 2" xfId="31158" xr:uid="{42D10C96-97AF-460E-9DB0-211CF20EEEB5}"/>
    <cellStyle name="Comma 3 5 3 3 4 3 5" xfId="21551" xr:uid="{E402CE2C-05A3-40EC-9CA9-BD3A847486C3}"/>
    <cellStyle name="Comma 3 5 3 3 4 4" xfId="3139" xr:uid="{00000000-0005-0000-0000-000037400000}"/>
    <cellStyle name="Comma 3 5 3 3 4 4 2" xfId="7942" xr:uid="{00000000-0005-0000-0000-000038400000}"/>
    <cellStyle name="Comma 3 5 3 3 4 4 2 2" xfId="17549" xr:uid="{00000000-0005-0000-0000-000039400000}"/>
    <cellStyle name="Comma 3 5 3 3 4 4 2 2 2" xfId="36763" xr:uid="{EECE7527-687A-46E3-B06D-6F23CCA44F6A}"/>
    <cellStyle name="Comma 3 5 3 3 4 4 2 3" xfId="27156" xr:uid="{18384647-0538-4F70-8276-E4CD46F83969}"/>
    <cellStyle name="Comma 3 5 3 3 4 4 3" xfId="12746" xr:uid="{00000000-0005-0000-0000-00003A400000}"/>
    <cellStyle name="Comma 3 5 3 3 4 4 3 2" xfId="31960" xr:uid="{331FD32F-D6B3-47A0-9012-E2482649864E}"/>
    <cellStyle name="Comma 3 5 3 3 4 4 4" xfId="22353" xr:uid="{A0D261A8-2FAC-42A8-BFF8-8E5FA46E6A13}"/>
    <cellStyle name="Comma 3 5 3 3 4 5" xfId="5541" xr:uid="{00000000-0005-0000-0000-00003B400000}"/>
    <cellStyle name="Comma 3 5 3 3 4 5 2" xfId="15148" xr:uid="{00000000-0005-0000-0000-00003C400000}"/>
    <cellStyle name="Comma 3 5 3 3 4 5 2 2" xfId="34362" xr:uid="{2800BE6A-1002-4075-9ED7-8343F3F5215C}"/>
    <cellStyle name="Comma 3 5 3 3 4 5 3" xfId="24755" xr:uid="{B454A171-791F-4E6F-8A42-68F8168147FC}"/>
    <cellStyle name="Comma 3 5 3 3 4 6" xfId="10344" xr:uid="{00000000-0005-0000-0000-00003D400000}"/>
    <cellStyle name="Comma 3 5 3 3 4 6 2" xfId="29558" xr:uid="{535AB155-37E6-4D72-8A42-FD496C136D9F}"/>
    <cellStyle name="Comma 3 5 3 3 4 7" xfId="19951" xr:uid="{F0F90D22-9C0D-45AF-B974-C09591C2A2FE}"/>
    <cellStyle name="Comma 3 5 3 3 5" xfId="935" xr:uid="{00000000-0005-0000-0000-00003E400000}"/>
    <cellStyle name="Comma 3 5 3 3 5 2" xfId="3339" xr:uid="{00000000-0005-0000-0000-00003F400000}"/>
    <cellStyle name="Comma 3 5 3 3 5 2 2" xfId="8142" xr:uid="{00000000-0005-0000-0000-000040400000}"/>
    <cellStyle name="Comma 3 5 3 3 5 2 2 2" xfId="17749" xr:uid="{00000000-0005-0000-0000-000041400000}"/>
    <cellStyle name="Comma 3 5 3 3 5 2 2 2 2" xfId="36963" xr:uid="{9865FE06-C6C5-4B67-A2A0-D26A2F0289C0}"/>
    <cellStyle name="Comma 3 5 3 3 5 2 2 3" xfId="27356" xr:uid="{6ADB83F3-A1A2-4BDA-936A-18BB275F9385}"/>
    <cellStyle name="Comma 3 5 3 3 5 2 3" xfId="12946" xr:uid="{00000000-0005-0000-0000-000042400000}"/>
    <cellStyle name="Comma 3 5 3 3 5 2 3 2" xfId="32160" xr:uid="{BC11F3F3-E042-4690-8EC0-91C12CA28F50}"/>
    <cellStyle name="Comma 3 5 3 3 5 2 4" xfId="22553" xr:uid="{0D9EC019-AF41-4D51-B74B-83810BE4289F}"/>
    <cellStyle name="Comma 3 5 3 3 5 3" xfId="5741" xr:uid="{00000000-0005-0000-0000-000043400000}"/>
    <cellStyle name="Comma 3 5 3 3 5 3 2" xfId="15348" xr:uid="{00000000-0005-0000-0000-000044400000}"/>
    <cellStyle name="Comma 3 5 3 3 5 3 2 2" xfId="34562" xr:uid="{371EA6F9-B53D-42E9-8305-861574A85CBB}"/>
    <cellStyle name="Comma 3 5 3 3 5 3 3" xfId="24955" xr:uid="{05AFBFC7-B5C6-476E-A7A1-58ABD84A6BEC}"/>
    <cellStyle name="Comma 3 5 3 3 5 4" xfId="10544" xr:uid="{00000000-0005-0000-0000-000045400000}"/>
    <cellStyle name="Comma 3 5 3 3 5 4 2" xfId="29758" xr:uid="{8B5BCD3B-CA43-4A16-9BDA-81D2163E9452}"/>
    <cellStyle name="Comma 3 5 3 3 5 5" xfId="20151" xr:uid="{0FF10159-246E-485A-ABCB-529A3CFD1247}"/>
    <cellStyle name="Comma 3 5 3 3 6" xfId="1735" xr:uid="{00000000-0005-0000-0000-000046400000}"/>
    <cellStyle name="Comma 3 5 3 3 6 2" xfId="4139" xr:uid="{00000000-0005-0000-0000-000047400000}"/>
    <cellStyle name="Comma 3 5 3 3 6 2 2" xfId="8942" xr:uid="{00000000-0005-0000-0000-000048400000}"/>
    <cellStyle name="Comma 3 5 3 3 6 2 2 2" xfId="18549" xr:uid="{00000000-0005-0000-0000-000049400000}"/>
    <cellStyle name="Comma 3 5 3 3 6 2 2 2 2" xfId="37763" xr:uid="{06550506-E047-4A4C-81A5-51F123EAFC2D}"/>
    <cellStyle name="Comma 3 5 3 3 6 2 2 3" xfId="28156" xr:uid="{2D657FA3-A586-4B0B-B982-49644D5067D5}"/>
    <cellStyle name="Comma 3 5 3 3 6 2 3" xfId="13746" xr:uid="{00000000-0005-0000-0000-00004A400000}"/>
    <cellStyle name="Comma 3 5 3 3 6 2 3 2" xfId="32960" xr:uid="{27B9671E-11D8-464C-819E-CB18D0F1B32A}"/>
    <cellStyle name="Comma 3 5 3 3 6 2 4" xfId="23353" xr:uid="{0A1D7C84-F026-4EDF-94E9-10AE018D3BC2}"/>
    <cellStyle name="Comma 3 5 3 3 6 3" xfId="6541" xr:uid="{00000000-0005-0000-0000-00004B400000}"/>
    <cellStyle name="Comma 3 5 3 3 6 3 2" xfId="16148" xr:uid="{00000000-0005-0000-0000-00004C400000}"/>
    <cellStyle name="Comma 3 5 3 3 6 3 2 2" xfId="35362" xr:uid="{82A74422-D91D-4EED-A4D1-312DE22A8722}"/>
    <cellStyle name="Comma 3 5 3 3 6 3 3" xfId="25755" xr:uid="{655C92AC-DCF6-4E6F-8545-840857A95E5A}"/>
    <cellStyle name="Comma 3 5 3 3 6 4" xfId="11344" xr:uid="{00000000-0005-0000-0000-00004D400000}"/>
    <cellStyle name="Comma 3 5 3 3 6 4 2" xfId="30558" xr:uid="{B90206AF-2305-4D93-A4C0-1C2DC0BDE2A7}"/>
    <cellStyle name="Comma 3 5 3 3 6 5" xfId="20951" xr:uid="{E2D6FEA1-BFE4-46A2-84F5-7E061818C04F}"/>
    <cellStyle name="Comma 3 5 3 3 7" xfId="2539" xr:uid="{00000000-0005-0000-0000-00004E400000}"/>
    <cellStyle name="Comma 3 5 3 3 7 2" xfId="7342" xr:uid="{00000000-0005-0000-0000-00004F400000}"/>
    <cellStyle name="Comma 3 5 3 3 7 2 2" xfId="16949" xr:uid="{00000000-0005-0000-0000-000050400000}"/>
    <cellStyle name="Comma 3 5 3 3 7 2 2 2" xfId="36163" xr:uid="{79A30F27-45B2-45CF-9450-C9173992F660}"/>
    <cellStyle name="Comma 3 5 3 3 7 2 3" xfId="26556" xr:uid="{4F43ADC9-CA98-4EA5-8796-23B4C040D19B}"/>
    <cellStyle name="Comma 3 5 3 3 7 3" xfId="12146" xr:uid="{00000000-0005-0000-0000-000051400000}"/>
    <cellStyle name="Comma 3 5 3 3 7 3 2" xfId="31360" xr:uid="{BB212BFB-5471-4A8D-A1F8-D0055E35ECC8}"/>
    <cellStyle name="Comma 3 5 3 3 7 4" xfId="21753" xr:uid="{133E9180-8243-4445-AE5A-72E8EAAA462A}"/>
    <cellStyle name="Comma 3 5 3 3 8" xfId="4941" xr:uid="{00000000-0005-0000-0000-000052400000}"/>
    <cellStyle name="Comma 3 5 3 3 8 2" xfId="14548" xr:uid="{00000000-0005-0000-0000-000053400000}"/>
    <cellStyle name="Comma 3 5 3 3 8 2 2" xfId="33762" xr:uid="{7C590D60-AB36-4EF5-98BA-48E05443F825}"/>
    <cellStyle name="Comma 3 5 3 3 8 3" xfId="24155" xr:uid="{4AFB4D26-EFD1-4F99-B89B-83EC9A021BB5}"/>
    <cellStyle name="Comma 3 5 3 3 9" xfId="9744" xr:uid="{00000000-0005-0000-0000-000054400000}"/>
    <cellStyle name="Comma 3 5 3 3 9 2" xfId="28958" xr:uid="{9387601F-692D-4052-9FD2-E065BE9AC146}"/>
    <cellStyle name="Comma 3 5 3 4" xfId="234" xr:uid="{00000000-0005-0000-0000-000055400000}"/>
    <cellStyle name="Comma 3 5 3 4 2" xfId="1035" xr:uid="{00000000-0005-0000-0000-000056400000}"/>
    <cellStyle name="Comma 3 5 3 4 2 2" xfId="3439" xr:uid="{00000000-0005-0000-0000-000057400000}"/>
    <cellStyle name="Comma 3 5 3 4 2 2 2" xfId="8242" xr:uid="{00000000-0005-0000-0000-000058400000}"/>
    <cellStyle name="Comma 3 5 3 4 2 2 2 2" xfId="17849" xr:uid="{00000000-0005-0000-0000-000059400000}"/>
    <cellStyle name="Comma 3 5 3 4 2 2 2 2 2" xfId="37063" xr:uid="{6DB5C649-18CF-44BA-98A7-5445F8E75508}"/>
    <cellStyle name="Comma 3 5 3 4 2 2 2 3" xfId="27456" xr:uid="{97D31DE8-3A7B-4CDA-98CE-38A183632F2C}"/>
    <cellStyle name="Comma 3 5 3 4 2 2 3" xfId="13046" xr:uid="{00000000-0005-0000-0000-00005A400000}"/>
    <cellStyle name="Comma 3 5 3 4 2 2 3 2" xfId="32260" xr:uid="{84261B6B-4695-4CC2-BD18-51DE9F3323AD}"/>
    <cellStyle name="Comma 3 5 3 4 2 2 4" xfId="22653" xr:uid="{FD03D8EC-46C7-4A7D-92F3-0C03177A83AA}"/>
    <cellStyle name="Comma 3 5 3 4 2 3" xfId="5841" xr:uid="{00000000-0005-0000-0000-00005B400000}"/>
    <cellStyle name="Comma 3 5 3 4 2 3 2" xfId="15448" xr:uid="{00000000-0005-0000-0000-00005C400000}"/>
    <cellStyle name="Comma 3 5 3 4 2 3 2 2" xfId="34662" xr:uid="{4B2F4F9E-5889-4C23-9A4A-DD4E150A3975}"/>
    <cellStyle name="Comma 3 5 3 4 2 3 3" xfId="25055" xr:uid="{CE01ECCD-F5AC-4AEF-A4DF-D4A77BDA8DDD}"/>
    <cellStyle name="Comma 3 5 3 4 2 4" xfId="10644" xr:uid="{00000000-0005-0000-0000-00005D400000}"/>
    <cellStyle name="Comma 3 5 3 4 2 4 2" xfId="29858" xr:uid="{19FB8468-AB8A-40E1-9E98-CCB9040A2D62}"/>
    <cellStyle name="Comma 3 5 3 4 2 5" xfId="20251" xr:uid="{14251008-E254-4E99-ADE4-08107BD6DC27}"/>
    <cellStyle name="Comma 3 5 3 4 3" xfId="1835" xr:uid="{00000000-0005-0000-0000-00005E400000}"/>
    <cellStyle name="Comma 3 5 3 4 3 2" xfId="4239" xr:uid="{00000000-0005-0000-0000-00005F400000}"/>
    <cellStyle name="Comma 3 5 3 4 3 2 2" xfId="9042" xr:uid="{00000000-0005-0000-0000-000060400000}"/>
    <cellStyle name="Comma 3 5 3 4 3 2 2 2" xfId="18649" xr:uid="{00000000-0005-0000-0000-000061400000}"/>
    <cellStyle name="Comma 3 5 3 4 3 2 2 2 2" xfId="37863" xr:uid="{6856F9D6-299F-467D-8B1E-9878775C3F2F}"/>
    <cellStyle name="Comma 3 5 3 4 3 2 2 3" xfId="28256" xr:uid="{C080EAB6-DF04-4E3B-AAFB-CD9C3CEE8BE6}"/>
    <cellStyle name="Comma 3 5 3 4 3 2 3" xfId="13846" xr:uid="{00000000-0005-0000-0000-000062400000}"/>
    <cellStyle name="Comma 3 5 3 4 3 2 3 2" xfId="33060" xr:uid="{B9561896-F51D-4970-A97D-7DAEE44E1141}"/>
    <cellStyle name="Comma 3 5 3 4 3 2 4" xfId="23453" xr:uid="{B07DBC88-7E5F-448A-B350-CE87F8B39DDB}"/>
    <cellStyle name="Comma 3 5 3 4 3 3" xfId="6641" xr:uid="{00000000-0005-0000-0000-000063400000}"/>
    <cellStyle name="Comma 3 5 3 4 3 3 2" xfId="16248" xr:uid="{00000000-0005-0000-0000-000064400000}"/>
    <cellStyle name="Comma 3 5 3 4 3 3 2 2" xfId="35462" xr:uid="{2CC7EE01-D053-4E07-A274-D09A302E6D63}"/>
    <cellStyle name="Comma 3 5 3 4 3 3 3" xfId="25855" xr:uid="{93209F11-DD9F-49DB-BFF5-DE2F2EB057B1}"/>
    <cellStyle name="Comma 3 5 3 4 3 4" xfId="11444" xr:uid="{00000000-0005-0000-0000-000065400000}"/>
    <cellStyle name="Comma 3 5 3 4 3 4 2" xfId="30658" xr:uid="{03B8A8CA-E555-4D17-9901-2A37D5EE835C}"/>
    <cellStyle name="Comma 3 5 3 4 3 5" xfId="21051" xr:uid="{25B4DA03-0DBE-4094-8E28-E35C08DDF69B}"/>
    <cellStyle name="Comma 3 5 3 4 4" xfId="2639" xr:uid="{00000000-0005-0000-0000-000066400000}"/>
    <cellStyle name="Comma 3 5 3 4 4 2" xfId="7442" xr:uid="{00000000-0005-0000-0000-000067400000}"/>
    <cellStyle name="Comma 3 5 3 4 4 2 2" xfId="17049" xr:uid="{00000000-0005-0000-0000-000068400000}"/>
    <cellStyle name="Comma 3 5 3 4 4 2 2 2" xfId="36263" xr:uid="{4BADD1FD-186C-412A-B506-5721269D2F74}"/>
    <cellStyle name="Comma 3 5 3 4 4 2 3" xfId="26656" xr:uid="{230D1E82-CAD8-4B81-9B45-420066867E45}"/>
    <cellStyle name="Comma 3 5 3 4 4 3" xfId="12246" xr:uid="{00000000-0005-0000-0000-000069400000}"/>
    <cellStyle name="Comma 3 5 3 4 4 3 2" xfId="31460" xr:uid="{2418773D-1EAB-4410-8FF2-680BCAED318C}"/>
    <cellStyle name="Comma 3 5 3 4 4 4" xfId="21853" xr:uid="{1C4D13BD-5A98-48E6-9F9B-8D3A30C18F75}"/>
    <cellStyle name="Comma 3 5 3 4 5" xfId="5041" xr:uid="{00000000-0005-0000-0000-00006A400000}"/>
    <cellStyle name="Comma 3 5 3 4 5 2" xfId="14648" xr:uid="{00000000-0005-0000-0000-00006B400000}"/>
    <cellStyle name="Comma 3 5 3 4 5 2 2" xfId="33862" xr:uid="{00671CC0-DCC5-46A7-8E1C-231483C19C78}"/>
    <cellStyle name="Comma 3 5 3 4 5 3" xfId="24255" xr:uid="{91A067D7-E0E1-434E-B411-597035D58F26}"/>
    <cellStyle name="Comma 3 5 3 4 6" xfId="9844" xr:uid="{00000000-0005-0000-0000-00006C400000}"/>
    <cellStyle name="Comma 3 5 3 4 6 2" xfId="29058" xr:uid="{2C0A4A87-5038-49B7-BB16-AF713C34BCE5}"/>
    <cellStyle name="Comma 3 5 3 4 7" xfId="19451" xr:uid="{8571FD1F-EAF7-483B-8172-B496CFE50E69}"/>
    <cellStyle name="Comma 3 5 3 5" xfId="434" xr:uid="{00000000-0005-0000-0000-00006D400000}"/>
    <cellStyle name="Comma 3 5 3 5 2" xfId="1235" xr:uid="{00000000-0005-0000-0000-00006E400000}"/>
    <cellStyle name="Comma 3 5 3 5 2 2" xfId="3639" xr:uid="{00000000-0005-0000-0000-00006F400000}"/>
    <cellStyle name="Comma 3 5 3 5 2 2 2" xfId="8442" xr:uid="{00000000-0005-0000-0000-000070400000}"/>
    <cellStyle name="Comma 3 5 3 5 2 2 2 2" xfId="18049" xr:uid="{00000000-0005-0000-0000-000071400000}"/>
    <cellStyle name="Comma 3 5 3 5 2 2 2 2 2" xfId="37263" xr:uid="{4FBE4824-7E11-4E38-857D-283149E158C6}"/>
    <cellStyle name="Comma 3 5 3 5 2 2 2 3" xfId="27656" xr:uid="{219B1E34-E3FC-4E42-9F65-BF95C4D0AED1}"/>
    <cellStyle name="Comma 3 5 3 5 2 2 3" xfId="13246" xr:uid="{00000000-0005-0000-0000-000072400000}"/>
    <cellStyle name="Comma 3 5 3 5 2 2 3 2" xfId="32460" xr:uid="{2CDC6ACB-0D6A-45B6-91AA-CDBA1C8A7FF7}"/>
    <cellStyle name="Comma 3 5 3 5 2 2 4" xfId="22853" xr:uid="{F0D688EB-5C99-4987-BFB0-59580EA6B5A2}"/>
    <cellStyle name="Comma 3 5 3 5 2 3" xfId="6041" xr:uid="{00000000-0005-0000-0000-000073400000}"/>
    <cellStyle name="Comma 3 5 3 5 2 3 2" xfId="15648" xr:uid="{00000000-0005-0000-0000-000074400000}"/>
    <cellStyle name="Comma 3 5 3 5 2 3 2 2" xfId="34862" xr:uid="{02763394-B5D3-4AA3-82BA-AD691399C161}"/>
    <cellStyle name="Comma 3 5 3 5 2 3 3" xfId="25255" xr:uid="{9A63F793-9399-4F09-BEBB-3E7FAB364517}"/>
    <cellStyle name="Comma 3 5 3 5 2 4" xfId="10844" xr:uid="{00000000-0005-0000-0000-000075400000}"/>
    <cellStyle name="Comma 3 5 3 5 2 4 2" xfId="30058" xr:uid="{30CF8BC7-AC22-4FAB-8F96-306086BE1283}"/>
    <cellStyle name="Comma 3 5 3 5 2 5" xfId="20451" xr:uid="{899FEA15-356A-40B7-BF58-B9991754221D}"/>
    <cellStyle name="Comma 3 5 3 5 3" xfId="2035" xr:uid="{00000000-0005-0000-0000-000076400000}"/>
    <cellStyle name="Comma 3 5 3 5 3 2" xfId="4439" xr:uid="{00000000-0005-0000-0000-000077400000}"/>
    <cellStyle name="Comma 3 5 3 5 3 2 2" xfId="9242" xr:uid="{00000000-0005-0000-0000-000078400000}"/>
    <cellStyle name="Comma 3 5 3 5 3 2 2 2" xfId="18849" xr:uid="{00000000-0005-0000-0000-000079400000}"/>
    <cellStyle name="Comma 3 5 3 5 3 2 2 2 2" xfId="38063" xr:uid="{533C2018-E252-4FBE-A96D-D2A3CB17C040}"/>
    <cellStyle name="Comma 3 5 3 5 3 2 2 3" xfId="28456" xr:uid="{A603C2D0-A2B7-4ADB-8517-050E959602EC}"/>
    <cellStyle name="Comma 3 5 3 5 3 2 3" xfId="14046" xr:uid="{00000000-0005-0000-0000-00007A400000}"/>
    <cellStyle name="Comma 3 5 3 5 3 2 3 2" xfId="33260" xr:uid="{A7244460-6AD5-4A21-BCA6-508CC019CBE6}"/>
    <cellStyle name="Comma 3 5 3 5 3 2 4" xfId="23653" xr:uid="{BB62F093-0F34-4B64-8546-DF59F8D24E60}"/>
    <cellStyle name="Comma 3 5 3 5 3 3" xfId="6841" xr:uid="{00000000-0005-0000-0000-00007B400000}"/>
    <cellStyle name="Comma 3 5 3 5 3 3 2" xfId="16448" xr:uid="{00000000-0005-0000-0000-00007C400000}"/>
    <cellStyle name="Comma 3 5 3 5 3 3 2 2" xfId="35662" xr:uid="{CD8DF832-5ACF-4C14-A3D4-A41719752236}"/>
    <cellStyle name="Comma 3 5 3 5 3 3 3" xfId="26055" xr:uid="{B042A870-C329-4244-A643-C21FA0B51A42}"/>
    <cellStyle name="Comma 3 5 3 5 3 4" xfId="11644" xr:uid="{00000000-0005-0000-0000-00007D400000}"/>
    <cellStyle name="Comma 3 5 3 5 3 4 2" xfId="30858" xr:uid="{5EA5ACB7-B783-40AD-9FAB-449C36B131B4}"/>
    <cellStyle name="Comma 3 5 3 5 3 5" xfId="21251" xr:uid="{416B11B1-C6AF-445A-A211-1A839705EAF3}"/>
    <cellStyle name="Comma 3 5 3 5 4" xfId="2839" xr:uid="{00000000-0005-0000-0000-00007E400000}"/>
    <cellStyle name="Comma 3 5 3 5 4 2" xfId="7642" xr:uid="{00000000-0005-0000-0000-00007F400000}"/>
    <cellStyle name="Comma 3 5 3 5 4 2 2" xfId="17249" xr:uid="{00000000-0005-0000-0000-000080400000}"/>
    <cellStyle name="Comma 3 5 3 5 4 2 2 2" xfId="36463" xr:uid="{9532EAC7-17F4-41EE-943E-235060D5302D}"/>
    <cellStyle name="Comma 3 5 3 5 4 2 3" xfId="26856" xr:uid="{0F8F0F9C-9E07-42CA-AF59-FDA12C94D33F}"/>
    <cellStyle name="Comma 3 5 3 5 4 3" xfId="12446" xr:uid="{00000000-0005-0000-0000-000081400000}"/>
    <cellStyle name="Comma 3 5 3 5 4 3 2" xfId="31660" xr:uid="{6CA35C23-D866-4A55-BC17-F6012EB004C5}"/>
    <cellStyle name="Comma 3 5 3 5 4 4" xfId="22053" xr:uid="{6E4A8655-1B7A-4623-8E70-D31D3CFAC305}"/>
    <cellStyle name="Comma 3 5 3 5 5" xfId="5241" xr:uid="{00000000-0005-0000-0000-000082400000}"/>
    <cellStyle name="Comma 3 5 3 5 5 2" xfId="14848" xr:uid="{00000000-0005-0000-0000-000083400000}"/>
    <cellStyle name="Comma 3 5 3 5 5 2 2" xfId="34062" xr:uid="{00A3EA9B-947A-4096-B64F-7CA2184EC085}"/>
    <cellStyle name="Comma 3 5 3 5 5 3" xfId="24455" xr:uid="{21272A0E-BCBA-43AA-A192-BD1BA3CBB39F}"/>
    <cellStyle name="Comma 3 5 3 5 6" xfId="10044" xr:uid="{00000000-0005-0000-0000-000084400000}"/>
    <cellStyle name="Comma 3 5 3 5 6 2" xfId="29258" xr:uid="{C57C5AEF-3546-42FC-A18C-D30EF22191E9}"/>
    <cellStyle name="Comma 3 5 3 5 7" xfId="19651" xr:uid="{7C1E0C3C-DD48-4CFA-A9C0-6AFFABEEA66B}"/>
    <cellStyle name="Comma 3 5 3 6" xfId="634" xr:uid="{00000000-0005-0000-0000-000085400000}"/>
    <cellStyle name="Comma 3 5 3 6 2" xfId="1435" xr:uid="{00000000-0005-0000-0000-000086400000}"/>
    <cellStyle name="Comma 3 5 3 6 2 2" xfId="3839" xr:uid="{00000000-0005-0000-0000-000087400000}"/>
    <cellStyle name="Comma 3 5 3 6 2 2 2" xfId="8642" xr:uid="{00000000-0005-0000-0000-000088400000}"/>
    <cellStyle name="Comma 3 5 3 6 2 2 2 2" xfId="18249" xr:uid="{00000000-0005-0000-0000-000089400000}"/>
    <cellStyle name="Comma 3 5 3 6 2 2 2 2 2" xfId="37463" xr:uid="{9F599CAA-1C8F-489C-BF47-0FEBE0D89D5E}"/>
    <cellStyle name="Comma 3 5 3 6 2 2 2 3" xfId="27856" xr:uid="{F4764381-62BF-426D-9C4E-F503650B5210}"/>
    <cellStyle name="Comma 3 5 3 6 2 2 3" xfId="13446" xr:uid="{00000000-0005-0000-0000-00008A400000}"/>
    <cellStyle name="Comma 3 5 3 6 2 2 3 2" xfId="32660" xr:uid="{0E14E10B-32EF-4282-AC7F-8606B9D663A8}"/>
    <cellStyle name="Comma 3 5 3 6 2 2 4" xfId="23053" xr:uid="{7D225C51-E5E7-4162-B836-0B693C1EC2F0}"/>
    <cellStyle name="Comma 3 5 3 6 2 3" xfId="6241" xr:uid="{00000000-0005-0000-0000-00008B400000}"/>
    <cellStyle name="Comma 3 5 3 6 2 3 2" xfId="15848" xr:uid="{00000000-0005-0000-0000-00008C400000}"/>
    <cellStyle name="Comma 3 5 3 6 2 3 2 2" xfId="35062" xr:uid="{DB541ECF-312A-4B2A-93F4-9480EBA82BFC}"/>
    <cellStyle name="Comma 3 5 3 6 2 3 3" xfId="25455" xr:uid="{15966943-55A5-42F6-9B21-57E7DB8532F2}"/>
    <cellStyle name="Comma 3 5 3 6 2 4" xfId="11044" xr:uid="{00000000-0005-0000-0000-00008D400000}"/>
    <cellStyle name="Comma 3 5 3 6 2 4 2" xfId="30258" xr:uid="{71681EB8-6985-4881-9B07-14B70F72551C}"/>
    <cellStyle name="Comma 3 5 3 6 2 5" xfId="20651" xr:uid="{CB0C8FB9-BEBE-4CFE-B177-94C78E0A6FE2}"/>
    <cellStyle name="Comma 3 5 3 6 3" xfId="2235" xr:uid="{00000000-0005-0000-0000-00008E400000}"/>
    <cellStyle name="Comma 3 5 3 6 3 2" xfId="4639" xr:uid="{00000000-0005-0000-0000-00008F400000}"/>
    <cellStyle name="Comma 3 5 3 6 3 2 2" xfId="9442" xr:uid="{00000000-0005-0000-0000-000090400000}"/>
    <cellStyle name="Comma 3 5 3 6 3 2 2 2" xfId="19049" xr:uid="{00000000-0005-0000-0000-000091400000}"/>
    <cellStyle name="Comma 3 5 3 6 3 2 2 2 2" xfId="38263" xr:uid="{CFA6C8ED-8945-4554-8960-97F400F07EB1}"/>
    <cellStyle name="Comma 3 5 3 6 3 2 2 3" xfId="28656" xr:uid="{468DA38E-0F11-495F-9B1E-8F41D31D193A}"/>
    <cellStyle name="Comma 3 5 3 6 3 2 3" xfId="14246" xr:uid="{00000000-0005-0000-0000-000092400000}"/>
    <cellStyle name="Comma 3 5 3 6 3 2 3 2" xfId="33460" xr:uid="{724EC60E-6D40-4D5B-91DD-742DC6DDB42F}"/>
    <cellStyle name="Comma 3 5 3 6 3 2 4" xfId="23853" xr:uid="{21822043-9578-498F-9A94-C2866A785266}"/>
    <cellStyle name="Comma 3 5 3 6 3 3" xfId="7041" xr:uid="{00000000-0005-0000-0000-000093400000}"/>
    <cellStyle name="Comma 3 5 3 6 3 3 2" xfId="16648" xr:uid="{00000000-0005-0000-0000-000094400000}"/>
    <cellStyle name="Comma 3 5 3 6 3 3 2 2" xfId="35862" xr:uid="{BB875E56-57B8-44CB-9A16-7364521C65B6}"/>
    <cellStyle name="Comma 3 5 3 6 3 3 3" xfId="26255" xr:uid="{6AF9CA11-49C0-4858-9778-C03B846BE8F9}"/>
    <cellStyle name="Comma 3 5 3 6 3 4" xfId="11844" xr:uid="{00000000-0005-0000-0000-000095400000}"/>
    <cellStyle name="Comma 3 5 3 6 3 4 2" xfId="31058" xr:uid="{D8C953BB-449E-4A90-BAFF-DD70D9F97321}"/>
    <cellStyle name="Comma 3 5 3 6 3 5" xfId="21451" xr:uid="{CDD20EDF-B4B3-4510-8728-F656ECFCFF2F}"/>
    <cellStyle name="Comma 3 5 3 6 4" xfId="3039" xr:uid="{00000000-0005-0000-0000-000096400000}"/>
    <cellStyle name="Comma 3 5 3 6 4 2" xfId="7842" xr:uid="{00000000-0005-0000-0000-000097400000}"/>
    <cellStyle name="Comma 3 5 3 6 4 2 2" xfId="17449" xr:uid="{00000000-0005-0000-0000-000098400000}"/>
    <cellStyle name="Comma 3 5 3 6 4 2 2 2" xfId="36663" xr:uid="{280CC566-4CD7-4350-97C4-30351A4E559D}"/>
    <cellStyle name="Comma 3 5 3 6 4 2 3" xfId="27056" xr:uid="{2321DC39-DDB1-4590-A1BF-B5856B83471D}"/>
    <cellStyle name="Comma 3 5 3 6 4 3" xfId="12646" xr:uid="{00000000-0005-0000-0000-000099400000}"/>
    <cellStyle name="Comma 3 5 3 6 4 3 2" xfId="31860" xr:uid="{43E84C81-66D1-4897-BC9F-50736E55C7CA}"/>
    <cellStyle name="Comma 3 5 3 6 4 4" xfId="22253" xr:uid="{04BBF64D-64F3-4346-B2F4-261F4B2A6D39}"/>
    <cellStyle name="Comma 3 5 3 6 5" xfId="5441" xr:uid="{00000000-0005-0000-0000-00009A400000}"/>
    <cellStyle name="Comma 3 5 3 6 5 2" xfId="15048" xr:uid="{00000000-0005-0000-0000-00009B400000}"/>
    <cellStyle name="Comma 3 5 3 6 5 2 2" xfId="34262" xr:uid="{25A46B09-168C-43E3-A964-3522570304B7}"/>
    <cellStyle name="Comma 3 5 3 6 5 3" xfId="24655" xr:uid="{D7819D36-D2BA-423D-B742-C6F6F14FA106}"/>
    <cellStyle name="Comma 3 5 3 6 6" xfId="10244" xr:uid="{00000000-0005-0000-0000-00009C400000}"/>
    <cellStyle name="Comma 3 5 3 6 6 2" xfId="29458" xr:uid="{84D6FFBA-07CB-495D-85DF-E73BAE19D6F4}"/>
    <cellStyle name="Comma 3 5 3 6 7" xfId="19851" xr:uid="{9319187B-E4B7-4E7F-88AD-F0FD50E8A417}"/>
    <cellStyle name="Comma 3 5 3 7" xfId="835" xr:uid="{00000000-0005-0000-0000-00009D400000}"/>
    <cellStyle name="Comma 3 5 3 7 2" xfId="3239" xr:uid="{00000000-0005-0000-0000-00009E400000}"/>
    <cellStyle name="Comma 3 5 3 7 2 2" xfId="8042" xr:uid="{00000000-0005-0000-0000-00009F400000}"/>
    <cellStyle name="Comma 3 5 3 7 2 2 2" xfId="17649" xr:uid="{00000000-0005-0000-0000-0000A0400000}"/>
    <cellStyle name="Comma 3 5 3 7 2 2 2 2" xfId="36863" xr:uid="{024E3C75-9786-4BBA-A6DF-D02243922CB3}"/>
    <cellStyle name="Comma 3 5 3 7 2 2 3" xfId="27256" xr:uid="{5CE1B229-7E93-44A6-BCAA-AC76A3C7FF2E}"/>
    <cellStyle name="Comma 3 5 3 7 2 3" xfId="12846" xr:uid="{00000000-0005-0000-0000-0000A1400000}"/>
    <cellStyle name="Comma 3 5 3 7 2 3 2" xfId="32060" xr:uid="{83110C13-A768-4EF9-82F0-242BF17DF703}"/>
    <cellStyle name="Comma 3 5 3 7 2 4" xfId="22453" xr:uid="{5A7857FF-AF97-4CC5-9887-54B7A5255A71}"/>
    <cellStyle name="Comma 3 5 3 7 3" xfId="5641" xr:uid="{00000000-0005-0000-0000-0000A2400000}"/>
    <cellStyle name="Comma 3 5 3 7 3 2" xfId="15248" xr:uid="{00000000-0005-0000-0000-0000A3400000}"/>
    <cellStyle name="Comma 3 5 3 7 3 2 2" xfId="34462" xr:uid="{5B6B7E83-7071-4B02-9762-E4F0E933CBDC}"/>
    <cellStyle name="Comma 3 5 3 7 3 3" xfId="24855" xr:uid="{3663493A-0E1D-4545-9EC0-3551CBCB2E72}"/>
    <cellStyle name="Comma 3 5 3 7 4" xfId="10444" xr:uid="{00000000-0005-0000-0000-0000A4400000}"/>
    <cellStyle name="Comma 3 5 3 7 4 2" xfId="29658" xr:uid="{40C8DDD9-11E6-47F1-9E42-1D5CB6138D39}"/>
    <cellStyle name="Comma 3 5 3 7 5" xfId="20051" xr:uid="{96C2DAA6-5443-474A-92DF-89D3CBB9B9E4}"/>
    <cellStyle name="Comma 3 5 3 8" xfId="1635" xr:uid="{00000000-0005-0000-0000-0000A5400000}"/>
    <cellStyle name="Comma 3 5 3 8 2" xfId="4039" xr:uid="{00000000-0005-0000-0000-0000A6400000}"/>
    <cellStyle name="Comma 3 5 3 8 2 2" xfId="8842" xr:uid="{00000000-0005-0000-0000-0000A7400000}"/>
    <cellStyle name="Comma 3 5 3 8 2 2 2" xfId="18449" xr:uid="{00000000-0005-0000-0000-0000A8400000}"/>
    <cellStyle name="Comma 3 5 3 8 2 2 2 2" xfId="37663" xr:uid="{BED8117C-58D3-41D8-AA6D-CE788DF70284}"/>
    <cellStyle name="Comma 3 5 3 8 2 2 3" xfId="28056" xr:uid="{D7A3984F-15F6-4A48-A5A2-1BA4A29ADCB2}"/>
    <cellStyle name="Comma 3 5 3 8 2 3" xfId="13646" xr:uid="{00000000-0005-0000-0000-0000A9400000}"/>
    <cellStyle name="Comma 3 5 3 8 2 3 2" xfId="32860" xr:uid="{9FC3EC76-B13A-4232-AA3E-49D4A1F1CAAC}"/>
    <cellStyle name="Comma 3 5 3 8 2 4" xfId="23253" xr:uid="{9203F081-407D-4724-9DE4-AD7F5D74084C}"/>
    <cellStyle name="Comma 3 5 3 8 3" xfId="6441" xr:uid="{00000000-0005-0000-0000-0000AA400000}"/>
    <cellStyle name="Comma 3 5 3 8 3 2" xfId="16048" xr:uid="{00000000-0005-0000-0000-0000AB400000}"/>
    <cellStyle name="Comma 3 5 3 8 3 2 2" xfId="35262" xr:uid="{AE2F1072-7133-433E-8FDF-7846824250F2}"/>
    <cellStyle name="Comma 3 5 3 8 3 3" xfId="25655" xr:uid="{9D778C1D-F411-4CF7-88D2-904B02ED0BBC}"/>
    <cellStyle name="Comma 3 5 3 8 4" xfId="11244" xr:uid="{00000000-0005-0000-0000-0000AC400000}"/>
    <cellStyle name="Comma 3 5 3 8 4 2" xfId="30458" xr:uid="{37DD68E4-8058-4E5E-8B49-60D05EE9A8B7}"/>
    <cellStyle name="Comma 3 5 3 8 5" xfId="20851" xr:uid="{4D522F39-887A-40BA-9677-601B5D5129F3}"/>
    <cellStyle name="Comma 3 5 3 9" xfId="2439" xr:uid="{00000000-0005-0000-0000-0000AD400000}"/>
    <cellStyle name="Comma 3 5 3 9 2" xfId="7242" xr:uid="{00000000-0005-0000-0000-0000AE400000}"/>
    <cellStyle name="Comma 3 5 3 9 2 2" xfId="16849" xr:uid="{00000000-0005-0000-0000-0000AF400000}"/>
    <cellStyle name="Comma 3 5 3 9 2 2 2" xfId="36063" xr:uid="{3DE60A6A-1A52-47A5-89DA-134B2BCC4A29}"/>
    <cellStyle name="Comma 3 5 3 9 2 3" xfId="26456" xr:uid="{73534EF6-2961-4653-8498-AB9ABB25A81F}"/>
    <cellStyle name="Comma 3 5 3 9 3" xfId="12046" xr:uid="{00000000-0005-0000-0000-0000B0400000}"/>
    <cellStyle name="Comma 3 5 3 9 3 2" xfId="31260" xr:uid="{DFFF63FC-A298-4700-AA8A-4E14F54E9DC9}"/>
    <cellStyle name="Comma 3 5 3 9 4" xfId="21653" xr:uid="{77D564AC-C375-4FB3-8D7A-8C565CCE37CD}"/>
    <cellStyle name="Comma 3 5 4" xfId="44" xr:uid="{00000000-0005-0000-0000-0000B1400000}"/>
    <cellStyle name="Comma 3 5 4 10" xfId="4851" xr:uid="{00000000-0005-0000-0000-0000B2400000}"/>
    <cellStyle name="Comma 3 5 4 10 2" xfId="14458" xr:uid="{00000000-0005-0000-0000-0000B3400000}"/>
    <cellStyle name="Comma 3 5 4 10 2 2" xfId="33672" xr:uid="{4EC3088B-3C78-4555-BC56-419BDF8D39AD}"/>
    <cellStyle name="Comma 3 5 4 10 3" xfId="24065" xr:uid="{34D5A77C-327C-4B93-BA7E-01A7EC3D0610}"/>
    <cellStyle name="Comma 3 5 4 11" xfId="9654" xr:uid="{00000000-0005-0000-0000-0000B4400000}"/>
    <cellStyle name="Comma 3 5 4 11 2" xfId="28868" xr:uid="{D3F7379D-84EF-47C9-AFF4-151D53C5E272}"/>
    <cellStyle name="Comma 3 5 4 12" xfId="19261" xr:uid="{F4B45B23-2E69-4E63-B7DB-FEA4CEB86813}"/>
    <cellStyle name="Comma 3 5 4 2" xfId="94" xr:uid="{00000000-0005-0000-0000-0000B5400000}"/>
    <cellStyle name="Comma 3 5 4 2 10" xfId="9704" xr:uid="{00000000-0005-0000-0000-0000B6400000}"/>
    <cellStyle name="Comma 3 5 4 2 10 2" xfId="28918" xr:uid="{E14C6027-6DC7-480E-AB2D-4CF50A9F2870}"/>
    <cellStyle name="Comma 3 5 4 2 11" xfId="19311" xr:uid="{DE287767-9219-4A71-9934-E175CE933ADC}"/>
    <cellStyle name="Comma 3 5 4 2 2" xfId="194" xr:uid="{00000000-0005-0000-0000-0000B7400000}"/>
    <cellStyle name="Comma 3 5 4 2 2 10" xfId="19411" xr:uid="{3E6ABC8C-E48E-4B95-909A-5530C9A8FBA6}"/>
    <cellStyle name="Comma 3 5 4 2 2 2" xfId="394" xr:uid="{00000000-0005-0000-0000-0000B8400000}"/>
    <cellStyle name="Comma 3 5 4 2 2 2 2" xfId="1195" xr:uid="{00000000-0005-0000-0000-0000B9400000}"/>
    <cellStyle name="Comma 3 5 4 2 2 2 2 2" xfId="3599" xr:uid="{00000000-0005-0000-0000-0000BA400000}"/>
    <cellStyle name="Comma 3 5 4 2 2 2 2 2 2" xfId="8402" xr:uid="{00000000-0005-0000-0000-0000BB400000}"/>
    <cellStyle name="Comma 3 5 4 2 2 2 2 2 2 2" xfId="18009" xr:uid="{00000000-0005-0000-0000-0000BC400000}"/>
    <cellStyle name="Comma 3 5 4 2 2 2 2 2 2 2 2" xfId="37223" xr:uid="{F98EFDA4-31C0-421F-A81A-650CE7C4AE2F}"/>
    <cellStyle name="Comma 3 5 4 2 2 2 2 2 2 3" xfId="27616" xr:uid="{836231BA-62EA-4610-9CED-4DD4E6C296CF}"/>
    <cellStyle name="Comma 3 5 4 2 2 2 2 2 3" xfId="13206" xr:uid="{00000000-0005-0000-0000-0000BD400000}"/>
    <cellStyle name="Comma 3 5 4 2 2 2 2 2 3 2" xfId="32420" xr:uid="{064A1127-D99F-41C5-9F4B-6CB084F9518B}"/>
    <cellStyle name="Comma 3 5 4 2 2 2 2 2 4" xfId="22813" xr:uid="{B01F39B7-CBD1-4651-AD54-96D9C982EDE2}"/>
    <cellStyle name="Comma 3 5 4 2 2 2 2 3" xfId="6001" xr:uid="{00000000-0005-0000-0000-0000BE400000}"/>
    <cellStyle name="Comma 3 5 4 2 2 2 2 3 2" xfId="15608" xr:uid="{00000000-0005-0000-0000-0000BF400000}"/>
    <cellStyle name="Comma 3 5 4 2 2 2 2 3 2 2" xfId="34822" xr:uid="{44257F2F-765A-40CC-9B35-162BEA5F0BDA}"/>
    <cellStyle name="Comma 3 5 4 2 2 2 2 3 3" xfId="25215" xr:uid="{1FEF18E6-E471-4A91-B71C-E8BF411F2105}"/>
    <cellStyle name="Comma 3 5 4 2 2 2 2 4" xfId="10804" xr:uid="{00000000-0005-0000-0000-0000C0400000}"/>
    <cellStyle name="Comma 3 5 4 2 2 2 2 4 2" xfId="30018" xr:uid="{B5CF7CC1-90CA-4608-A48C-737B75280385}"/>
    <cellStyle name="Comma 3 5 4 2 2 2 2 5" xfId="20411" xr:uid="{E842D0C3-90C6-4C22-9539-6B12526BF073}"/>
    <cellStyle name="Comma 3 5 4 2 2 2 3" xfId="1995" xr:uid="{00000000-0005-0000-0000-0000C1400000}"/>
    <cellStyle name="Comma 3 5 4 2 2 2 3 2" xfId="4399" xr:uid="{00000000-0005-0000-0000-0000C2400000}"/>
    <cellStyle name="Comma 3 5 4 2 2 2 3 2 2" xfId="9202" xr:uid="{00000000-0005-0000-0000-0000C3400000}"/>
    <cellStyle name="Comma 3 5 4 2 2 2 3 2 2 2" xfId="18809" xr:uid="{00000000-0005-0000-0000-0000C4400000}"/>
    <cellStyle name="Comma 3 5 4 2 2 2 3 2 2 2 2" xfId="38023" xr:uid="{BAAE5CE7-E7EB-4EA4-A8C7-74B41CD253A0}"/>
    <cellStyle name="Comma 3 5 4 2 2 2 3 2 2 3" xfId="28416" xr:uid="{91B83B7C-A22E-4024-BD62-96BB4FD0B60E}"/>
    <cellStyle name="Comma 3 5 4 2 2 2 3 2 3" xfId="14006" xr:uid="{00000000-0005-0000-0000-0000C5400000}"/>
    <cellStyle name="Comma 3 5 4 2 2 2 3 2 3 2" xfId="33220" xr:uid="{9F64C023-36A8-4BF5-8E1E-61C1880CF20C}"/>
    <cellStyle name="Comma 3 5 4 2 2 2 3 2 4" xfId="23613" xr:uid="{C8F73E0A-94BD-4D07-A0A2-3FAA700B57CE}"/>
    <cellStyle name="Comma 3 5 4 2 2 2 3 3" xfId="6801" xr:uid="{00000000-0005-0000-0000-0000C6400000}"/>
    <cellStyle name="Comma 3 5 4 2 2 2 3 3 2" xfId="16408" xr:uid="{00000000-0005-0000-0000-0000C7400000}"/>
    <cellStyle name="Comma 3 5 4 2 2 2 3 3 2 2" xfId="35622" xr:uid="{308AFC61-622A-46E7-B8B5-3A4161979CAE}"/>
    <cellStyle name="Comma 3 5 4 2 2 2 3 3 3" xfId="26015" xr:uid="{5F48D6C1-D874-43C8-85E7-67F19DF1E772}"/>
    <cellStyle name="Comma 3 5 4 2 2 2 3 4" xfId="11604" xr:uid="{00000000-0005-0000-0000-0000C8400000}"/>
    <cellStyle name="Comma 3 5 4 2 2 2 3 4 2" xfId="30818" xr:uid="{2813B3F8-CF16-4D5C-B8B5-77D29E7E38BD}"/>
    <cellStyle name="Comma 3 5 4 2 2 2 3 5" xfId="21211" xr:uid="{4B10EFE6-DB5D-47DA-B098-1B40D9B733D3}"/>
    <cellStyle name="Comma 3 5 4 2 2 2 4" xfId="2799" xr:uid="{00000000-0005-0000-0000-0000C9400000}"/>
    <cellStyle name="Comma 3 5 4 2 2 2 4 2" xfId="7602" xr:uid="{00000000-0005-0000-0000-0000CA400000}"/>
    <cellStyle name="Comma 3 5 4 2 2 2 4 2 2" xfId="17209" xr:uid="{00000000-0005-0000-0000-0000CB400000}"/>
    <cellStyle name="Comma 3 5 4 2 2 2 4 2 2 2" xfId="36423" xr:uid="{0F90816F-E8E0-4225-A107-5ADDC9FFB965}"/>
    <cellStyle name="Comma 3 5 4 2 2 2 4 2 3" xfId="26816" xr:uid="{8138E4F0-CEF8-4219-8BB1-849600691033}"/>
    <cellStyle name="Comma 3 5 4 2 2 2 4 3" xfId="12406" xr:uid="{00000000-0005-0000-0000-0000CC400000}"/>
    <cellStyle name="Comma 3 5 4 2 2 2 4 3 2" xfId="31620" xr:uid="{77783865-97A7-484B-BDAA-5059D304E922}"/>
    <cellStyle name="Comma 3 5 4 2 2 2 4 4" xfId="22013" xr:uid="{68FEACA9-A73C-4A74-A642-1D9CD298A6B0}"/>
    <cellStyle name="Comma 3 5 4 2 2 2 5" xfId="5201" xr:uid="{00000000-0005-0000-0000-0000CD400000}"/>
    <cellStyle name="Comma 3 5 4 2 2 2 5 2" xfId="14808" xr:uid="{00000000-0005-0000-0000-0000CE400000}"/>
    <cellStyle name="Comma 3 5 4 2 2 2 5 2 2" xfId="34022" xr:uid="{83222200-94EE-4875-BF10-A1EF92F3D99C}"/>
    <cellStyle name="Comma 3 5 4 2 2 2 5 3" xfId="24415" xr:uid="{3BDBA993-BDA3-4CFD-8475-EF79553C7ABE}"/>
    <cellStyle name="Comma 3 5 4 2 2 2 6" xfId="10004" xr:uid="{00000000-0005-0000-0000-0000CF400000}"/>
    <cellStyle name="Comma 3 5 4 2 2 2 6 2" xfId="29218" xr:uid="{60B8CEFF-8BC3-45C0-BD6D-6E94CE5111AC}"/>
    <cellStyle name="Comma 3 5 4 2 2 2 7" xfId="19611" xr:uid="{0D2AD0B8-8D3E-4FF1-8639-255FA9E77263}"/>
    <cellStyle name="Comma 3 5 4 2 2 3" xfId="594" xr:uid="{00000000-0005-0000-0000-0000D0400000}"/>
    <cellStyle name="Comma 3 5 4 2 2 3 2" xfId="1395" xr:uid="{00000000-0005-0000-0000-0000D1400000}"/>
    <cellStyle name="Comma 3 5 4 2 2 3 2 2" xfId="3799" xr:uid="{00000000-0005-0000-0000-0000D2400000}"/>
    <cellStyle name="Comma 3 5 4 2 2 3 2 2 2" xfId="8602" xr:uid="{00000000-0005-0000-0000-0000D3400000}"/>
    <cellStyle name="Comma 3 5 4 2 2 3 2 2 2 2" xfId="18209" xr:uid="{00000000-0005-0000-0000-0000D4400000}"/>
    <cellStyle name="Comma 3 5 4 2 2 3 2 2 2 2 2" xfId="37423" xr:uid="{2E187249-74D6-41D2-BF88-E5882CE90184}"/>
    <cellStyle name="Comma 3 5 4 2 2 3 2 2 2 3" xfId="27816" xr:uid="{AE2FDFEE-F7CA-4B3E-A6F5-81A09546243F}"/>
    <cellStyle name="Comma 3 5 4 2 2 3 2 2 3" xfId="13406" xr:uid="{00000000-0005-0000-0000-0000D5400000}"/>
    <cellStyle name="Comma 3 5 4 2 2 3 2 2 3 2" xfId="32620" xr:uid="{009AC720-25B1-4B41-B621-DEBB62A9ED2E}"/>
    <cellStyle name="Comma 3 5 4 2 2 3 2 2 4" xfId="23013" xr:uid="{98BE5239-6AC2-481C-921B-5C99BD83C783}"/>
    <cellStyle name="Comma 3 5 4 2 2 3 2 3" xfId="6201" xr:uid="{00000000-0005-0000-0000-0000D6400000}"/>
    <cellStyle name="Comma 3 5 4 2 2 3 2 3 2" xfId="15808" xr:uid="{00000000-0005-0000-0000-0000D7400000}"/>
    <cellStyle name="Comma 3 5 4 2 2 3 2 3 2 2" xfId="35022" xr:uid="{85867AF8-2943-4578-BFB7-0B9DA205BBC9}"/>
    <cellStyle name="Comma 3 5 4 2 2 3 2 3 3" xfId="25415" xr:uid="{AE38E566-A492-4884-940F-7E3780C64902}"/>
    <cellStyle name="Comma 3 5 4 2 2 3 2 4" xfId="11004" xr:uid="{00000000-0005-0000-0000-0000D8400000}"/>
    <cellStyle name="Comma 3 5 4 2 2 3 2 4 2" xfId="30218" xr:uid="{1598D873-1A39-4E41-80C1-5A9DC43DB70E}"/>
    <cellStyle name="Comma 3 5 4 2 2 3 2 5" xfId="20611" xr:uid="{7B3A49C8-BFE1-4211-B81A-E0BA6629635B}"/>
    <cellStyle name="Comma 3 5 4 2 2 3 3" xfId="2195" xr:uid="{00000000-0005-0000-0000-0000D9400000}"/>
    <cellStyle name="Comma 3 5 4 2 2 3 3 2" xfId="4599" xr:uid="{00000000-0005-0000-0000-0000DA400000}"/>
    <cellStyle name="Comma 3 5 4 2 2 3 3 2 2" xfId="9402" xr:uid="{00000000-0005-0000-0000-0000DB400000}"/>
    <cellStyle name="Comma 3 5 4 2 2 3 3 2 2 2" xfId="19009" xr:uid="{00000000-0005-0000-0000-0000DC400000}"/>
    <cellStyle name="Comma 3 5 4 2 2 3 3 2 2 2 2" xfId="38223" xr:uid="{8DF43D6C-7696-488C-A56A-9D7BF0071E3C}"/>
    <cellStyle name="Comma 3 5 4 2 2 3 3 2 2 3" xfId="28616" xr:uid="{6D58481E-09D3-49DA-B8DB-801EF90AE780}"/>
    <cellStyle name="Comma 3 5 4 2 2 3 3 2 3" xfId="14206" xr:uid="{00000000-0005-0000-0000-0000DD400000}"/>
    <cellStyle name="Comma 3 5 4 2 2 3 3 2 3 2" xfId="33420" xr:uid="{D98FEB0C-BD8C-4A83-8C4D-5CFF4B00ADD5}"/>
    <cellStyle name="Comma 3 5 4 2 2 3 3 2 4" xfId="23813" xr:uid="{44BF17AC-2885-4B42-ACE1-6767AF2F3F6E}"/>
    <cellStyle name="Comma 3 5 4 2 2 3 3 3" xfId="7001" xr:uid="{00000000-0005-0000-0000-0000DE400000}"/>
    <cellStyle name="Comma 3 5 4 2 2 3 3 3 2" xfId="16608" xr:uid="{00000000-0005-0000-0000-0000DF400000}"/>
    <cellStyle name="Comma 3 5 4 2 2 3 3 3 2 2" xfId="35822" xr:uid="{0CF254A9-FC63-4ADF-A4CF-E9D085D9DB80}"/>
    <cellStyle name="Comma 3 5 4 2 2 3 3 3 3" xfId="26215" xr:uid="{2D75EC6D-F1D9-4B1A-85F3-34787E9233D9}"/>
    <cellStyle name="Comma 3 5 4 2 2 3 3 4" xfId="11804" xr:uid="{00000000-0005-0000-0000-0000E0400000}"/>
    <cellStyle name="Comma 3 5 4 2 2 3 3 4 2" xfId="31018" xr:uid="{657C2E73-E372-43D1-AC01-96A688CD3577}"/>
    <cellStyle name="Comma 3 5 4 2 2 3 3 5" xfId="21411" xr:uid="{07E53C58-BE13-45C5-A220-F9BBE94C0AA6}"/>
    <cellStyle name="Comma 3 5 4 2 2 3 4" xfId="2999" xr:uid="{00000000-0005-0000-0000-0000E1400000}"/>
    <cellStyle name="Comma 3 5 4 2 2 3 4 2" xfId="7802" xr:uid="{00000000-0005-0000-0000-0000E2400000}"/>
    <cellStyle name="Comma 3 5 4 2 2 3 4 2 2" xfId="17409" xr:uid="{00000000-0005-0000-0000-0000E3400000}"/>
    <cellStyle name="Comma 3 5 4 2 2 3 4 2 2 2" xfId="36623" xr:uid="{36D5A2B0-1C2C-4337-8C29-59A93568331F}"/>
    <cellStyle name="Comma 3 5 4 2 2 3 4 2 3" xfId="27016" xr:uid="{4284FA65-2F62-42F3-A7C4-F3A062E7F7BD}"/>
    <cellStyle name="Comma 3 5 4 2 2 3 4 3" xfId="12606" xr:uid="{00000000-0005-0000-0000-0000E4400000}"/>
    <cellStyle name="Comma 3 5 4 2 2 3 4 3 2" xfId="31820" xr:uid="{33F428C9-3533-410C-BE6A-AA79724E2876}"/>
    <cellStyle name="Comma 3 5 4 2 2 3 4 4" xfId="22213" xr:uid="{99A6EDB4-54FC-484E-98C1-4F0D86137596}"/>
    <cellStyle name="Comma 3 5 4 2 2 3 5" xfId="5401" xr:uid="{00000000-0005-0000-0000-0000E5400000}"/>
    <cellStyle name="Comma 3 5 4 2 2 3 5 2" xfId="15008" xr:uid="{00000000-0005-0000-0000-0000E6400000}"/>
    <cellStyle name="Comma 3 5 4 2 2 3 5 2 2" xfId="34222" xr:uid="{D92E0054-212E-4D57-A7D0-0FE8AACB91EF}"/>
    <cellStyle name="Comma 3 5 4 2 2 3 5 3" xfId="24615" xr:uid="{99156EFB-D167-4E30-91A6-E7D0987A8D11}"/>
    <cellStyle name="Comma 3 5 4 2 2 3 6" xfId="10204" xr:uid="{00000000-0005-0000-0000-0000E7400000}"/>
    <cellStyle name="Comma 3 5 4 2 2 3 6 2" xfId="29418" xr:uid="{1CEDB686-1F62-4FD2-9F82-FADAE103DCE0}"/>
    <cellStyle name="Comma 3 5 4 2 2 3 7" xfId="19811" xr:uid="{3393C5A1-65C0-4CDC-8711-61426414F514}"/>
    <cellStyle name="Comma 3 5 4 2 2 4" xfId="794" xr:uid="{00000000-0005-0000-0000-0000E8400000}"/>
    <cellStyle name="Comma 3 5 4 2 2 4 2" xfId="1595" xr:uid="{00000000-0005-0000-0000-0000E9400000}"/>
    <cellStyle name="Comma 3 5 4 2 2 4 2 2" xfId="3999" xr:uid="{00000000-0005-0000-0000-0000EA400000}"/>
    <cellStyle name="Comma 3 5 4 2 2 4 2 2 2" xfId="8802" xr:uid="{00000000-0005-0000-0000-0000EB400000}"/>
    <cellStyle name="Comma 3 5 4 2 2 4 2 2 2 2" xfId="18409" xr:uid="{00000000-0005-0000-0000-0000EC400000}"/>
    <cellStyle name="Comma 3 5 4 2 2 4 2 2 2 2 2" xfId="37623" xr:uid="{43D8E1E3-132D-4F1E-8A84-261C1557C9C4}"/>
    <cellStyle name="Comma 3 5 4 2 2 4 2 2 2 3" xfId="28016" xr:uid="{4A60BD0D-E8E5-4F65-B907-AF37568F4999}"/>
    <cellStyle name="Comma 3 5 4 2 2 4 2 2 3" xfId="13606" xr:uid="{00000000-0005-0000-0000-0000ED400000}"/>
    <cellStyle name="Comma 3 5 4 2 2 4 2 2 3 2" xfId="32820" xr:uid="{22D74B7A-85BF-4256-9D56-E664E2B04529}"/>
    <cellStyle name="Comma 3 5 4 2 2 4 2 2 4" xfId="23213" xr:uid="{D18E9C0F-7589-4FB1-8317-6B7C1F021BEB}"/>
    <cellStyle name="Comma 3 5 4 2 2 4 2 3" xfId="6401" xr:uid="{00000000-0005-0000-0000-0000EE400000}"/>
    <cellStyle name="Comma 3 5 4 2 2 4 2 3 2" xfId="16008" xr:uid="{00000000-0005-0000-0000-0000EF400000}"/>
    <cellStyle name="Comma 3 5 4 2 2 4 2 3 2 2" xfId="35222" xr:uid="{1391A98D-16DB-4E16-8618-A5534651547B}"/>
    <cellStyle name="Comma 3 5 4 2 2 4 2 3 3" xfId="25615" xr:uid="{F9C46F53-187A-4EC0-B7EB-58632E7F2F30}"/>
    <cellStyle name="Comma 3 5 4 2 2 4 2 4" xfId="11204" xr:uid="{00000000-0005-0000-0000-0000F0400000}"/>
    <cellStyle name="Comma 3 5 4 2 2 4 2 4 2" xfId="30418" xr:uid="{DC8486FA-2818-4B37-B259-ADD66869C408}"/>
    <cellStyle name="Comma 3 5 4 2 2 4 2 5" xfId="20811" xr:uid="{20083D5C-AEE6-4A3D-AC2D-A4CA071644F0}"/>
    <cellStyle name="Comma 3 5 4 2 2 4 3" xfId="2395" xr:uid="{00000000-0005-0000-0000-0000F1400000}"/>
    <cellStyle name="Comma 3 5 4 2 2 4 3 2" xfId="4799" xr:uid="{00000000-0005-0000-0000-0000F2400000}"/>
    <cellStyle name="Comma 3 5 4 2 2 4 3 2 2" xfId="9602" xr:uid="{00000000-0005-0000-0000-0000F3400000}"/>
    <cellStyle name="Comma 3 5 4 2 2 4 3 2 2 2" xfId="19209" xr:uid="{00000000-0005-0000-0000-0000F4400000}"/>
    <cellStyle name="Comma 3 5 4 2 2 4 3 2 2 2 2" xfId="38423" xr:uid="{3EF2362B-4C97-4CA9-8C58-8099F99F8894}"/>
    <cellStyle name="Comma 3 5 4 2 2 4 3 2 2 3" xfId="28816" xr:uid="{FA30C99D-3E8F-4A3E-9BC4-EA12A22E845C}"/>
    <cellStyle name="Comma 3 5 4 2 2 4 3 2 3" xfId="14406" xr:uid="{00000000-0005-0000-0000-0000F5400000}"/>
    <cellStyle name="Comma 3 5 4 2 2 4 3 2 3 2" xfId="33620" xr:uid="{073A79C3-2BC3-4BF1-99AD-24E560FDEBBE}"/>
    <cellStyle name="Comma 3 5 4 2 2 4 3 2 4" xfId="24013" xr:uid="{CA4BE300-2F3C-452C-92DD-20CDE8317E6D}"/>
    <cellStyle name="Comma 3 5 4 2 2 4 3 3" xfId="7201" xr:uid="{00000000-0005-0000-0000-0000F6400000}"/>
    <cellStyle name="Comma 3 5 4 2 2 4 3 3 2" xfId="16808" xr:uid="{00000000-0005-0000-0000-0000F7400000}"/>
    <cellStyle name="Comma 3 5 4 2 2 4 3 3 2 2" xfId="36022" xr:uid="{5D306BBC-7568-422A-89E2-E894C7ACEF53}"/>
    <cellStyle name="Comma 3 5 4 2 2 4 3 3 3" xfId="26415" xr:uid="{AE3CAEC3-DF54-4F10-A0A2-71318D971B34}"/>
    <cellStyle name="Comma 3 5 4 2 2 4 3 4" xfId="12004" xr:uid="{00000000-0005-0000-0000-0000F8400000}"/>
    <cellStyle name="Comma 3 5 4 2 2 4 3 4 2" xfId="31218" xr:uid="{D2A2AFCF-4C03-4978-9F21-A1D05737ADB9}"/>
    <cellStyle name="Comma 3 5 4 2 2 4 3 5" xfId="21611" xr:uid="{212F6AAC-FBC5-4ED5-8C45-A6D7A62729F0}"/>
    <cellStyle name="Comma 3 5 4 2 2 4 4" xfId="3199" xr:uid="{00000000-0005-0000-0000-0000F9400000}"/>
    <cellStyle name="Comma 3 5 4 2 2 4 4 2" xfId="8002" xr:uid="{00000000-0005-0000-0000-0000FA400000}"/>
    <cellStyle name="Comma 3 5 4 2 2 4 4 2 2" xfId="17609" xr:uid="{00000000-0005-0000-0000-0000FB400000}"/>
    <cellStyle name="Comma 3 5 4 2 2 4 4 2 2 2" xfId="36823" xr:uid="{67417C98-FFDE-44F9-8851-F2ECC23F55A8}"/>
    <cellStyle name="Comma 3 5 4 2 2 4 4 2 3" xfId="27216" xr:uid="{7E1DCF98-9C1A-40E7-9325-0A10F1F8AC47}"/>
    <cellStyle name="Comma 3 5 4 2 2 4 4 3" xfId="12806" xr:uid="{00000000-0005-0000-0000-0000FC400000}"/>
    <cellStyle name="Comma 3 5 4 2 2 4 4 3 2" xfId="32020" xr:uid="{FF72023A-A2C6-459F-A74A-B52458830A0E}"/>
    <cellStyle name="Comma 3 5 4 2 2 4 4 4" xfId="22413" xr:uid="{0776D280-7DF1-4C39-9023-61FAF328EE2E}"/>
    <cellStyle name="Comma 3 5 4 2 2 4 5" xfId="5601" xr:uid="{00000000-0005-0000-0000-0000FD400000}"/>
    <cellStyle name="Comma 3 5 4 2 2 4 5 2" xfId="15208" xr:uid="{00000000-0005-0000-0000-0000FE400000}"/>
    <cellStyle name="Comma 3 5 4 2 2 4 5 2 2" xfId="34422" xr:uid="{00997BCD-0F72-4A78-98DC-FBD00E2BD740}"/>
    <cellStyle name="Comma 3 5 4 2 2 4 5 3" xfId="24815" xr:uid="{F9A7A91C-F3D0-422E-B1E4-DDBD0C389560}"/>
    <cellStyle name="Comma 3 5 4 2 2 4 6" xfId="10404" xr:uid="{00000000-0005-0000-0000-0000FF400000}"/>
    <cellStyle name="Comma 3 5 4 2 2 4 6 2" xfId="29618" xr:uid="{F96B27FF-CD77-455D-A059-8FA5495D73A6}"/>
    <cellStyle name="Comma 3 5 4 2 2 4 7" xfId="20011" xr:uid="{03AB090B-2E4A-4186-B3F1-4E9F50BB6002}"/>
    <cellStyle name="Comma 3 5 4 2 2 5" xfId="995" xr:uid="{00000000-0005-0000-0000-000000410000}"/>
    <cellStyle name="Comma 3 5 4 2 2 5 2" xfId="3399" xr:uid="{00000000-0005-0000-0000-000001410000}"/>
    <cellStyle name="Comma 3 5 4 2 2 5 2 2" xfId="8202" xr:uid="{00000000-0005-0000-0000-000002410000}"/>
    <cellStyle name="Comma 3 5 4 2 2 5 2 2 2" xfId="17809" xr:uid="{00000000-0005-0000-0000-000003410000}"/>
    <cellStyle name="Comma 3 5 4 2 2 5 2 2 2 2" xfId="37023" xr:uid="{4E7AD8D5-73EB-480A-87C5-A40A3A2DA711}"/>
    <cellStyle name="Comma 3 5 4 2 2 5 2 2 3" xfId="27416" xr:uid="{809B2F32-BFA6-4D4A-A3DF-341BF6413C36}"/>
    <cellStyle name="Comma 3 5 4 2 2 5 2 3" xfId="13006" xr:uid="{00000000-0005-0000-0000-000004410000}"/>
    <cellStyle name="Comma 3 5 4 2 2 5 2 3 2" xfId="32220" xr:uid="{C11EDB6B-3751-4ECE-AE13-10965BE3D6EA}"/>
    <cellStyle name="Comma 3 5 4 2 2 5 2 4" xfId="22613" xr:uid="{579BBFD1-C514-4A20-A435-775707D31EAE}"/>
    <cellStyle name="Comma 3 5 4 2 2 5 3" xfId="5801" xr:uid="{00000000-0005-0000-0000-000005410000}"/>
    <cellStyle name="Comma 3 5 4 2 2 5 3 2" xfId="15408" xr:uid="{00000000-0005-0000-0000-000006410000}"/>
    <cellStyle name="Comma 3 5 4 2 2 5 3 2 2" xfId="34622" xr:uid="{1B00F84C-60BC-41EF-8DFD-D7EC7F85583B}"/>
    <cellStyle name="Comma 3 5 4 2 2 5 3 3" xfId="25015" xr:uid="{2AAEF903-CBE2-4DC9-823E-AD2B93624931}"/>
    <cellStyle name="Comma 3 5 4 2 2 5 4" xfId="10604" xr:uid="{00000000-0005-0000-0000-000007410000}"/>
    <cellStyle name="Comma 3 5 4 2 2 5 4 2" xfId="29818" xr:uid="{E45E6DBE-8281-400D-9CDD-D08B9CFFCC9A}"/>
    <cellStyle name="Comma 3 5 4 2 2 5 5" xfId="20211" xr:uid="{EA733422-48C2-4D91-A9DF-57A1DEF6E754}"/>
    <cellStyle name="Comma 3 5 4 2 2 6" xfId="1795" xr:uid="{00000000-0005-0000-0000-000008410000}"/>
    <cellStyle name="Comma 3 5 4 2 2 6 2" xfId="4199" xr:uid="{00000000-0005-0000-0000-000009410000}"/>
    <cellStyle name="Comma 3 5 4 2 2 6 2 2" xfId="9002" xr:uid="{00000000-0005-0000-0000-00000A410000}"/>
    <cellStyle name="Comma 3 5 4 2 2 6 2 2 2" xfId="18609" xr:uid="{00000000-0005-0000-0000-00000B410000}"/>
    <cellStyle name="Comma 3 5 4 2 2 6 2 2 2 2" xfId="37823" xr:uid="{E3559230-7404-4421-A597-DC89C83C812A}"/>
    <cellStyle name="Comma 3 5 4 2 2 6 2 2 3" xfId="28216" xr:uid="{16610E51-BADD-493B-B733-F7EE256B8305}"/>
    <cellStyle name="Comma 3 5 4 2 2 6 2 3" xfId="13806" xr:uid="{00000000-0005-0000-0000-00000C410000}"/>
    <cellStyle name="Comma 3 5 4 2 2 6 2 3 2" xfId="33020" xr:uid="{DA4E3326-38EA-4747-BF39-C7682E3037DB}"/>
    <cellStyle name="Comma 3 5 4 2 2 6 2 4" xfId="23413" xr:uid="{6BCD5C3C-201C-4394-93CD-2CFD2EB5D66F}"/>
    <cellStyle name="Comma 3 5 4 2 2 6 3" xfId="6601" xr:uid="{00000000-0005-0000-0000-00000D410000}"/>
    <cellStyle name="Comma 3 5 4 2 2 6 3 2" xfId="16208" xr:uid="{00000000-0005-0000-0000-00000E410000}"/>
    <cellStyle name="Comma 3 5 4 2 2 6 3 2 2" xfId="35422" xr:uid="{47B5CC63-F2D3-49FF-82BF-CE8978E3B311}"/>
    <cellStyle name="Comma 3 5 4 2 2 6 3 3" xfId="25815" xr:uid="{9C31740F-755F-40E2-AEFC-8CCF8B08F246}"/>
    <cellStyle name="Comma 3 5 4 2 2 6 4" xfId="11404" xr:uid="{00000000-0005-0000-0000-00000F410000}"/>
    <cellStyle name="Comma 3 5 4 2 2 6 4 2" xfId="30618" xr:uid="{9AB45455-4DBB-487E-A9DD-FF0E399A7096}"/>
    <cellStyle name="Comma 3 5 4 2 2 6 5" xfId="21011" xr:uid="{0E9464CC-DC29-4C6E-AD60-C6C747585041}"/>
    <cellStyle name="Comma 3 5 4 2 2 7" xfId="2599" xr:uid="{00000000-0005-0000-0000-000010410000}"/>
    <cellStyle name="Comma 3 5 4 2 2 7 2" xfId="7402" xr:uid="{00000000-0005-0000-0000-000011410000}"/>
    <cellStyle name="Comma 3 5 4 2 2 7 2 2" xfId="17009" xr:uid="{00000000-0005-0000-0000-000012410000}"/>
    <cellStyle name="Comma 3 5 4 2 2 7 2 2 2" xfId="36223" xr:uid="{CA3D5026-41C2-476C-954E-6F0D75A02734}"/>
    <cellStyle name="Comma 3 5 4 2 2 7 2 3" xfId="26616" xr:uid="{C2A3C934-C9FF-442F-9BF9-66801C72B554}"/>
    <cellStyle name="Comma 3 5 4 2 2 7 3" xfId="12206" xr:uid="{00000000-0005-0000-0000-000013410000}"/>
    <cellStyle name="Comma 3 5 4 2 2 7 3 2" xfId="31420" xr:uid="{2C6024AE-34CC-467B-B588-732330B852E7}"/>
    <cellStyle name="Comma 3 5 4 2 2 7 4" xfId="21813" xr:uid="{2CA658B0-E4D2-45B2-9275-3B7155616FAF}"/>
    <cellStyle name="Comma 3 5 4 2 2 8" xfId="5001" xr:uid="{00000000-0005-0000-0000-000014410000}"/>
    <cellStyle name="Comma 3 5 4 2 2 8 2" xfId="14608" xr:uid="{00000000-0005-0000-0000-000015410000}"/>
    <cellStyle name="Comma 3 5 4 2 2 8 2 2" xfId="33822" xr:uid="{3CBC96A2-60FA-4046-AFB7-DB074A87F23B}"/>
    <cellStyle name="Comma 3 5 4 2 2 8 3" xfId="24215" xr:uid="{E5A03B1F-950B-4E95-84C4-A93A10602F8E}"/>
    <cellStyle name="Comma 3 5 4 2 2 9" xfId="9804" xr:uid="{00000000-0005-0000-0000-000016410000}"/>
    <cellStyle name="Comma 3 5 4 2 2 9 2" xfId="29018" xr:uid="{D95A4D77-8A65-44F2-8399-375E99E6D3A6}"/>
    <cellStyle name="Comma 3 5 4 2 3" xfId="294" xr:uid="{00000000-0005-0000-0000-000017410000}"/>
    <cellStyle name="Comma 3 5 4 2 3 2" xfId="1095" xr:uid="{00000000-0005-0000-0000-000018410000}"/>
    <cellStyle name="Comma 3 5 4 2 3 2 2" xfId="3499" xr:uid="{00000000-0005-0000-0000-000019410000}"/>
    <cellStyle name="Comma 3 5 4 2 3 2 2 2" xfId="8302" xr:uid="{00000000-0005-0000-0000-00001A410000}"/>
    <cellStyle name="Comma 3 5 4 2 3 2 2 2 2" xfId="17909" xr:uid="{00000000-0005-0000-0000-00001B410000}"/>
    <cellStyle name="Comma 3 5 4 2 3 2 2 2 2 2" xfId="37123" xr:uid="{481EF624-56BD-458B-997C-85166DC7AF84}"/>
    <cellStyle name="Comma 3 5 4 2 3 2 2 2 3" xfId="27516" xr:uid="{3AB26055-3DDF-4682-9860-DEDC85BAB09A}"/>
    <cellStyle name="Comma 3 5 4 2 3 2 2 3" xfId="13106" xr:uid="{00000000-0005-0000-0000-00001C410000}"/>
    <cellStyle name="Comma 3 5 4 2 3 2 2 3 2" xfId="32320" xr:uid="{71FF4DF0-A9E2-42D5-8CAE-71467D8B4512}"/>
    <cellStyle name="Comma 3 5 4 2 3 2 2 4" xfId="22713" xr:uid="{9B81EF17-02B1-48B3-B870-3A0A31BD4636}"/>
    <cellStyle name="Comma 3 5 4 2 3 2 3" xfId="5901" xr:uid="{00000000-0005-0000-0000-00001D410000}"/>
    <cellStyle name="Comma 3 5 4 2 3 2 3 2" xfId="15508" xr:uid="{00000000-0005-0000-0000-00001E410000}"/>
    <cellStyle name="Comma 3 5 4 2 3 2 3 2 2" xfId="34722" xr:uid="{B7E45886-DB7E-4330-9531-047B83EF6D9C}"/>
    <cellStyle name="Comma 3 5 4 2 3 2 3 3" xfId="25115" xr:uid="{C826F556-98ED-4084-811C-37E7BC66C17D}"/>
    <cellStyle name="Comma 3 5 4 2 3 2 4" xfId="10704" xr:uid="{00000000-0005-0000-0000-00001F410000}"/>
    <cellStyle name="Comma 3 5 4 2 3 2 4 2" xfId="29918" xr:uid="{533F3146-17AD-426F-9133-2CC4919A4866}"/>
    <cellStyle name="Comma 3 5 4 2 3 2 5" xfId="20311" xr:uid="{211EAE0A-970A-4F47-B607-F0109CA65D93}"/>
    <cellStyle name="Comma 3 5 4 2 3 3" xfId="1895" xr:uid="{00000000-0005-0000-0000-000020410000}"/>
    <cellStyle name="Comma 3 5 4 2 3 3 2" xfId="4299" xr:uid="{00000000-0005-0000-0000-000021410000}"/>
    <cellStyle name="Comma 3 5 4 2 3 3 2 2" xfId="9102" xr:uid="{00000000-0005-0000-0000-000022410000}"/>
    <cellStyle name="Comma 3 5 4 2 3 3 2 2 2" xfId="18709" xr:uid="{00000000-0005-0000-0000-000023410000}"/>
    <cellStyle name="Comma 3 5 4 2 3 3 2 2 2 2" xfId="37923" xr:uid="{DB3C66EC-7175-4E7B-B206-89C4E78DD8C4}"/>
    <cellStyle name="Comma 3 5 4 2 3 3 2 2 3" xfId="28316" xr:uid="{0E2A492E-F6FE-4C22-8CF0-1884F56E3F23}"/>
    <cellStyle name="Comma 3 5 4 2 3 3 2 3" xfId="13906" xr:uid="{00000000-0005-0000-0000-000024410000}"/>
    <cellStyle name="Comma 3 5 4 2 3 3 2 3 2" xfId="33120" xr:uid="{315EBBEA-AA62-48C4-AE04-F32C5B8A4C57}"/>
    <cellStyle name="Comma 3 5 4 2 3 3 2 4" xfId="23513" xr:uid="{EEF4139D-1999-4F0D-A27A-414299EBD30E}"/>
    <cellStyle name="Comma 3 5 4 2 3 3 3" xfId="6701" xr:uid="{00000000-0005-0000-0000-000025410000}"/>
    <cellStyle name="Comma 3 5 4 2 3 3 3 2" xfId="16308" xr:uid="{00000000-0005-0000-0000-000026410000}"/>
    <cellStyle name="Comma 3 5 4 2 3 3 3 2 2" xfId="35522" xr:uid="{FFDBED65-30C4-4157-AF0B-F1890E8064E0}"/>
    <cellStyle name="Comma 3 5 4 2 3 3 3 3" xfId="25915" xr:uid="{77FE806A-B012-4999-831B-65D1C4C9C4C7}"/>
    <cellStyle name="Comma 3 5 4 2 3 3 4" xfId="11504" xr:uid="{00000000-0005-0000-0000-000027410000}"/>
    <cellStyle name="Comma 3 5 4 2 3 3 4 2" xfId="30718" xr:uid="{C9E77BCA-140E-49DD-9BCE-E7F9E4A502FD}"/>
    <cellStyle name="Comma 3 5 4 2 3 3 5" xfId="21111" xr:uid="{1438651F-A74F-4CC6-B9A5-DC093A77062F}"/>
    <cellStyle name="Comma 3 5 4 2 3 4" xfId="2699" xr:uid="{00000000-0005-0000-0000-000028410000}"/>
    <cellStyle name="Comma 3 5 4 2 3 4 2" xfId="7502" xr:uid="{00000000-0005-0000-0000-000029410000}"/>
    <cellStyle name="Comma 3 5 4 2 3 4 2 2" xfId="17109" xr:uid="{00000000-0005-0000-0000-00002A410000}"/>
    <cellStyle name="Comma 3 5 4 2 3 4 2 2 2" xfId="36323" xr:uid="{0D7F0DB5-BA20-47AD-98BE-141A3CF5DFD6}"/>
    <cellStyle name="Comma 3 5 4 2 3 4 2 3" xfId="26716" xr:uid="{A7A043B2-09A7-4CEC-8B9E-7AD6757F420E}"/>
    <cellStyle name="Comma 3 5 4 2 3 4 3" xfId="12306" xr:uid="{00000000-0005-0000-0000-00002B410000}"/>
    <cellStyle name="Comma 3 5 4 2 3 4 3 2" xfId="31520" xr:uid="{714F823C-BD43-4D04-AAFB-47A33DBAEC0B}"/>
    <cellStyle name="Comma 3 5 4 2 3 4 4" xfId="21913" xr:uid="{89EC6B6F-CD3F-4113-B785-D9621BD0EC0F}"/>
    <cellStyle name="Comma 3 5 4 2 3 5" xfId="5101" xr:uid="{00000000-0005-0000-0000-00002C410000}"/>
    <cellStyle name="Comma 3 5 4 2 3 5 2" xfId="14708" xr:uid="{00000000-0005-0000-0000-00002D410000}"/>
    <cellStyle name="Comma 3 5 4 2 3 5 2 2" xfId="33922" xr:uid="{A6578D69-57B2-44BB-9619-5E6590DEE9B3}"/>
    <cellStyle name="Comma 3 5 4 2 3 5 3" xfId="24315" xr:uid="{8F55241C-C8FB-44E9-B864-330762989542}"/>
    <cellStyle name="Comma 3 5 4 2 3 6" xfId="9904" xr:uid="{00000000-0005-0000-0000-00002E410000}"/>
    <cellStyle name="Comma 3 5 4 2 3 6 2" xfId="29118" xr:uid="{95450232-E85F-4B5A-BAC8-A66422D4E656}"/>
    <cellStyle name="Comma 3 5 4 2 3 7" xfId="19511" xr:uid="{00EF6880-0322-48EC-9968-91E97647EC7E}"/>
    <cellStyle name="Comma 3 5 4 2 4" xfId="494" xr:uid="{00000000-0005-0000-0000-00002F410000}"/>
    <cellStyle name="Comma 3 5 4 2 4 2" xfId="1295" xr:uid="{00000000-0005-0000-0000-000030410000}"/>
    <cellStyle name="Comma 3 5 4 2 4 2 2" xfId="3699" xr:uid="{00000000-0005-0000-0000-000031410000}"/>
    <cellStyle name="Comma 3 5 4 2 4 2 2 2" xfId="8502" xr:uid="{00000000-0005-0000-0000-000032410000}"/>
    <cellStyle name="Comma 3 5 4 2 4 2 2 2 2" xfId="18109" xr:uid="{00000000-0005-0000-0000-000033410000}"/>
    <cellStyle name="Comma 3 5 4 2 4 2 2 2 2 2" xfId="37323" xr:uid="{11D00944-D597-485E-A31A-25917D51B86B}"/>
    <cellStyle name="Comma 3 5 4 2 4 2 2 2 3" xfId="27716" xr:uid="{26F2AAEB-B836-4FE0-8749-B6BE9630FF30}"/>
    <cellStyle name="Comma 3 5 4 2 4 2 2 3" xfId="13306" xr:uid="{00000000-0005-0000-0000-000034410000}"/>
    <cellStyle name="Comma 3 5 4 2 4 2 2 3 2" xfId="32520" xr:uid="{BCCFC0C0-7D83-46FE-B99A-F7647B0DA9C9}"/>
    <cellStyle name="Comma 3 5 4 2 4 2 2 4" xfId="22913" xr:uid="{F8705CEF-1676-4E40-90BB-407D6B9778FF}"/>
    <cellStyle name="Comma 3 5 4 2 4 2 3" xfId="6101" xr:uid="{00000000-0005-0000-0000-000035410000}"/>
    <cellStyle name="Comma 3 5 4 2 4 2 3 2" xfId="15708" xr:uid="{00000000-0005-0000-0000-000036410000}"/>
    <cellStyle name="Comma 3 5 4 2 4 2 3 2 2" xfId="34922" xr:uid="{B8D43FB3-96BE-458B-ADBE-638E5174DCDE}"/>
    <cellStyle name="Comma 3 5 4 2 4 2 3 3" xfId="25315" xr:uid="{B42BBF67-7F06-4248-BC92-9DAEE3B2C3C2}"/>
    <cellStyle name="Comma 3 5 4 2 4 2 4" xfId="10904" xr:uid="{00000000-0005-0000-0000-000037410000}"/>
    <cellStyle name="Comma 3 5 4 2 4 2 4 2" xfId="30118" xr:uid="{E7B1A216-0317-4648-A2AE-B80D12D88183}"/>
    <cellStyle name="Comma 3 5 4 2 4 2 5" xfId="20511" xr:uid="{6FE73B4F-817E-4EB8-898C-31BE16CFE3D1}"/>
    <cellStyle name="Comma 3 5 4 2 4 3" xfId="2095" xr:uid="{00000000-0005-0000-0000-000038410000}"/>
    <cellStyle name="Comma 3 5 4 2 4 3 2" xfId="4499" xr:uid="{00000000-0005-0000-0000-000039410000}"/>
    <cellStyle name="Comma 3 5 4 2 4 3 2 2" xfId="9302" xr:uid="{00000000-0005-0000-0000-00003A410000}"/>
    <cellStyle name="Comma 3 5 4 2 4 3 2 2 2" xfId="18909" xr:uid="{00000000-0005-0000-0000-00003B410000}"/>
    <cellStyle name="Comma 3 5 4 2 4 3 2 2 2 2" xfId="38123" xr:uid="{8CBF8052-C688-48AC-9BB6-1288D3C23CBA}"/>
    <cellStyle name="Comma 3 5 4 2 4 3 2 2 3" xfId="28516" xr:uid="{00189C30-E678-4B41-B11D-5ECDBE992067}"/>
    <cellStyle name="Comma 3 5 4 2 4 3 2 3" xfId="14106" xr:uid="{00000000-0005-0000-0000-00003C410000}"/>
    <cellStyle name="Comma 3 5 4 2 4 3 2 3 2" xfId="33320" xr:uid="{96071FBF-05AE-41AF-9E29-A11DEC4D4E24}"/>
    <cellStyle name="Comma 3 5 4 2 4 3 2 4" xfId="23713" xr:uid="{6DF09C49-9ACF-4F8E-8F0F-AE367EFB86D2}"/>
    <cellStyle name="Comma 3 5 4 2 4 3 3" xfId="6901" xr:uid="{00000000-0005-0000-0000-00003D410000}"/>
    <cellStyle name="Comma 3 5 4 2 4 3 3 2" xfId="16508" xr:uid="{00000000-0005-0000-0000-00003E410000}"/>
    <cellStyle name="Comma 3 5 4 2 4 3 3 2 2" xfId="35722" xr:uid="{8730A71F-82F1-4EA0-B47E-60E2AAA0840A}"/>
    <cellStyle name="Comma 3 5 4 2 4 3 3 3" xfId="26115" xr:uid="{95289432-A8C1-47E4-A45A-8EBD5FE747EA}"/>
    <cellStyle name="Comma 3 5 4 2 4 3 4" xfId="11704" xr:uid="{00000000-0005-0000-0000-00003F410000}"/>
    <cellStyle name="Comma 3 5 4 2 4 3 4 2" xfId="30918" xr:uid="{ED4CA02C-6D51-4134-9D54-44C646A6F94C}"/>
    <cellStyle name="Comma 3 5 4 2 4 3 5" xfId="21311" xr:uid="{22482612-7FAE-42C3-8636-8F62DA23B8A8}"/>
    <cellStyle name="Comma 3 5 4 2 4 4" xfId="2899" xr:uid="{00000000-0005-0000-0000-000040410000}"/>
    <cellStyle name="Comma 3 5 4 2 4 4 2" xfId="7702" xr:uid="{00000000-0005-0000-0000-000041410000}"/>
    <cellStyle name="Comma 3 5 4 2 4 4 2 2" xfId="17309" xr:uid="{00000000-0005-0000-0000-000042410000}"/>
    <cellStyle name="Comma 3 5 4 2 4 4 2 2 2" xfId="36523" xr:uid="{19493554-5C88-4682-AC55-A9E499A6BB13}"/>
    <cellStyle name="Comma 3 5 4 2 4 4 2 3" xfId="26916" xr:uid="{4DFD1A6B-6195-4FE3-AF0B-BF898F3970F4}"/>
    <cellStyle name="Comma 3 5 4 2 4 4 3" xfId="12506" xr:uid="{00000000-0005-0000-0000-000043410000}"/>
    <cellStyle name="Comma 3 5 4 2 4 4 3 2" xfId="31720" xr:uid="{CD93F2B2-4860-4A79-8A23-729AC193AF44}"/>
    <cellStyle name="Comma 3 5 4 2 4 4 4" xfId="22113" xr:uid="{12F55974-B1A4-4658-983B-B295B0151219}"/>
    <cellStyle name="Comma 3 5 4 2 4 5" xfId="5301" xr:uid="{00000000-0005-0000-0000-000044410000}"/>
    <cellStyle name="Comma 3 5 4 2 4 5 2" xfId="14908" xr:uid="{00000000-0005-0000-0000-000045410000}"/>
    <cellStyle name="Comma 3 5 4 2 4 5 2 2" xfId="34122" xr:uid="{1C99CA7D-1E33-49AE-9AE3-0AECF6AAEE3B}"/>
    <cellStyle name="Comma 3 5 4 2 4 5 3" xfId="24515" xr:uid="{87E17E1F-00BE-4553-B5F4-BC2D8B8A0A10}"/>
    <cellStyle name="Comma 3 5 4 2 4 6" xfId="10104" xr:uid="{00000000-0005-0000-0000-000046410000}"/>
    <cellStyle name="Comma 3 5 4 2 4 6 2" xfId="29318" xr:uid="{896CFC4A-EC73-4D69-911B-CD3D874CF6B4}"/>
    <cellStyle name="Comma 3 5 4 2 4 7" xfId="19711" xr:uid="{A676D027-E194-4A64-A30E-3DA40049B22F}"/>
    <cellStyle name="Comma 3 5 4 2 5" xfId="694" xr:uid="{00000000-0005-0000-0000-000047410000}"/>
    <cellStyle name="Comma 3 5 4 2 5 2" xfId="1495" xr:uid="{00000000-0005-0000-0000-000048410000}"/>
    <cellStyle name="Comma 3 5 4 2 5 2 2" xfId="3899" xr:uid="{00000000-0005-0000-0000-000049410000}"/>
    <cellStyle name="Comma 3 5 4 2 5 2 2 2" xfId="8702" xr:uid="{00000000-0005-0000-0000-00004A410000}"/>
    <cellStyle name="Comma 3 5 4 2 5 2 2 2 2" xfId="18309" xr:uid="{00000000-0005-0000-0000-00004B410000}"/>
    <cellStyle name="Comma 3 5 4 2 5 2 2 2 2 2" xfId="37523" xr:uid="{847B0659-5CE2-49C0-B9C6-E6AA0F1B8861}"/>
    <cellStyle name="Comma 3 5 4 2 5 2 2 2 3" xfId="27916" xr:uid="{A03CC9E5-8B6D-471C-9803-B117E848B767}"/>
    <cellStyle name="Comma 3 5 4 2 5 2 2 3" xfId="13506" xr:uid="{00000000-0005-0000-0000-00004C410000}"/>
    <cellStyle name="Comma 3 5 4 2 5 2 2 3 2" xfId="32720" xr:uid="{E1D73FCC-F1AC-4598-8551-37E983537DB2}"/>
    <cellStyle name="Comma 3 5 4 2 5 2 2 4" xfId="23113" xr:uid="{9A2EED67-B12C-484A-A253-215BE167659D}"/>
    <cellStyle name="Comma 3 5 4 2 5 2 3" xfId="6301" xr:uid="{00000000-0005-0000-0000-00004D410000}"/>
    <cellStyle name="Comma 3 5 4 2 5 2 3 2" xfId="15908" xr:uid="{00000000-0005-0000-0000-00004E410000}"/>
    <cellStyle name="Comma 3 5 4 2 5 2 3 2 2" xfId="35122" xr:uid="{D7B799A3-F085-4E71-8A61-45945128AE00}"/>
    <cellStyle name="Comma 3 5 4 2 5 2 3 3" xfId="25515" xr:uid="{E4F5A751-26CA-41C9-A520-7C8ABD6AC5BF}"/>
    <cellStyle name="Comma 3 5 4 2 5 2 4" xfId="11104" xr:uid="{00000000-0005-0000-0000-00004F410000}"/>
    <cellStyle name="Comma 3 5 4 2 5 2 4 2" xfId="30318" xr:uid="{9E3B4D3E-164A-4069-BEB8-C5A788987C23}"/>
    <cellStyle name="Comma 3 5 4 2 5 2 5" xfId="20711" xr:uid="{F51770F8-524C-4F4A-BBAE-C81740ABC835}"/>
    <cellStyle name="Comma 3 5 4 2 5 3" xfId="2295" xr:uid="{00000000-0005-0000-0000-000050410000}"/>
    <cellStyle name="Comma 3 5 4 2 5 3 2" xfId="4699" xr:uid="{00000000-0005-0000-0000-000051410000}"/>
    <cellStyle name="Comma 3 5 4 2 5 3 2 2" xfId="9502" xr:uid="{00000000-0005-0000-0000-000052410000}"/>
    <cellStyle name="Comma 3 5 4 2 5 3 2 2 2" xfId="19109" xr:uid="{00000000-0005-0000-0000-000053410000}"/>
    <cellStyle name="Comma 3 5 4 2 5 3 2 2 2 2" xfId="38323" xr:uid="{366FAD8E-4054-47F6-A733-B707E8FF1299}"/>
    <cellStyle name="Comma 3 5 4 2 5 3 2 2 3" xfId="28716" xr:uid="{4739DF4D-6FB4-47AF-A72F-3198CE8716E1}"/>
    <cellStyle name="Comma 3 5 4 2 5 3 2 3" xfId="14306" xr:uid="{00000000-0005-0000-0000-000054410000}"/>
    <cellStyle name="Comma 3 5 4 2 5 3 2 3 2" xfId="33520" xr:uid="{A9F2B6F4-0EC0-457F-9C31-869AA70D3DF1}"/>
    <cellStyle name="Comma 3 5 4 2 5 3 2 4" xfId="23913" xr:uid="{679074B8-A040-4174-BD3A-F459891726C5}"/>
    <cellStyle name="Comma 3 5 4 2 5 3 3" xfId="7101" xr:uid="{00000000-0005-0000-0000-000055410000}"/>
    <cellStyle name="Comma 3 5 4 2 5 3 3 2" xfId="16708" xr:uid="{00000000-0005-0000-0000-000056410000}"/>
    <cellStyle name="Comma 3 5 4 2 5 3 3 2 2" xfId="35922" xr:uid="{897DF316-B896-4507-A3E2-F64A7022806B}"/>
    <cellStyle name="Comma 3 5 4 2 5 3 3 3" xfId="26315" xr:uid="{3BF557A9-C77D-4C26-B670-BBA7E1016381}"/>
    <cellStyle name="Comma 3 5 4 2 5 3 4" xfId="11904" xr:uid="{00000000-0005-0000-0000-000057410000}"/>
    <cellStyle name="Comma 3 5 4 2 5 3 4 2" xfId="31118" xr:uid="{AC4AFF70-1D52-44C9-BE0F-2C163E0C5197}"/>
    <cellStyle name="Comma 3 5 4 2 5 3 5" xfId="21511" xr:uid="{436AEDEA-F287-4063-868A-5BC48A4317C0}"/>
    <cellStyle name="Comma 3 5 4 2 5 4" xfId="3099" xr:uid="{00000000-0005-0000-0000-000058410000}"/>
    <cellStyle name="Comma 3 5 4 2 5 4 2" xfId="7902" xr:uid="{00000000-0005-0000-0000-000059410000}"/>
    <cellStyle name="Comma 3 5 4 2 5 4 2 2" xfId="17509" xr:uid="{00000000-0005-0000-0000-00005A410000}"/>
    <cellStyle name="Comma 3 5 4 2 5 4 2 2 2" xfId="36723" xr:uid="{5DB6A5B5-998A-47F0-914C-06068BE48933}"/>
    <cellStyle name="Comma 3 5 4 2 5 4 2 3" xfId="27116" xr:uid="{D87FE113-9EC7-46DF-A5D7-34FE397216CF}"/>
    <cellStyle name="Comma 3 5 4 2 5 4 3" xfId="12706" xr:uid="{00000000-0005-0000-0000-00005B410000}"/>
    <cellStyle name="Comma 3 5 4 2 5 4 3 2" xfId="31920" xr:uid="{D189F499-C4F5-4EE3-97DE-18E9220B17A7}"/>
    <cellStyle name="Comma 3 5 4 2 5 4 4" xfId="22313" xr:uid="{F3C0EF01-9E2E-4C7F-B1BE-F384CD2CFD10}"/>
    <cellStyle name="Comma 3 5 4 2 5 5" xfId="5501" xr:uid="{00000000-0005-0000-0000-00005C410000}"/>
    <cellStyle name="Comma 3 5 4 2 5 5 2" xfId="15108" xr:uid="{00000000-0005-0000-0000-00005D410000}"/>
    <cellStyle name="Comma 3 5 4 2 5 5 2 2" xfId="34322" xr:uid="{756C3E85-70AD-4688-96EA-55964955217F}"/>
    <cellStyle name="Comma 3 5 4 2 5 5 3" xfId="24715" xr:uid="{A487F260-9BF3-423D-A23C-0514F7793468}"/>
    <cellStyle name="Comma 3 5 4 2 5 6" xfId="10304" xr:uid="{00000000-0005-0000-0000-00005E410000}"/>
    <cellStyle name="Comma 3 5 4 2 5 6 2" xfId="29518" xr:uid="{BD075F4B-6487-4916-9919-42915DF550DF}"/>
    <cellStyle name="Comma 3 5 4 2 5 7" xfId="19911" xr:uid="{2AB03574-31C9-40A6-9D41-9FC6F6E85375}"/>
    <cellStyle name="Comma 3 5 4 2 6" xfId="895" xr:uid="{00000000-0005-0000-0000-00005F410000}"/>
    <cellStyle name="Comma 3 5 4 2 6 2" xfId="3299" xr:uid="{00000000-0005-0000-0000-000060410000}"/>
    <cellStyle name="Comma 3 5 4 2 6 2 2" xfId="8102" xr:uid="{00000000-0005-0000-0000-000061410000}"/>
    <cellStyle name="Comma 3 5 4 2 6 2 2 2" xfId="17709" xr:uid="{00000000-0005-0000-0000-000062410000}"/>
    <cellStyle name="Comma 3 5 4 2 6 2 2 2 2" xfId="36923" xr:uid="{D60FA122-5D31-4907-80E8-C4F29D7D3794}"/>
    <cellStyle name="Comma 3 5 4 2 6 2 2 3" xfId="27316" xr:uid="{2BB7C35F-77A4-41F2-A470-4EF584347D1B}"/>
    <cellStyle name="Comma 3 5 4 2 6 2 3" xfId="12906" xr:uid="{00000000-0005-0000-0000-000063410000}"/>
    <cellStyle name="Comma 3 5 4 2 6 2 3 2" xfId="32120" xr:uid="{81F85F27-91BD-462C-93F4-1EDE76AF9153}"/>
    <cellStyle name="Comma 3 5 4 2 6 2 4" xfId="22513" xr:uid="{80FEF71B-66B8-42F0-846B-7BBD55F3DE91}"/>
    <cellStyle name="Comma 3 5 4 2 6 3" xfId="5701" xr:uid="{00000000-0005-0000-0000-000064410000}"/>
    <cellStyle name="Comma 3 5 4 2 6 3 2" xfId="15308" xr:uid="{00000000-0005-0000-0000-000065410000}"/>
    <cellStyle name="Comma 3 5 4 2 6 3 2 2" xfId="34522" xr:uid="{3C195076-8E62-4AE2-8EF3-3EE476E02A85}"/>
    <cellStyle name="Comma 3 5 4 2 6 3 3" xfId="24915" xr:uid="{13F06B5B-4070-45B8-B013-DA2FA7700B5B}"/>
    <cellStyle name="Comma 3 5 4 2 6 4" xfId="10504" xr:uid="{00000000-0005-0000-0000-000066410000}"/>
    <cellStyle name="Comma 3 5 4 2 6 4 2" xfId="29718" xr:uid="{1638E5A2-FA48-4474-9034-E20EE7CE2353}"/>
    <cellStyle name="Comma 3 5 4 2 6 5" xfId="20111" xr:uid="{6F29D769-6428-4738-AA3D-71665E30A163}"/>
    <cellStyle name="Comma 3 5 4 2 7" xfId="1695" xr:uid="{00000000-0005-0000-0000-000067410000}"/>
    <cellStyle name="Comma 3 5 4 2 7 2" xfId="4099" xr:uid="{00000000-0005-0000-0000-000068410000}"/>
    <cellStyle name="Comma 3 5 4 2 7 2 2" xfId="8902" xr:uid="{00000000-0005-0000-0000-000069410000}"/>
    <cellStyle name="Comma 3 5 4 2 7 2 2 2" xfId="18509" xr:uid="{00000000-0005-0000-0000-00006A410000}"/>
    <cellStyle name="Comma 3 5 4 2 7 2 2 2 2" xfId="37723" xr:uid="{1F793B46-CCDA-479C-963A-56580C6B0207}"/>
    <cellStyle name="Comma 3 5 4 2 7 2 2 3" xfId="28116" xr:uid="{211DF786-17BF-4493-AC75-6D372E4AB461}"/>
    <cellStyle name="Comma 3 5 4 2 7 2 3" xfId="13706" xr:uid="{00000000-0005-0000-0000-00006B410000}"/>
    <cellStyle name="Comma 3 5 4 2 7 2 3 2" xfId="32920" xr:uid="{634DC574-44D1-4946-BF39-1E2D5D28C627}"/>
    <cellStyle name="Comma 3 5 4 2 7 2 4" xfId="23313" xr:uid="{2E8CB0D2-DD0F-41FB-A394-B8AD45336C0B}"/>
    <cellStyle name="Comma 3 5 4 2 7 3" xfId="6501" xr:uid="{00000000-0005-0000-0000-00006C410000}"/>
    <cellStyle name="Comma 3 5 4 2 7 3 2" xfId="16108" xr:uid="{00000000-0005-0000-0000-00006D410000}"/>
    <cellStyle name="Comma 3 5 4 2 7 3 2 2" xfId="35322" xr:uid="{2A51B8E7-785B-4874-B130-C6B23B18CE45}"/>
    <cellStyle name="Comma 3 5 4 2 7 3 3" xfId="25715" xr:uid="{B3DC3524-3752-491E-8D56-A7526C6B5BA1}"/>
    <cellStyle name="Comma 3 5 4 2 7 4" xfId="11304" xr:uid="{00000000-0005-0000-0000-00006E410000}"/>
    <cellStyle name="Comma 3 5 4 2 7 4 2" xfId="30518" xr:uid="{753576C0-F004-49E9-9BB5-632BD1D08A5F}"/>
    <cellStyle name="Comma 3 5 4 2 7 5" xfId="20911" xr:uid="{255565F2-8BBA-4335-8589-7C8C9C9C5B96}"/>
    <cellStyle name="Comma 3 5 4 2 8" xfId="2499" xr:uid="{00000000-0005-0000-0000-00006F410000}"/>
    <cellStyle name="Comma 3 5 4 2 8 2" xfId="7302" xr:uid="{00000000-0005-0000-0000-000070410000}"/>
    <cellStyle name="Comma 3 5 4 2 8 2 2" xfId="16909" xr:uid="{00000000-0005-0000-0000-000071410000}"/>
    <cellStyle name="Comma 3 5 4 2 8 2 2 2" xfId="36123" xr:uid="{38E39DCA-2E3D-446E-B42D-27555193FC07}"/>
    <cellStyle name="Comma 3 5 4 2 8 2 3" xfId="26516" xr:uid="{40F82B4B-8413-4DFA-93FF-E46AA15E451F}"/>
    <cellStyle name="Comma 3 5 4 2 8 3" xfId="12106" xr:uid="{00000000-0005-0000-0000-000072410000}"/>
    <cellStyle name="Comma 3 5 4 2 8 3 2" xfId="31320" xr:uid="{230029F6-E056-43D2-B179-980BDD1F3C49}"/>
    <cellStyle name="Comma 3 5 4 2 8 4" xfId="21713" xr:uid="{6DBD3011-562F-4C0D-8E64-14A3CD9CC25D}"/>
    <cellStyle name="Comma 3 5 4 2 9" xfId="4901" xr:uid="{00000000-0005-0000-0000-000073410000}"/>
    <cellStyle name="Comma 3 5 4 2 9 2" xfId="14508" xr:uid="{00000000-0005-0000-0000-000074410000}"/>
    <cellStyle name="Comma 3 5 4 2 9 2 2" xfId="33722" xr:uid="{2D6B9271-B38B-4EBB-9F65-2EB7D99CE42F}"/>
    <cellStyle name="Comma 3 5 4 2 9 3" xfId="24115" xr:uid="{F0FDA23F-1D54-4E88-B9F0-79CE421EB3B6}"/>
    <cellStyle name="Comma 3 5 4 3" xfId="144" xr:uid="{00000000-0005-0000-0000-000075410000}"/>
    <cellStyle name="Comma 3 5 4 3 10" xfId="19361" xr:uid="{B33079FA-3686-4546-BA1A-5F47D0836D08}"/>
    <cellStyle name="Comma 3 5 4 3 2" xfId="344" xr:uid="{00000000-0005-0000-0000-000076410000}"/>
    <cellStyle name="Comma 3 5 4 3 2 2" xfId="1145" xr:uid="{00000000-0005-0000-0000-000077410000}"/>
    <cellStyle name="Comma 3 5 4 3 2 2 2" xfId="3549" xr:uid="{00000000-0005-0000-0000-000078410000}"/>
    <cellStyle name="Comma 3 5 4 3 2 2 2 2" xfId="8352" xr:uid="{00000000-0005-0000-0000-000079410000}"/>
    <cellStyle name="Comma 3 5 4 3 2 2 2 2 2" xfId="17959" xr:uid="{00000000-0005-0000-0000-00007A410000}"/>
    <cellStyle name="Comma 3 5 4 3 2 2 2 2 2 2" xfId="37173" xr:uid="{C1B456B7-A605-458A-8543-078936F49696}"/>
    <cellStyle name="Comma 3 5 4 3 2 2 2 2 3" xfId="27566" xr:uid="{35E829EC-E659-4236-ABA0-A2836A79BCA9}"/>
    <cellStyle name="Comma 3 5 4 3 2 2 2 3" xfId="13156" xr:uid="{00000000-0005-0000-0000-00007B410000}"/>
    <cellStyle name="Comma 3 5 4 3 2 2 2 3 2" xfId="32370" xr:uid="{533EE64F-1942-412B-8AF1-B32365AB5474}"/>
    <cellStyle name="Comma 3 5 4 3 2 2 2 4" xfId="22763" xr:uid="{61D7E007-55F3-444F-ACFF-2053FB3DDC27}"/>
    <cellStyle name="Comma 3 5 4 3 2 2 3" xfId="5951" xr:uid="{00000000-0005-0000-0000-00007C410000}"/>
    <cellStyle name="Comma 3 5 4 3 2 2 3 2" xfId="15558" xr:uid="{00000000-0005-0000-0000-00007D410000}"/>
    <cellStyle name="Comma 3 5 4 3 2 2 3 2 2" xfId="34772" xr:uid="{ED6ABFC8-12A8-4997-AEE5-D2208A3DD0D3}"/>
    <cellStyle name="Comma 3 5 4 3 2 2 3 3" xfId="25165" xr:uid="{5017531A-B78E-44E8-B04D-1FAD4B4223B9}"/>
    <cellStyle name="Comma 3 5 4 3 2 2 4" xfId="10754" xr:uid="{00000000-0005-0000-0000-00007E410000}"/>
    <cellStyle name="Comma 3 5 4 3 2 2 4 2" xfId="29968" xr:uid="{E59A2958-1133-41FE-BC0E-CA753E0B02CD}"/>
    <cellStyle name="Comma 3 5 4 3 2 2 5" xfId="20361" xr:uid="{AAB97107-96F4-4F42-943F-4F612C20F1DD}"/>
    <cellStyle name="Comma 3 5 4 3 2 3" xfId="1945" xr:uid="{00000000-0005-0000-0000-00007F410000}"/>
    <cellStyle name="Comma 3 5 4 3 2 3 2" xfId="4349" xr:uid="{00000000-0005-0000-0000-000080410000}"/>
    <cellStyle name="Comma 3 5 4 3 2 3 2 2" xfId="9152" xr:uid="{00000000-0005-0000-0000-000081410000}"/>
    <cellStyle name="Comma 3 5 4 3 2 3 2 2 2" xfId="18759" xr:uid="{00000000-0005-0000-0000-000082410000}"/>
    <cellStyle name="Comma 3 5 4 3 2 3 2 2 2 2" xfId="37973" xr:uid="{F9737FDD-AE6F-4F7A-9692-72D88FE4EC0A}"/>
    <cellStyle name="Comma 3 5 4 3 2 3 2 2 3" xfId="28366" xr:uid="{B8F03313-31E3-460B-B0FB-BB4E1214404C}"/>
    <cellStyle name="Comma 3 5 4 3 2 3 2 3" xfId="13956" xr:uid="{00000000-0005-0000-0000-000083410000}"/>
    <cellStyle name="Comma 3 5 4 3 2 3 2 3 2" xfId="33170" xr:uid="{49512672-4C1E-4578-BA76-3A2A5E8787E6}"/>
    <cellStyle name="Comma 3 5 4 3 2 3 2 4" xfId="23563" xr:uid="{21D0C728-3417-4E29-8F9A-945C20F3975D}"/>
    <cellStyle name="Comma 3 5 4 3 2 3 3" xfId="6751" xr:uid="{00000000-0005-0000-0000-000084410000}"/>
    <cellStyle name="Comma 3 5 4 3 2 3 3 2" xfId="16358" xr:uid="{00000000-0005-0000-0000-000085410000}"/>
    <cellStyle name="Comma 3 5 4 3 2 3 3 2 2" xfId="35572" xr:uid="{980168E0-3451-42B6-B6B8-AA0B1520B29E}"/>
    <cellStyle name="Comma 3 5 4 3 2 3 3 3" xfId="25965" xr:uid="{8DE96B45-1728-4C36-AED9-5980743864FF}"/>
    <cellStyle name="Comma 3 5 4 3 2 3 4" xfId="11554" xr:uid="{00000000-0005-0000-0000-000086410000}"/>
    <cellStyle name="Comma 3 5 4 3 2 3 4 2" xfId="30768" xr:uid="{A2450E8F-B870-4425-955B-88F233474407}"/>
    <cellStyle name="Comma 3 5 4 3 2 3 5" xfId="21161" xr:uid="{A37706F1-ABCF-4166-99CE-DC4145F2DFAB}"/>
    <cellStyle name="Comma 3 5 4 3 2 4" xfId="2749" xr:uid="{00000000-0005-0000-0000-000087410000}"/>
    <cellStyle name="Comma 3 5 4 3 2 4 2" xfId="7552" xr:uid="{00000000-0005-0000-0000-000088410000}"/>
    <cellStyle name="Comma 3 5 4 3 2 4 2 2" xfId="17159" xr:uid="{00000000-0005-0000-0000-000089410000}"/>
    <cellStyle name="Comma 3 5 4 3 2 4 2 2 2" xfId="36373" xr:uid="{976211BF-D2C5-4464-B75E-64D35B456878}"/>
    <cellStyle name="Comma 3 5 4 3 2 4 2 3" xfId="26766" xr:uid="{E7B0F86F-EA7A-48D7-80BE-BE23AE5B0783}"/>
    <cellStyle name="Comma 3 5 4 3 2 4 3" xfId="12356" xr:uid="{00000000-0005-0000-0000-00008A410000}"/>
    <cellStyle name="Comma 3 5 4 3 2 4 3 2" xfId="31570" xr:uid="{E7D13D22-D29C-4F85-A8BB-D6CC21977769}"/>
    <cellStyle name="Comma 3 5 4 3 2 4 4" xfId="21963" xr:uid="{3B5FBC16-24DE-461C-9BE1-70CE06962ED0}"/>
    <cellStyle name="Comma 3 5 4 3 2 5" xfId="5151" xr:uid="{00000000-0005-0000-0000-00008B410000}"/>
    <cellStyle name="Comma 3 5 4 3 2 5 2" xfId="14758" xr:uid="{00000000-0005-0000-0000-00008C410000}"/>
    <cellStyle name="Comma 3 5 4 3 2 5 2 2" xfId="33972" xr:uid="{381A9533-9DA3-40D4-8AEB-784E52D38A61}"/>
    <cellStyle name="Comma 3 5 4 3 2 5 3" xfId="24365" xr:uid="{BA229385-3897-48B7-A292-9BE5096BC404}"/>
    <cellStyle name="Comma 3 5 4 3 2 6" xfId="9954" xr:uid="{00000000-0005-0000-0000-00008D410000}"/>
    <cellStyle name="Comma 3 5 4 3 2 6 2" xfId="29168" xr:uid="{2E3CE366-4F56-4577-9D48-CC97142C5C12}"/>
    <cellStyle name="Comma 3 5 4 3 2 7" xfId="19561" xr:uid="{3C5358C3-D66E-4FC2-9FC9-DD4986214B5D}"/>
    <cellStyle name="Comma 3 5 4 3 3" xfId="544" xr:uid="{00000000-0005-0000-0000-00008E410000}"/>
    <cellStyle name="Comma 3 5 4 3 3 2" xfId="1345" xr:uid="{00000000-0005-0000-0000-00008F410000}"/>
    <cellStyle name="Comma 3 5 4 3 3 2 2" xfId="3749" xr:uid="{00000000-0005-0000-0000-000090410000}"/>
    <cellStyle name="Comma 3 5 4 3 3 2 2 2" xfId="8552" xr:uid="{00000000-0005-0000-0000-000091410000}"/>
    <cellStyle name="Comma 3 5 4 3 3 2 2 2 2" xfId="18159" xr:uid="{00000000-0005-0000-0000-000092410000}"/>
    <cellStyle name="Comma 3 5 4 3 3 2 2 2 2 2" xfId="37373" xr:uid="{5602F7DA-D4D2-4C0B-977E-A4395BDCD870}"/>
    <cellStyle name="Comma 3 5 4 3 3 2 2 2 3" xfId="27766" xr:uid="{1D7CA539-6453-4DE5-A1E4-B5380F696168}"/>
    <cellStyle name="Comma 3 5 4 3 3 2 2 3" xfId="13356" xr:uid="{00000000-0005-0000-0000-000093410000}"/>
    <cellStyle name="Comma 3 5 4 3 3 2 2 3 2" xfId="32570" xr:uid="{04E1C7FD-7623-4F4E-9CC1-1C18B12EA53F}"/>
    <cellStyle name="Comma 3 5 4 3 3 2 2 4" xfId="22963" xr:uid="{6C5F4B6F-6F66-4987-8341-A505E7E6E866}"/>
    <cellStyle name="Comma 3 5 4 3 3 2 3" xfId="6151" xr:uid="{00000000-0005-0000-0000-000094410000}"/>
    <cellStyle name="Comma 3 5 4 3 3 2 3 2" xfId="15758" xr:uid="{00000000-0005-0000-0000-000095410000}"/>
    <cellStyle name="Comma 3 5 4 3 3 2 3 2 2" xfId="34972" xr:uid="{8E326DBE-A829-4784-8170-0FDBC265F62F}"/>
    <cellStyle name="Comma 3 5 4 3 3 2 3 3" xfId="25365" xr:uid="{CBFF7079-2457-445A-9C77-DF125F8D3071}"/>
    <cellStyle name="Comma 3 5 4 3 3 2 4" xfId="10954" xr:uid="{00000000-0005-0000-0000-000096410000}"/>
    <cellStyle name="Comma 3 5 4 3 3 2 4 2" xfId="30168" xr:uid="{182AE8B9-93C9-45C6-B7D9-C329A81250DB}"/>
    <cellStyle name="Comma 3 5 4 3 3 2 5" xfId="20561" xr:uid="{6560CC6C-1009-4A4C-883C-F20D9B97B0A3}"/>
    <cellStyle name="Comma 3 5 4 3 3 3" xfId="2145" xr:uid="{00000000-0005-0000-0000-000097410000}"/>
    <cellStyle name="Comma 3 5 4 3 3 3 2" xfId="4549" xr:uid="{00000000-0005-0000-0000-000098410000}"/>
    <cellStyle name="Comma 3 5 4 3 3 3 2 2" xfId="9352" xr:uid="{00000000-0005-0000-0000-000099410000}"/>
    <cellStyle name="Comma 3 5 4 3 3 3 2 2 2" xfId="18959" xr:uid="{00000000-0005-0000-0000-00009A410000}"/>
    <cellStyle name="Comma 3 5 4 3 3 3 2 2 2 2" xfId="38173" xr:uid="{30BDBD71-BC00-4DBB-9FCD-C2D59DA8199C}"/>
    <cellStyle name="Comma 3 5 4 3 3 3 2 2 3" xfId="28566" xr:uid="{0C01B5D4-77CC-4E1B-B841-900A2D06DB09}"/>
    <cellStyle name="Comma 3 5 4 3 3 3 2 3" xfId="14156" xr:uid="{00000000-0005-0000-0000-00009B410000}"/>
    <cellStyle name="Comma 3 5 4 3 3 3 2 3 2" xfId="33370" xr:uid="{65257BF7-5F03-4744-AD96-CBCF52A8E42E}"/>
    <cellStyle name="Comma 3 5 4 3 3 3 2 4" xfId="23763" xr:uid="{590A21B3-C393-472F-BDBD-8595AB02334E}"/>
    <cellStyle name="Comma 3 5 4 3 3 3 3" xfId="6951" xr:uid="{00000000-0005-0000-0000-00009C410000}"/>
    <cellStyle name="Comma 3 5 4 3 3 3 3 2" xfId="16558" xr:uid="{00000000-0005-0000-0000-00009D410000}"/>
    <cellStyle name="Comma 3 5 4 3 3 3 3 2 2" xfId="35772" xr:uid="{9ACBBD3D-E37D-4CAA-AE7F-C5E0FE829A99}"/>
    <cellStyle name="Comma 3 5 4 3 3 3 3 3" xfId="26165" xr:uid="{41F46193-A27C-4168-820C-B04A9F790A56}"/>
    <cellStyle name="Comma 3 5 4 3 3 3 4" xfId="11754" xr:uid="{00000000-0005-0000-0000-00009E410000}"/>
    <cellStyle name="Comma 3 5 4 3 3 3 4 2" xfId="30968" xr:uid="{042C5D99-ECF6-4B02-929E-17728B415B98}"/>
    <cellStyle name="Comma 3 5 4 3 3 3 5" xfId="21361" xr:uid="{280BC34E-B7EA-4DB3-9391-D24CED4FE5D6}"/>
    <cellStyle name="Comma 3 5 4 3 3 4" xfId="2949" xr:uid="{00000000-0005-0000-0000-00009F410000}"/>
    <cellStyle name="Comma 3 5 4 3 3 4 2" xfId="7752" xr:uid="{00000000-0005-0000-0000-0000A0410000}"/>
    <cellStyle name="Comma 3 5 4 3 3 4 2 2" xfId="17359" xr:uid="{00000000-0005-0000-0000-0000A1410000}"/>
    <cellStyle name="Comma 3 5 4 3 3 4 2 2 2" xfId="36573" xr:uid="{4CB26DD8-4D9F-4E0D-AF7C-4C55BB6FA487}"/>
    <cellStyle name="Comma 3 5 4 3 3 4 2 3" xfId="26966" xr:uid="{8063F1E7-B1A7-4E3A-9889-296B620553F3}"/>
    <cellStyle name="Comma 3 5 4 3 3 4 3" xfId="12556" xr:uid="{00000000-0005-0000-0000-0000A2410000}"/>
    <cellStyle name="Comma 3 5 4 3 3 4 3 2" xfId="31770" xr:uid="{F9E79DB8-3976-4EBC-9AA9-461E632AFFED}"/>
    <cellStyle name="Comma 3 5 4 3 3 4 4" xfId="22163" xr:uid="{A8F512A0-1779-4AF6-BE85-8C85CC8D33E0}"/>
    <cellStyle name="Comma 3 5 4 3 3 5" xfId="5351" xr:uid="{00000000-0005-0000-0000-0000A3410000}"/>
    <cellStyle name="Comma 3 5 4 3 3 5 2" xfId="14958" xr:uid="{00000000-0005-0000-0000-0000A4410000}"/>
    <cellStyle name="Comma 3 5 4 3 3 5 2 2" xfId="34172" xr:uid="{D32F8DB6-E90D-4085-8CD4-8C73BB56A7F4}"/>
    <cellStyle name="Comma 3 5 4 3 3 5 3" xfId="24565" xr:uid="{50445E88-6700-4E74-AF8D-F8A8E6108A66}"/>
    <cellStyle name="Comma 3 5 4 3 3 6" xfId="10154" xr:uid="{00000000-0005-0000-0000-0000A5410000}"/>
    <cellStyle name="Comma 3 5 4 3 3 6 2" xfId="29368" xr:uid="{CE286738-5E70-4390-87C1-E2E7CDD51C7A}"/>
    <cellStyle name="Comma 3 5 4 3 3 7" xfId="19761" xr:uid="{1BEFC7B3-F0B2-4E24-AC25-8E4E158C5724}"/>
    <cellStyle name="Comma 3 5 4 3 4" xfId="744" xr:uid="{00000000-0005-0000-0000-0000A6410000}"/>
    <cellStyle name="Comma 3 5 4 3 4 2" xfId="1545" xr:uid="{00000000-0005-0000-0000-0000A7410000}"/>
    <cellStyle name="Comma 3 5 4 3 4 2 2" xfId="3949" xr:uid="{00000000-0005-0000-0000-0000A8410000}"/>
    <cellStyle name="Comma 3 5 4 3 4 2 2 2" xfId="8752" xr:uid="{00000000-0005-0000-0000-0000A9410000}"/>
    <cellStyle name="Comma 3 5 4 3 4 2 2 2 2" xfId="18359" xr:uid="{00000000-0005-0000-0000-0000AA410000}"/>
    <cellStyle name="Comma 3 5 4 3 4 2 2 2 2 2" xfId="37573" xr:uid="{F58CF0D1-C0BB-4AA0-8A03-A41695338EB6}"/>
    <cellStyle name="Comma 3 5 4 3 4 2 2 2 3" xfId="27966" xr:uid="{8AD389B6-C3D0-4A90-8FE5-B40FAA53C455}"/>
    <cellStyle name="Comma 3 5 4 3 4 2 2 3" xfId="13556" xr:uid="{00000000-0005-0000-0000-0000AB410000}"/>
    <cellStyle name="Comma 3 5 4 3 4 2 2 3 2" xfId="32770" xr:uid="{C7A63CF0-CFCF-46A3-A1D7-FD71DB115EB4}"/>
    <cellStyle name="Comma 3 5 4 3 4 2 2 4" xfId="23163" xr:uid="{3704E37E-F16F-471C-B804-B72933CE3793}"/>
    <cellStyle name="Comma 3 5 4 3 4 2 3" xfId="6351" xr:uid="{00000000-0005-0000-0000-0000AC410000}"/>
    <cellStyle name="Comma 3 5 4 3 4 2 3 2" xfId="15958" xr:uid="{00000000-0005-0000-0000-0000AD410000}"/>
    <cellStyle name="Comma 3 5 4 3 4 2 3 2 2" xfId="35172" xr:uid="{6EDD7F84-09BF-4028-96BC-6D45241F45BD}"/>
    <cellStyle name="Comma 3 5 4 3 4 2 3 3" xfId="25565" xr:uid="{599B4F46-91D6-4835-9A88-256185A5331A}"/>
    <cellStyle name="Comma 3 5 4 3 4 2 4" xfId="11154" xr:uid="{00000000-0005-0000-0000-0000AE410000}"/>
    <cellStyle name="Comma 3 5 4 3 4 2 4 2" xfId="30368" xr:uid="{8AC3ED5F-5FA6-4843-ABFB-D1FC891C0297}"/>
    <cellStyle name="Comma 3 5 4 3 4 2 5" xfId="20761" xr:uid="{DCB90784-4374-47D1-B376-D3F0F0E6D9E7}"/>
    <cellStyle name="Comma 3 5 4 3 4 3" xfId="2345" xr:uid="{00000000-0005-0000-0000-0000AF410000}"/>
    <cellStyle name="Comma 3 5 4 3 4 3 2" xfId="4749" xr:uid="{00000000-0005-0000-0000-0000B0410000}"/>
    <cellStyle name="Comma 3 5 4 3 4 3 2 2" xfId="9552" xr:uid="{00000000-0005-0000-0000-0000B1410000}"/>
    <cellStyle name="Comma 3 5 4 3 4 3 2 2 2" xfId="19159" xr:uid="{00000000-0005-0000-0000-0000B2410000}"/>
    <cellStyle name="Comma 3 5 4 3 4 3 2 2 2 2" xfId="38373" xr:uid="{0B6820EC-6EFA-468F-86D4-04901D091F5C}"/>
    <cellStyle name="Comma 3 5 4 3 4 3 2 2 3" xfId="28766" xr:uid="{8B0B0F2A-907D-4FDC-A1EA-44894BE56FBA}"/>
    <cellStyle name="Comma 3 5 4 3 4 3 2 3" xfId="14356" xr:uid="{00000000-0005-0000-0000-0000B3410000}"/>
    <cellStyle name="Comma 3 5 4 3 4 3 2 3 2" xfId="33570" xr:uid="{ED221F25-1C5A-4EF5-8BD4-FEAC28AAA304}"/>
    <cellStyle name="Comma 3 5 4 3 4 3 2 4" xfId="23963" xr:uid="{D1A33EE0-3C91-40CB-AD67-36956808C7F6}"/>
    <cellStyle name="Comma 3 5 4 3 4 3 3" xfId="7151" xr:uid="{00000000-0005-0000-0000-0000B4410000}"/>
    <cellStyle name="Comma 3 5 4 3 4 3 3 2" xfId="16758" xr:uid="{00000000-0005-0000-0000-0000B5410000}"/>
    <cellStyle name="Comma 3 5 4 3 4 3 3 2 2" xfId="35972" xr:uid="{34F7DBC0-8CF4-4EA0-B903-F627F247C980}"/>
    <cellStyle name="Comma 3 5 4 3 4 3 3 3" xfId="26365" xr:uid="{5CDDB06B-26C1-41DB-B248-B3DED9452DF7}"/>
    <cellStyle name="Comma 3 5 4 3 4 3 4" xfId="11954" xr:uid="{00000000-0005-0000-0000-0000B6410000}"/>
    <cellStyle name="Comma 3 5 4 3 4 3 4 2" xfId="31168" xr:uid="{000AD9EF-D66D-40CE-8DB8-3F7EC969BDE1}"/>
    <cellStyle name="Comma 3 5 4 3 4 3 5" xfId="21561" xr:uid="{6BC24BA9-1026-4A77-841D-21D1E1FC6162}"/>
    <cellStyle name="Comma 3 5 4 3 4 4" xfId="3149" xr:uid="{00000000-0005-0000-0000-0000B7410000}"/>
    <cellStyle name="Comma 3 5 4 3 4 4 2" xfId="7952" xr:uid="{00000000-0005-0000-0000-0000B8410000}"/>
    <cellStyle name="Comma 3 5 4 3 4 4 2 2" xfId="17559" xr:uid="{00000000-0005-0000-0000-0000B9410000}"/>
    <cellStyle name="Comma 3 5 4 3 4 4 2 2 2" xfId="36773" xr:uid="{519EC2AF-CDEF-4369-8AB3-1F5E6CD4FCD8}"/>
    <cellStyle name="Comma 3 5 4 3 4 4 2 3" xfId="27166" xr:uid="{2259A81C-4216-4212-8C71-4B724ED2E446}"/>
    <cellStyle name="Comma 3 5 4 3 4 4 3" xfId="12756" xr:uid="{00000000-0005-0000-0000-0000BA410000}"/>
    <cellStyle name="Comma 3 5 4 3 4 4 3 2" xfId="31970" xr:uid="{9958B04B-223C-4660-8E42-10F7752D032E}"/>
    <cellStyle name="Comma 3 5 4 3 4 4 4" xfId="22363" xr:uid="{2A3805BC-3299-4F09-94EA-9E1C62822503}"/>
    <cellStyle name="Comma 3 5 4 3 4 5" xfId="5551" xr:uid="{00000000-0005-0000-0000-0000BB410000}"/>
    <cellStyle name="Comma 3 5 4 3 4 5 2" xfId="15158" xr:uid="{00000000-0005-0000-0000-0000BC410000}"/>
    <cellStyle name="Comma 3 5 4 3 4 5 2 2" xfId="34372" xr:uid="{225631AD-762F-43D5-80C2-4B5F26763A20}"/>
    <cellStyle name="Comma 3 5 4 3 4 5 3" xfId="24765" xr:uid="{767BB550-BFB6-46F4-BD02-3955539D71A7}"/>
    <cellStyle name="Comma 3 5 4 3 4 6" xfId="10354" xr:uid="{00000000-0005-0000-0000-0000BD410000}"/>
    <cellStyle name="Comma 3 5 4 3 4 6 2" xfId="29568" xr:uid="{60EC4695-F650-4770-BEAF-88D6E9DE894D}"/>
    <cellStyle name="Comma 3 5 4 3 4 7" xfId="19961" xr:uid="{18586850-9BFF-4D2B-A372-D5EDD6C3AB33}"/>
    <cellStyle name="Comma 3 5 4 3 5" xfId="945" xr:uid="{00000000-0005-0000-0000-0000BE410000}"/>
    <cellStyle name="Comma 3 5 4 3 5 2" xfId="3349" xr:uid="{00000000-0005-0000-0000-0000BF410000}"/>
    <cellStyle name="Comma 3 5 4 3 5 2 2" xfId="8152" xr:uid="{00000000-0005-0000-0000-0000C0410000}"/>
    <cellStyle name="Comma 3 5 4 3 5 2 2 2" xfId="17759" xr:uid="{00000000-0005-0000-0000-0000C1410000}"/>
    <cellStyle name="Comma 3 5 4 3 5 2 2 2 2" xfId="36973" xr:uid="{556EC994-9783-48DF-B4FB-1BB4AD5C56E8}"/>
    <cellStyle name="Comma 3 5 4 3 5 2 2 3" xfId="27366" xr:uid="{11DEB9F9-8F9D-4E68-8222-64408BBE3553}"/>
    <cellStyle name="Comma 3 5 4 3 5 2 3" xfId="12956" xr:uid="{00000000-0005-0000-0000-0000C2410000}"/>
    <cellStyle name="Comma 3 5 4 3 5 2 3 2" xfId="32170" xr:uid="{BBE1CA50-00C4-49D1-8A8B-C44F9199F0DE}"/>
    <cellStyle name="Comma 3 5 4 3 5 2 4" xfId="22563" xr:uid="{E905BA39-ABF4-4A04-B9A9-8583B6993035}"/>
    <cellStyle name="Comma 3 5 4 3 5 3" xfId="5751" xr:uid="{00000000-0005-0000-0000-0000C3410000}"/>
    <cellStyle name="Comma 3 5 4 3 5 3 2" xfId="15358" xr:uid="{00000000-0005-0000-0000-0000C4410000}"/>
    <cellStyle name="Comma 3 5 4 3 5 3 2 2" xfId="34572" xr:uid="{FB4F6456-229F-4607-B08D-B8774E4C11BD}"/>
    <cellStyle name="Comma 3 5 4 3 5 3 3" xfId="24965" xr:uid="{8E93C392-8A51-44B1-99CA-F0DA943E8AF1}"/>
    <cellStyle name="Comma 3 5 4 3 5 4" xfId="10554" xr:uid="{00000000-0005-0000-0000-0000C5410000}"/>
    <cellStyle name="Comma 3 5 4 3 5 4 2" xfId="29768" xr:uid="{9329B587-E07D-40DF-BDD5-D0EDCFADADC6}"/>
    <cellStyle name="Comma 3 5 4 3 5 5" xfId="20161" xr:uid="{304ACFAE-16CA-4C4B-A454-E0007ED4FFB3}"/>
    <cellStyle name="Comma 3 5 4 3 6" xfId="1745" xr:uid="{00000000-0005-0000-0000-0000C6410000}"/>
    <cellStyle name="Comma 3 5 4 3 6 2" xfId="4149" xr:uid="{00000000-0005-0000-0000-0000C7410000}"/>
    <cellStyle name="Comma 3 5 4 3 6 2 2" xfId="8952" xr:uid="{00000000-0005-0000-0000-0000C8410000}"/>
    <cellStyle name="Comma 3 5 4 3 6 2 2 2" xfId="18559" xr:uid="{00000000-0005-0000-0000-0000C9410000}"/>
    <cellStyle name="Comma 3 5 4 3 6 2 2 2 2" xfId="37773" xr:uid="{EEF94F77-B5D8-4B7A-9FE7-C2D8A44B7884}"/>
    <cellStyle name="Comma 3 5 4 3 6 2 2 3" xfId="28166" xr:uid="{1D64870A-4F50-4D2C-842C-B15A96124C5A}"/>
    <cellStyle name="Comma 3 5 4 3 6 2 3" xfId="13756" xr:uid="{00000000-0005-0000-0000-0000CA410000}"/>
    <cellStyle name="Comma 3 5 4 3 6 2 3 2" xfId="32970" xr:uid="{0B573264-DD9D-4DB0-955C-6D703B37DB8A}"/>
    <cellStyle name="Comma 3 5 4 3 6 2 4" xfId="23363" xr:uid="{38E7F29D-A86D-42DF-A213-BDD5E935E609}"/>
    <cellStyle name="Comma 3 5 4 3 6 3" xfId="6551" xr:uid="{00000000-0005-0000-0000-0000CB410000}"/>
    <cellStyle name="Comma 3 5 4 3 6 3 2" xfId="16158" xr:uid="{00000000-0005-0000-0000-0000CC410000}"/>
    <cellStyle name="Comma 3 5 4 3 6 3 2 2" xfId="35372" xr:uid="{F27725D7-BFCD-4F9F-B874-2B2C16AEC30C}"/>
    <cellStyle name="Comma 3 5 4 3 6 3 3" xfId="25765" xr:uid="{7D6AA840-BD72-41C4-A502-3E72C1132B78}"/>
    <cellStyle name="Comma 3 5 4 3 6 4" xfId="11354" xr:uid="{00000000-0005-0000-0000-0000CD410000}"/>
    <cellStyle name="Comma 3 5 4 3 6 4 2" xfId="30568" xr:uid="{411794BF-A831-4F27-A790-965FE88D4227}"/>
    <cellStyle name="Comma 3 5 4 3 6 5" xfId="20961" xr:uid="{2BE2AE74-3290-4304-B2BB-E0FD4A5728FD}"/>
    <cellStyle name="Comma 3 5 4 3 7" xfId="2549" xr:uid="{00000000-0005-0000-0000-0000CE410000}"/>
    <cellStyle name="Comma 3 5 4 3 7 2" xfId="7352" xr:uid="{00000000-0005-0000-0000-0000CF410000}"/>
    <cellStyle name="Comma 3 5 4 3 7 2 2" xfId="16959" xr:uid="{00000000-0005-0000-0000-0000D0410000}"/>
    <cellStyle name="Comma 3 5 4 3 7 2 2 2" xfId="36173" xr:uid="{3BF3F50D-E2B2-401D-AC5D-A7E3F6170F17}"/>
    <cellStyle name="Comma 3 5 4 3 7 2 3" xfId="26566" xr:uid="{13B49899-79EE-451B-B134-24F00CD4024F}"/>
    <cellStyle name="Comma 3 5 4 3 7 3" xfId="12156" xr:uid="{00000000-0005-0000-0000-0000D1410000}"/>
    <cellStyle name="Comma 3 5 4 3 7 3 2" xfId="31370" xr:uid="{42466900-EA20-4927-B76D-D243E8D22167}"/>
    <cellStyle name="Comma 3 5 4 3 7 4" xfId="21763" xr:uid="{CBCC6300-B20E-47CA-A15B-848509139ADD}"/>
    <cellStyle name="Comma 3 5 4 3 8" xfId="4951" xr:uid="{00000000-0005-0000-0000-0000D2410000}"/>
    <cellStyle name="Comma 3 5 4 3 8 2" xfId="14558" xr:uid="{00000000-0005-0000-0000-0000D3410000}"/>
    <cellStyle name="Comma 3 5 4 3 8 2 2" xfId="33772" xr:uid="{7F286FE5-6B8D-4188-929A-86EBA8BE59DE}"/>
    <cellStyle name="Comma 3 5 4 3 8 3" xfId="24165" xr:uid="{D637B5B6-56D8-4F2E-B0A9-6B1C45B9451B}"/>
    <cellStyle name="Comma 3 5 4 3 9" xfId="9754" xr:uid="{00000000-0005-0000-0000-0000D4410000}"/>
    <cellStyle name="Comma 3 5 4 3 9 2" xfId="28968" xr:uid="{08CE823A-6238-4301-A291-B64E22271E5C}"/>
    <cellStyle name="Comma 3 5 4 4" xfId="244" xr:uid="{00000000-0005-0000-0000-0000D5410000}"/>
    <cellStyle name="Comma 3 5 4 4 2" xfId="1045" xr:uid="{00000000-0005-0000-0000-0000D6410000}"/>
    <cellStyle name="Comma 3 5 4 4 2 2" xfId="3449" xr:uid="{00000000-0005-0000-0000-0000D7410000}"/>
    <cellStyle name="Comma 3 5 4 4 2 2 2" xfId="8252" xr:uid="{00000000-0005-0000-0000-0000D8410000}"/>
    <cellStyle name="Comma 3 5 4 4 2 2 2 2" xfId="17859" xr:uid="{00000000-0005-0000-0000-0000D9410000}"/>
    <cellStyle name="Comma 3 5 4 4 2 2 2 2 2" xfId="37073" xr:uid="{CCBF2B66-2C6C-4444-8273-D108C655D61C}"/>
    <cellStyle name="Comma 3 5 4 4 2 2 2 3" xfId="27466" xr:uid="{A6B0933F-1C61-4F9B-B419-DC11B6276657}"/>
    <cellStyle name="Comma 3 5 4 4 2 2 3" xfId="13056" xr:uid="{00000000-0005-0000-0000-0000DA410000}"/>
    <cellStyle name="Comma 3 5 4 4 2 2 3 2" xfId="32270" xr:uid="{C4464CFC-F288-4614-BA8D-4D8D68556128}"/>
    <cellStyle name="Comma 3 5 4 4 2 2 4" xfId="22663" xr:uid="{C86A9EEA-7085-412E-A1CC-B40A7BA9632F}"/>
    <cellStyle name="Comma 3 5 4 4 2 3" xfId="5851" xr:uid="{00000000-0005-0000-0000-0000DB410000}"/>
    <cellStyle name="Comma 3 5 4 4 2 3 2" xfId="15458" xr:uid="{00000000-0005-0000-0000-0000DC410000}"/>
    <cellStyle name="Comma 3 5 4 4 2 3 2 2" xfId="34672" xr:uid="{DC286EAE-9E96-4505-80E7-AEF6E38C7B25}"/>
    <cellStyle name="Comma 3 5 4 4 2 3 3" xfId="25065" xr:uid="{B74A722D-850D-466F-AE8C-BC694BE2F190}"/>
    <cellStyle name="Comma 3 5 4 4 2 4" xfId="10654" xr:uid="{00000000-0005-0000-0000-0000DD410000}"/>
    <cellStyle name="Comma 3 5 4 4 2 4 2" xfId="29868" xr:uid="{B7BD259F-1EBE-40C6-99B4-308919A2E4EA}"/>
    <cellStyle name="Comma 3 5 4 4 2 5" xfId="20261" xr:uid="{4B4AC5CF-1211-4348-8110-41DFA7C98B82}"/>
    <cellStyle name="Comma 3 5 4 4 3" xfId="1845" xr:uid="{00000000-0005-0000-0000-0000DE410000}"/>
    <cellStyle name="Comma 3 5 4 4 3 2" xfId="4249" xr:uid="{00000000-0005-0000-0000-0000DF410000}"/>
    <cellStyle name="Comma 3 5 4 4 3 2 2" xfId="9052" xr:uid="{00000000-0005-0000-0000-0000E0410000}"/>
    <cellStyle name="Comma 3 5 4 4 3 2 2 2" xfId="18659" xr:uid="{00000000-0005-0000-0000-0000E1410000}"/>
    <cellStyle name="Comma 3 5 4 4 3 2 2 2 2" xfId="37873" xr:uid="{5CA11EA9-25B0-42CF-988D-D78510A37D86}"/>
    <cellStyle name="Comma 3 5 4 4 3 2 2 3" xfId="28266" xr:uid="{E2647CEC-E6A1-419C-8DDD-C24599E51CA1}"/>
    <cellStyle name="Comma 3 5 4 4 3 2 3" xfId="13856" xr:uid="{00000000-0005-0000-0000-0000E2410000}"/>
    <cellStyle name="Comma 3 5 4 4 3 2 3 2" xfId="33070" xr:uid="{7B9827DE-0401-4937-954C-76CD0E1B4301}"/>
    <cellStyle name="Comma 3 5 4 4 3 2 4" xfId="23463" xr:uid="{CABA296B-CCD2-486B-9465-3B356294AFA2}"/>
    <cellStyle name="Comma 3 5 4 4 3 3" xfId="6651" xr:uid="{00000000-0005-0000-0000-0000E3410000}"/>
    <cellStyle name="Comma 3 5 4 4 3 3 2" xfId="16258" xr:uid="{00000000-0005-0000-0000-0000E4410000}"/>
    <cellStyle name="Comma 3 5 4 4 3 3 2 2" xfId="35472" xr:uid="{9C29C1BF-C244-474A-ACC8-F70F9B8FACC0}"/>
    <cellStyle name="Comma 3 5 4 4 3 3 3" xfId="25865" xr:uid="{A09D6EFC-14D1-40A5-86F0-C9F7D911A000}"/>
    <cellStyle name="Comma 3 5 4 4 3 4" xfId="11454" xr:uid="{00000000-0005-0000-0000-0000E5410000}"/>
    <cellStyle name="Comma 3 5 4 4 3 4 2" xfId="30668" xr:uid="{41C11A21-9233-4728-B859-83B154AAFB7D}"/>
    <cellStyle name="Comma 3 5 4 4 3 5" xfId="21061" xr:uid="{4D9D1659-D584-4D8B-B7D9-6570EE46C03F}"/>
    <cellStyle name="Comma 3 5 4 4 4" xfId="2649" xr:uid="{00000000-0005-0000-0000-0000E6410000}"/>
    <cellStyle name="Comma 3 5 4 4 4 2" xfId="7452" xr:uid="{00000000-0005-0000-0000-0000E7410000}"/>
    <cellStyle name="Comma 3 5 4 4 4 2 2" xfId="17059" xr:uid="{00000000-0005-0000-0000-0000E8410000}"/>
    <cellStyle name="Comma 3 5 4 4 4 2 2 2" xfId="36273" xr:uid="{9DD2BD87-1BBA-4EA0-800E-D3E4A9A3EB1E}"/>
    <cellStyle name="Comma 3 5 4 4 4 2 3" xfId="26666" xr:uid="{07C428F2-ECAF-4CEA-9A57-5A3BE2458A19}"/>
    <cellStyle name="Comma 3 5 4 4 4 3" xfId="12256" xr:uid="{00000000-0005-0000-0000-0000E9410000}"/>
    <cellStyle name="Comma 3 5 4 4 4 3 2" xfId="31470" xr:uid="{38A0843C-92D5-4374-BB00-BDDBF64E2385}"/>
    <cellStyle name="Comma 3 5 4 4 4 4" xfId="21863" xr:uid="{98D98B52-76FD-45E8-B3DD-846B0405BF1D}"/>
    <cellStyle name="Comma 3 5 4 4 5" xfId="5051" xr:uid="{00000000-0005-0000-0000-0000EA410000}"/>
    <cellStyle name="Comma 3 5 4 4 5 2" xfId="14658" xr:uid="{00000000-0005-0000-0000-0000EB410000}"/>
    <cellStyle name="Comma 3 5 4 4 5 2 2" xfId="33872" xr:uid="{9DCA0895-49B2-4DDA-8571-3546AB12DF78}"/>
    <cellStyle name="Comma 3 5 4 4 5 3" xfId="24265" xr:uid="{096C1B0C-C297-4B77-BA55-D4EBF400E66F}"/>
    <cellStyle name="Comma 3 5 4 4 6" xfId="9854" xr:uid="{00000000-0005-0000-0000-0000EC410000}"/>
    <cellStyle name="Comma 3 5 4 4 6 2" xfId="29068" xr:uid="{8863A592-C653-4DA3-BBED-8592A0254B5F}"/>
    <cellStyle name="Comma 3 5 4 4 7" xfId="19461" xr:uid="{36268A0A-D10B-4757-8B32-7B99FDA52AB2}"/>
    <cellStyle name="Comma 3 5 4 5" xfId="444" xr:uid="{00000000-0005-0000-0000-0000ED410000}"/>
    <cellStyle name="Comma 3 5 4 5 2" xfId="1245" xr:uid="{00000000-0005-0000-0000-0000EE410000}"/>
    <cellStyle name="Comma 3 5 4 5 2 2" xfId="3649" xr:uid="{00000000-0005-0000-0000-0000EF410000}"/>
    <cellStyle name="Comma 3 5 4 5 2 2 2" xfId="8452" xr:uid="{00000000-0005-0000-0000-0000F0410000}"/>
    <cellStyle name="Comma 3 5 4 5 2 2 2 2" xfId="18059" xr:uid="{00000000-0005-0000-0000-0000F1410000}"/>
    <cellStyle name="Comma 3 5 4 5 2 2 2 2 2" xfId="37273" xr:uid="{74A9F2A3-C178-4D14-9105-373504560171}"/>
    <cellStyle name="Comma 3 5 4 5 2 2 2 3" xfId="27666" xr:uid="{91DD611F-921B-4907-BB84-5A5E25CD6155}"/>
    <cellStyle name="Comma 3 5 4 5 2 2 3" xfId="13256" xr:uid="{00000000-0005-0000-0000-0000F2410000}"/>
    <cellStyle name="Comma 3 5 4 5 2 2 3 2" xfId="32470" xr:uid="{09D8781C-D395-4813-9327-50E90231634D}"/>
    <cellStyle name="Comma 3 5 4 5 2 2 4" xfId="22863" xr:uid="{15AEEE4C-9771-4DA7-AD11-FED0CCC3207A}"/>
    <cellStyle name="Comma 3 5 4 5 2 3" xfId="6051" xr:uid="{00000000-0005-0000-0000-0000F3410000}"/>
    <cellStyle name="Comma 3 5 4 5 2 3 2" xfId="15658" xr:uid="{00000000-0005-0000-0000-0000F4410000}"/>
    <cellStyle name="Comma 3 5 4 5 2 3 2 2" xfId="34872" xr:uid="{56CFDF45-3543-4902-91C8-6239FE69534E}"/>
    <cellStyle name="Comma 3 5 4 5 2 3 3" xfId="25265" xr:uid="{DD8BAA8F-7801-4B30-9C36-E4F524CAD561}"/>
    <cellStyle name="Comma 3 5 4 5 2 4" xfId="10854" xr:uid="{00000000-0005-0000-0000-0000F5410000}"/>
    <cellStyle name="Comma 3 5 4 5 2 4 2" xfId="30068" xr:uid="{85A3E3F8-D4B9-4C92-B04D-5EC4DA79B30A}"/>
    <cellStyle name="Comma 3 5 4 5 2 5" xfId="20461" xr:uid="{971A1F97-E786-488E-B677-EED82A109C6F}"/>
    <cellStyle name="Comma 3 5 4 5 3" xfId="2045" xr:uid="{00000000-0005-0000-0000-0000F6410000}"/>
    <cellStyle name="Comma 3 5 4 5 3 2" xfId="4449" xr:uid="{00000000-0005-0000-0000-0000F7410000}"/>
    <cellStyle name="Comma 3 5 4 5 3 2 2" xfId="9252" xr:uid="{00000000-0005-0000-0000-0000F8410000}"/>
    <cellStyle name="Comma 3 5 4 5 3 2 2 2" xfId="18859" xr:uid="{00000000-0005-0000-0000-0000F9410000}"/>
    <cellStyle name="Comma 3 5 4 5 3 2 2 2 2" xfId="38073" xr:uid="{AF735717-245E-401F-8808-C9062C2C776A}"/>
    <cellStyle name="Comma 3 5 4 5 3 2 2 3" xfId="28466" xr:uid="{CFA6E7A9-4565-4507-B9E9-520583AC2977}"/>
    <cellStyle name="Comma 3 5 4 5 3 2 3" xfId="14056" xr:uid="{00000000-0005-0000-0000-0000FA410000}"/>
    <cellStyle name="Comma 3 5 4 5 3 2 3 2" xfId="33270" xr:uid="{87E47176-641C-48AA-8C32-423F0AC7F442}"/>
    <cellStyle name="Comma 3 5 4 5 3 2 4" xfId="23663" xr:uid="{2D57C6F5-A218-4E5A-8E67-160112BB01E9}"/>
    <cellStyle name="Comma 3 5 4 5 3 3" xfId="6851" xr:uid="{00000000-0005-0000-0000-0000FB410000}"/>
    <cellStyle name="Comma 3 5 4 5 3 3 2" xfId="16458" xr:uid="{00000000-0005-0000-0000-0000FC410000}"/>
    <cellStyle name="Comma 3 5 4 5 3 3 2 2" xfId="35672" xr:uid="{D4744AB3-D0E1-4D5E-9AEA-7733D93C710D}"/>
    <cellStyle name="Comma 3 5 4 5 3 3 3" xfId="26065" xr:uid="{2D20A367-957B-4955-AC7D-AEEB9DADDB74}"/>
    <cellStyle name="Comma 3 5 4 5 3 4" xfId="11654" xr:uid="{00000000-0005-0000-0000-0000FD410000}"/>
    <cellStyle name="Comma 3 5 4 5 3 4 2" xfId="30868" xr:uid="{F48E123B-2CDF-4470-8A99-A8EA821254C0}"/>
    <cellStyle name="Comma 3 5 4 5 3 5" xfId="21261" xr:uid="{D242EA19-A2E9-4EE9-B706-12003D2FD399}"/>
    <cellStyle name="Comma 3 5 4 5 4" xfId="2849" xr:uid="{00000000-0005-0000-0000-0000FE410000}"/>
    <cellStyle name="Comma 3 5 4 5 4 2" xfId="7652" xr:uid="{00000000-0005-0000-0000-0000FF410000}"/>
    <cellStyle name="Comma 3 5 4 5 4 2 2" xfId="17259" xr:uid="{00000000-0005-0000-0000-000000420000}"/>
    <cellStyle name="Comma 3 5 4 5 4 2 2 2" xfId="36473" xr:uid="{547A0D3A-3097-426C-9721-B1ECA8DF881C}"/>
    <cellStyle name="Comma 3 5 4 5 4 2 3" xfId="26866" xr:uid="{08E24DB1-641E-44BB-B173-C67AF8411455}"/>
    <cellStyle name="Comma 3 5 4 5 4 3" xfId="12456" xr:uid="{00000000-0005-0000-0000-000001420000}"/>
    <cellStyle name="Comma 3 5 4 5 4 3 2" xfId="31670" xr:uid="{BCAB74A5-E9E6-4C70-B4B2-4B6152A44CDE}"/>
    <cellStyle name="Comma 3 5 4 5 4 4" xfId="22063" xr:uid="{42836824-CDFD-4FDC-88CD-644D0F216EBD}"/>
    <cellStyle name="Comma 3 5 4 5 5" xfId="5251" xr:uid="{00000000-0005-0000-0000-000002420000}"/>
    <cellStyle name="Comma 3 5 4 5 5 2" xfId="14858" xr:uid="{00000000-0005-0000-0000-000003420000}"/>
    <cellStyle name="Comma 3 5 4 5 5 2 2" xfId="34072" xr:uid="{AE3637EE-9251-4B8D-B175-EE14C9D1AEE8}"/>
    <cellStyle name="Comma 3 5 4 5 5 3" xfId="24465" xr:uid="{B8CEDBF8-0CC8-4C40-B3B3-D0336968F9E6}"/>
    <cellStyle name="Comma 3 5 4 5 6" xfId="10054" xr:uid="{00000000-0005-0000-0000-000004420000}"/>
    <cellStyle name="Comma 3 5 4 5 6 2" xfId="29268" xr:uid="{8D2EDE62-5D71-487F-88AF-9DD6FCF66463}"/>
    <cellStyle name="Comma 3 5 4 5 7" xfId="19661" xr:uid="{7EC02C03-ED88-4793-850D-3D842FEE6AC4}"/>
    <cellStyle name="Comma 3 5 4 6" xfId="644" xr:uid="{00000000-0005-0000-0000-000005420000}"/>
    <cellStyle name="Comma 3 5 4 6 2" xfId="1445" xr:uid="{00000000-0005-0000-0000-000006420000}"/>
    <cellStyle name="Comma 3 5 4 6 2 2" xfId="3849" xr:uid="{00000000-0005-0000-0000-000007420000}"/>
    <cellStyle name="Comma 3 5 4 6 2 2 2" xfId="8652" xr:uid="{00000000-0005-0000-0000-000008420000}"/>
    <cellStyle name="Comma 3 5 4 6 2 2 2 2" xfId="18259" xr:uid="{00000000-0005-0000-0000-000009420000}"/>
    <cellStyle name="Comma 3 5 4 6 2 2 2 2 2" xfId="37473" xr:uid="{966F7793-56F7-44C0-8F83-D839F7A79007}"/>
    <cellStyle name="Comma 3 5 4 6 2 2 2 3" xfId="27866" xr:uid="{62FB276A-573A-4795-B201-1790BC23CD2D}"/>
    <cellStyle name="Comma 3 5 4 6 2 2 3" xfId="13456" xr:uid="{00000000-0005-0000-0000-00000A420000}"/>
    <cellStyle name="Comma 3 5 4 6 2 2 3 2" xfId="32670" xr:uid="{34EAD5DA-F6A8-4946-B0C6-ACD2AE1A80E8}"/>
    <cellStyle name="Comma 3 5 4 6 2 2 4" xfId="23063" xr:uid="{379DA0FC-4034-4A0A-A96C-146ADF0A82EF}"/>
    <cellStyle name="Comma 3 5 4 6 2 3" xfId="6251" xr:uid="{00000000-0005-0000-0000-00000B420000}"/>
    <cellStyle name="Comma 3 5 4 6 2 3 2" xfId="15858" xr:uid="{00000000-0005-0000-0000-00000C420000}"/>
    <cellStyle name="Comma 3 5 4 6 2 3 2 2" xfId="35072" xr:uid="{9F3E4CDF-4D3A-464E-9018-0DB90C952B3F}"/>
    <cellStyle name="Comma 3 5 4 6 2 3 3" xfId="25465" xr:uid="{6241B218-D280-4546-9C78-70A0A5B3AE9A}"/>
    <cellStyle name="Comma 3 5 4 6 2 4" xfId="11054" xr:uid="{00000000-0005-0000-0000-00000D420000}"/>
    <cellStyle name="Comma 3 5 4 6 2 4 2" xfId="30268" xr:uid="{297D4637-6C6D-448E-B3BD-0C8CCAFCB6CF}"/>
    <cellStyle name="Comma 3 5 4 6 2 5" xfId="20661" xr:uid="{7E434186-501C-40E0-920C-AB07F1D78FFB}"/>
    <cellStyle name="Comma 3 5 4 6 3" xfId="2245" xr:uid="{00000000-0005-0000-0000-00000E420000}"/>
    <cellStyle name="Comma 3 5 4 6 3 2" xfId="4649" xr:uid="{00000000-0005-0000-0000-00000F420000}"/>
    <cellStyle name="Comma 3 5 4 6 3 2 2" xfId="9452" xr:uid="{00000000-0005-0000-0000-000010420000}"/>
    <cellStyle name="Comma 3 5 4 6 3 2 2 2" xfId="19059" xr:uid="{00000000-0005-0000-0000-000011420000}"/>
    <cellStyle name="Comma 3 5 4 6 3 2 2 2 2" xfId="38273" xr:uid="{F678A814-3C54-45FA-A9DC-2848E0933DA6}"/>
    <cellStyle name="Comma 3 5 4 6 3 2 2 3" xfId="28666" xr:uid="{B2E123FE-A818-4C0E-B711-1845C5B1FD79}"/>
    <cellStyle name="Comma 3 5 4 6 3 2 3" xfId="14256" xr:uid="{00000000-0005-0000-0000-000012420000}"/>
    <cellStyle name="Comma 3 5 4 6 3 2 3 2" xfId="33470" xr:uid="{20A2E27F-FB24-4A62-8F2C-703C540C8F53}"/>
    <cellStyle name="Comma 3 5 4 6 3 2 4" xfId="23863" xr:uid="{F3653BD4-DAA9-4A2F-8810-691B561E8E55}"/>
    <cellStyle name="Comma 3 5 4 6 3 3" xfId="7051" xr:uid="{00000000-0005-0000-0000-000013420000}"/>
    <cellStyle name="Comma 3 5 4 6 3 3 2" xfId="16658" xr:uid="{00000000-0005-0000-0000-000014420000}"/>
    <cellStyle name="Comma 3 5 4 6 3 3 2 2" xfId="35872" xr:uid="{C087A0C0-24EA-4FFD-ABF8-3232AB96C074}"/>
    <cellStyle name="Comma 3 5 4 6 3 3 3" xfId="26265" xr:uid="{28CC7518-ACF4-4C0A-BBC3-24707F7F078D}"/>
    <cellStyle name="Comma 3 5 4 6 3 4" xfId="11854" xr:uid="{00000000-0005-0000-0000-000015420000}"/>
    <cellStyle name="Comma 3 5 4 6 3 4 2" xfId="31068" xr:uid="{0C2DC0A4-F85D-4CE8-B856-8D1FFA331AEF}"/>
    <cellStyle name="Comma 3 5 4 6 3 5" xfId="21461" xr:uid="{1AEAF8B5-FAFF-41DF-A27D-B885D48CE063}"/>
    <cellStyle name="Comma 3 5 4 6 4" xfId="3049" xr:uid="{00000000-0005-0000-0000-000016420000}"/>
    <cellStyle name="Comma 3 5 4 6 4 2" xfId="7852" xr:uid="{00000000-0005-0000-0000-000017420000}"/>
    <cellStyle name="Comma 3 5 4 6 4 2 2" xfId="17459" xr:uid="{00000000-0005-0000-0000-000018420000}"/>
    <cellStyle name="Comma 3 5 4 6 4 2 2 2" xfId="36673" xr:uid="{DD601C6F-74F3-4D22-91E4-63A96F1A9178}"/>
    <cellStyle name="Comma 3 5 4 6 4 2 3" xfId="27066" xr:uid="{269F1658-A7F7-4D35-B406-D477C1BF1828}"/>
    <cellStyle name="Comma 3 5 4 6 4 3" xfId="12656" xr:uid="{00000000-0005-0000-0000-000019420000}"/>
    <cellStyle name="Comma 3 5 4 6 4 3 2" xfId="31870" xr:uid="{E3A00424-2FBA-4E24-BCDF-EEE7A499C44F}"/>
    <cellStyle name="Comma 3 5 4 6 4 4" xfId="22263" xr:uid="{FEC9629D-0AB0-42D3-BAF1-82DBF43115B5}"/>
    <cellStyle name="Comma 3 5 4 6 5" xfId="5451" xr:uid="{00000000-0005-0000-0000-00001A420000}"/>
    <cellStyle name="Comma 3 5 4 6 5 2" xfId="15058" xr:uid="{00000000-0005-0000-0000-00001B420000}"/>
    <cellStyle name="Comma 3 5 4 6 5 2 2" xfId="34272" xr:uid="{9F215D49-61C7-4B18-A315-8E83BFA2A0BE}"/>
    <cellStyle name="Comma 3 5 4 6 5 3" xfId="24665" xr:uid="{BC815A06-BA98-43D6-B554-1BEA772384A8}"/>
    <cellStyle name="Comma 3 5 4 6 6" xfId="10254" xr:uid="{00000000-0005-0000-0000-00001C420000}"/>
    <cellStyle name="Comma 3 5 4 6 6 2" xfId="29468" xr:uid="{96F0AD71-B945-4152-9BDF-783D93E483D3}"/>
    <cellStyle name="Comma 3 5 4 6 7" xfId="19861" xr:uid="{FC56629C-46B5-4A6F-B47A-E1598C9D6141}"/>
    <cellStyle name="Comma 3 5 4 7" xfId="845" xr:uid="{00000000-0005-0000-0000-00001D420000}"/>
    <cellStyle name="Comma 3 5 4 7 2" xfId="3249" xr:uid="{00000000-0005-0000-0000-00001E420000}"/>
    <cellStyle name="Comma 3 5 4 7 2 2" xfId="8052" xr:uid="{00000000-0005-0000-0000-00001F420000}"/>
    <cellStyle name="Comma 3 5 4 7 2 2 2" xfId="17659" xr:uid="{00000000-0005-0000-0000-000020420000}"/>
    <cellStyle name="Comma 3 5 4 7 2 2 2 2" xfId="36873" xr:uid="{EF64780D-FDF0-41FA-86CF-F451132C6639}"/>
    <cellStyle name="Comma 3 5 4 7 2 2 3" xfId="27266" xr:uid="{0055C7BD-2606-4B73-844F-1741F16B2A5F}"/>
    <cellStyle name="Comma 3 5 4 7 2 3" xfId="12856" xr:uid="{00000000-0005-0000-0000-000021420000}"/>
    <cellStyle name="Comma 3 5 4 7 2 3 2" xfId="32070" xr:uid="{B6ABD469-5A4E-43C9-9C96-9C3F3D452CD1}"/>
    <cellStyle name="Comma 3 5 4 7 2 4" xfId="22463" xr:uid="{122E9264-D106-44F8-97A6-3CA2D2473B33}"/>
    <cellStyle name="Comma 3 5 4 7 3" xfId="5651" xr:uid="{00000000-0005-0000-0000-000022420000}"/>
    <cellStyle name="Comma 3 5 4 7 3 2" xfId="15258" xr:uid="{00000000-0005-0000-0000-000023420000}"/>
    <cellStyle name="Comma 3 5 4 7 3 2 2" xfId="34472" xr:uid="{977AADBC-97B6-4F11-81CB-F292398B3A40}"/>
    <cellStyle name="Comma 3 5 4 7 3 3" xfId="24865" xr:uid="{35B6F6BA-35E6-44E2-A8F1-5EF9E069C978}"/>
    <cellStyle name="Comma 3 5 4 7 4" xfId="10454" xr:uid="{00000000-0005-0000-0000-000024420000}"/>
    <cellStyle name="Comma 3 5 4 7 4 2" xfId="29668" xr:uid="{2A537ED3-97F8-4DB5-A6B2-6DBB394FED7F}"/>
    <cellStyle name="Comma 3 5 4 7 5" xfId="20061" xr:uid="{F7F7BF3E-60E8-4809-BDFF-5670F52E3B34}"/>
    <cellStyle name="Comma 3 5 4 8" xfId="1645" xr:uid="{00000000-0005-0000-0000-000025420000}"/>
    <cellStyle name="Comma 3 5 4 8 2" xfId="4049" xr:uid="{00000000-0005-0000-0000-000026420000}"/>
    <cellStyle name="Comma 3 5 4 8 2 2" xfId="8852" xr:uid="{00000000-0005-0000-0000-000027420000}"/>
    <cellStyle name="Comma 3 5 4 8 2 2 2" xfId="18459" xr:uid="{00000000-0005-0000-0000-000028420000}"/>
    <cellStyle name="Comma 3 5 4 8 2 2 2 2" xfId="37673" xr:uid="{97C9BEB2-A07E-47BB-970C-5EE708020A9F}"/>
    <cellStyle name="Comma 3 5 4 8 2 2 3" xfId="28066" xr:uid="{DC987E5E-9583-4D35-ADDC-509614495CF0}"/>
    <cellStyle name="Comma 3 5 4 8 2 3" xfId="13656" xr:uid="{00000000-0005-0000-0000-000029420000}"/>
    <cellStyle name="Comma 3 5 4 8 2 3 2" xfId="32870" xr:uid="{770BD974-DDA6-4F7D-B160-2F4F7F2D2B8F}"/>
    <cellStyle name="Comma 3 5 4 8 2 4" xfId="23263" xr:uid="{28479CBB-5F59-4C61-81B2-D51399ACA2ED}"/>
    <cellStyle name="Comma 3 5 4 8 3" xfId="6451" xr:uid="{00000000-0005-0000-0000-00002A420000}"/>
    <cellStyle name="Comma 3 5 4 8 3 2" xfId="16058" xr:uid="{00000000-0005-0000-0000-00002B420000}"/>
    <cellStyle name="Comma 3 5 4 8 3 2 2" xfId="35272" xr:uid="{8E5E67D2-15A6-43EC-99E3-4C23199237E0}"/>
    <cellStyle name="Comma 3 5 4 8 3 3" xfId="25665" xr:uid="{DD5888D4-761A-4BF1-AEF5-0F319256416F}"/>
    <cellStyle name="Comma 3 5 4 8 4" xfId="11254" xr:uid="{00000000-0005-0000-0000-00002C420000}"/>
    <cellStyle name="Comma 3 5 4 8 4 2" xfId="30468" xr:uid="{35AEDCE7-4028-45B7-8C51-F46AF3A4C488}"/>
    <cellStyle name="Comma 3 5 4 8 5" xfId="20861" xr:uid="{58567147-9BF0-460A-8960-BFB53B75647B}"/>
    <cellStyle name="Comma 3 5 4 9" xfId="2449" xr:uid="{00000000-0005-0000-0000-00002D420000}"/>
    <cellStyle name="Comma 3 5 4 9 2" xfId="7252" xr:uid="{00000000-0005-0000-0000-00002E420000}"/>
    <cellStyle name="Comma 3 5 4 9 2 2" xfId="16859" xr:uid="{00000000-0005-0000-0000-00002F420000}"/>
    <cellStyle name="Comma 3 5 4 9 2 2 2" xfId="36073" xr:uid="{8C8C5CFD-B821-4E77-93F9-EA87B4F043E1}"/>
    <cellStyle name="Comma 3 5 4 9 2 3" xfId="26466" xr:uid="{29DF3565-B034-404E-8B13-F8227BADD499}"/>
    <cellStyle name="Comma 3 5 4 9 3" xfId="12056" xr:uid="{00000000-0005-0000-0000-000030420000}"/>
    <cellStyle name="Comma 3 5 4 9 3 2" xfId="31270" xr:uid="{37FFAD80-71AD-4DCB-8EC1-6371F75C9F2C}"/>
    <cellStyle name="Comma 3 5 4 9 4" xfId="21663" xr:uid="{0DCD1078-4CE6-4CC2-97BD-0BDEE5C98BA2}"/>
    <cellStyle name="Comma 3 5 5" xfId="54" xr:uid="{00000000-0005-0000-0000-000031420000}"/>
    <cellStyle name="Comma 3 5 5 10" xfId="4861" xr:uid="{00000000-0005-0000-0000-000032420000}"/>
    <cellStyle name="Comma 3 5 5 10 2" xfId="14468" xr:uid="{00000000-0005-0000-0000-000033420000}"/>
    <cellStyle name="Comma 3 5 5 10 2 2" xfId="33682" xr:uid="{A3C9C449-383E-4700-8061-A8099F3F6CBA}"/>
    <cellStyle name="Comma 3 5 5 10 3" xfId="24075" xr:uid="{68B29A5C-1508-4C0C-A0BB-DCE4ECB29313}"/>
    <cellStyle name="Comma 3 5 5 11" xfId="9664" xr:uid="{00000000-0005-0000-0000-000034420000}"/>
    <cellStyle name="Comma 3 5 5 11 2" xfId="28878" xr:uid="{4BE07F69-B942-4F5A-A117-0770D26AE855}"/>
    <cellStyle name="Comma 3 5 5 12" xfId="19271" xr:uid="{6912F6A3-2BDF-4434-A4A2-270BE1B919BA}"/>
    <cellStyle name="Comma 3 5 5 2" xfId="104" xr:uid="{00000000-0005-0000-0000-000035420000}"/>
    <cellStyle name="Comma 3 5 5 2 10" xfId="9714" xr:uid="{00000000-0005-0000-0000-000036420000}"/>
    <cellStyle name="Comma 3 5 5 2 10 2" xfId="28928" xr:uid="{BEF03146-FCF7-4821-99E9-3E863C8E1810}"/>
    <cellStyle name="Comma 3 5 5 2 11" xfId="19321" xr:uid="{10DE616B-B768-42B4-819B-4BFC25A5EDB7}"/>
    <cellStyle name="Comma 3 5 5 2 2" xfId="204" xr:uid="{00000000-0005-0000-0000-000037420000}"/>
    <cellStyle name="Comma 3 5 5 2 2 10" xfId="19421" xr:uid="{F2808B36-2EDC-4EB5-A754-3C6697C3351C}"/>
    <cellStyle name="Comma 3 5 5 2 2 2" xfId="404" xr:uid="{00000000-0005-0000-0000-000038420000}"/>
    <cellStyle name="Comma 3 5 5 2 2 2 2" xfId="1205" xr:uid="{00000000-0005-0000-0000-000039420000}"/>
    <cellStyle name="Comma 3 5 5 2 2 2 2 2" xfId="3609" xr:uid="{00000000-0005-0000-0000-00003A420000}"/>
    <cellStyle name="Comma 3 5 5 2 2 2 2 2 2" xfId="8412" xr:uid="{00000000-0005-0000-0000-00003B420000}"/>
    <cellStyle name="Comma 3 5 5 2 2 2 2 2 2 2" xfId="18019" xr:uid="{00000000-0005-0000-0000-00003C420000}"/>
    <cellStyle name="Comma 3 5 5 2 2 2 2 2 2 2 2" xfId="37233" xr:uid="{100761DA-F3AE-41B2-AEE7-1D01FDCD62C6}"/>
    <cellStyle name="Comma 3 5 5 2 2 2 2 2 2 3" xfId="27626" xr:uid="{2E9F03B0-AB97-4E09-89AD-CCEED89EAC87}"/>
    <cellStyle name="Comma 3 5 5 2 2 2 2 2 3" xfId="13216" xr:uid="{00000000-0005-0000-0000-00003D420000}"/>
    <cellStyle name="Comma 3 5 5 2 2 2 2 2 3 2" xfId="32430" xr:uid="{C0E23528-7AB2-43CA-966B-F4FB125B4DF1}"/>
    <cellStyle name="Comma 3 5 5 2 2 2 2 2 4" xfId="22823" xr:uid="{03DE9C1B-7DD9-4194-B80E-98FCC2C8B194}"/>
    <cellStyle name="Comma 3 5 5 2 2 2 2 3" xfId="6011" xr:uid="{00000000-0005-0000-0000-00003E420000}"/>
    <cellStyle name="Comma 3 5 5 2 2 2 2 3 2" xfId="15618" xr:uid="{00000000-0005-0000-0000-00003F420000}"/>
    <cellStyle name="Comma 3 5 5 2 2 2 2 3 2 2" xfId="34832" xr:uid="{0F01CBB8-0404-443F-AB8B-157FF40F46EB}"/>
    <cellStyle name="Comma 3 5 5 2 2 2 2 3 3" xfId="25225" xr:uid="{56D4F084-4957-49CD-91F0-329E3D387C57}"/>
    <cellStyle name="Comma 3 5 5 2 2 2 2 4" xfId="10814" xr:uid="{00000000-0005-0000-0000-000040420000}"/>
    <cellStyle name="Comma 3 5 5 2 2 2 2 4 2" xfId="30028" xr:uid="{96DAB22D-91FE-4A76-AE65-C105329A4D11}"/>
    <cellStyle name="Comma 3 5 5 2 2 2 2 5" xfId="20421" xr:uid="{59D21B0A-B884-4FB7-8EF8-B9364BA3AEDD}"/>
    <cellStyle name="Comma 3 5 5 2 2 2 3" xfId="2005" xr:uid="{00000000-0005-0000-0000-000041420000}"/>
    <cellStyle name="Comma 3 5 5 2 2 2 3 2" xfId="4409" xr:uid="{00000000-0005-0000-0000-000042420000}"/>
    <cellStyle name="Comma 3 5 5 2 2 2 3 2 2" xfId="9212" xr:uid="{00000000-0005-0000-0000-000043420000}"/>
    <cellStyle name="Comma 3 5 5 2 2 2 3 2 2 2" xfId="18819" xr:uid="{00000000-0005-0000-0000-000044420000}"/>
    <cellStyle name="Comma 3 5 5 2 2 2 3 2 2 2 2" xfId="38033" xr:uid="{BF7EA6B8-5B38-49D0-B5E3-33B1084F1422}"/>
    <cellStyle name="Comma 3 5 5 2 2 2 3 2 2 3" xfId="28426" xr:uid="{8C19608F-B927-4684-91F1-F5C657D66FBD}"/>
    <cellStyle name="Comma 3 5 5 2 2 2 3 2 3" xfId="14016" xr:uid="{00000000-0005-0000-0000-000045420000}"/>
    <cellStyle name="Comma 3 5 5 2 2 2 3 2 3 2" xfId="33230" xr:uid="{5E90762E-AAA6-449C-9849-68B56BEB4E66}"/>
    <cellStyle name="Comma 3 5 5 2 2 2 3 2 4" xfId="23623" xr:uid="{4D72A45C-2CD2-4B0E-8585-AE4D74D71151}"/>
    <cellStyle name="Comma 3 5 5 2 2 2 3 3" xfId="6811" xr:uid="{00000000-0005-0000-0000-000046420000}"/>
    <cellStyle name="Comma 3 5 5 2 2 2 3 3 2" xfId="16418" xr:uid="{00000000-0005-0000-0000-000047420000}"/>
    <cellStyle name="Comma 3 5 5 2 2 2 3 3 2 2" xfId="35632" xr:uid="{E133BE7C-82B0-4B6D-82C2-907C53C8709A}"/>
    <cellStyle name="Comma 3 5 5 2 2 2 3 3 3" xfId="26025" xr:uid="{F56B504B-949D-467F-A81C-D5061E88E00D}"/>
    <cellStyle name="Comma 3 5 5 2 2 2 3 4" xfId="11614" xr:uid="{00000000-0005-0000-0000-000048420000}"/>
    <cellStyle name="Comma 3 5 5 2 2 2 3 4 2" xfId="30828" xr:uid="{AFD95407-331D-4B66-8BF2-85D2AFBDD926}"/>
    <cellStyle name="Comma 3 5 5 2 2 2 3 5" xfId="21221" xr:uid="{18D18CC5-F5F4-40E9-AC75-DD1C0B6F6109}"/>
    <cellStyle name="Comma 3 5 5 2 2 2 4" xfId="2809" xr:uid="{00000000-0005-0000-0000-000049420000}"/>
    <cellStyle name="Comma 3 5 5 2 2 2 4 2" xfId="7612" xr:uid="{00000000-0005-0000-0000-00004A420000}"/>
    <cellStyle name="Comma 3 5 5 2 2 2 4 2 2" xfId="17219" xr:uid="{00000000-0005-0000-0000-00004B420000}"/>
    <cellStyle name="Comma 3 5 5 2 2 2 4 2 2 2" xfId="36433" xr:uid="{83BAF7BA-4793-493F-9836-9C9983A1CDD4}"/>
    <cellStyle name="Comma 3 5 5 2 2 2 4 2 3" xfId="26826" xr:uid="{77B4672F-3E41-44B7-9B07-67632C1BE8EA}"/>
    <cellStyle name="Comma 3 5 5 2 2 2 4 3" xfId="12416" xr:uid="{00000000-0005-0000-0000-00004C420000}"/>
    <cellStyle name="Comma 3 5 5 2 2 2 4 3 2" xfId="31630" xr:uid="{0DDD5A00-80A3-4E93-9A0D-EFB03D217783}"/>
    <cellStyle name="Comma 3 5 5 2 2 2 4 4" xfId="22023" xr:uid="{29735BB9-662E-4BE1-B9A6-00B3C4DAC91B}"/>
    <cellStyle name="Comma 3 5 5 2 2 2 5" xfId="5211" xr:uid="{00000000-0005-0000-0000-00004D420000}"/>
    <cellStyle name="Comma 3 5 5 2 2 2 5 2" xfId="14818" xr:uid="{00000000-0005-0000-0000-00004E420000}"/>
    <cellStyle name="Comma 3 5 5 2 2 2 5 2 2" xfId="34032" xr:uid="{8A2D2F4F-3C17-457B-829B-775A60A7637B}"/>
    <cellStyle name="Comma 3 5 5 2 2 2 5 3" xfId="24425" xr:uid="{C181C8C3-714A-43E4-A31B-BF674048C9FA}"/>
    <cellStyle name="Comma 3 5 5 2 2 2 6" xfId="10014" xr:uid="{00000000-0005-0000-0000-00004F420000}"/>
    <cellStyle name="Comma 3 5 5 2 2 2 6 2" xfId="29228" xr:uid="{0894CA55-9B94-439C-8F54-E3CE89540F9E}"/>
    <cellStyle name="Comma 3 5 5 2 2 2 7" xfId="19621" xr:uid="{CE1AEEAE-B1AB-4D49-B36B-E3C2216A1F87}"/>
    <cellStyle name="Comma 3 5 5 2 2 3" xfId="604" xr:uid="{00000000-0005-0000-0000-000050420000}"/>
    <cellStyle name="Comma 3 5 5 2 2 3 2" xfId="1405" xr:uid="{00000000-0005-0000-0000-000051420000}"/>
    <cellStyle name="Comma 3 5 5 2 2 3 2 2" xfId="3809" xr:uid="{00000000-0005-0000-0000-000052420000}"/>
    <cellStyle name="Comma 3 5 5 2 2 3 2 2 2" xfId="8612" xr:uid="{00000000-0005-0000-0000-000053420000}"/>
    <cellStyle name="Comma 3 5 5 2 2 3 2 2 2 2" xfId="18219" xr:uid="{00000000-0005-0000-0000-000054420000}"/>
    <cellStyle name="Comma 3 5 5 2 2 3 2 2 2 2 2" xfId="37433" xr:uid="{6F64190D-10D2-4F37-A203-2B28CFDC7A4A}"/>
    <cellStyle name="Comma 3 5 5 2 2 3 2 2 2 3" xfId="27826" xr:uid="{851001D8-6B88-49E9-B4E0-0660BE415618}"/>
    <cellStyle name="Comma 3 5 5 2 2 3 2 2 3" xfId="13416" xr:uid="{00000000-0005-0000-0000-000055420000}"/>
    <cellStyle name="Comma 3 5 5 2 2 3 2 2 3 2" xfId="32630" xr:uid="{B0C80D9D-DEDC-4CE2-AEAB-9306B83B75FE}"/>
    <cellStyle name="Comma 3 5 5 2 2 3 2 2 4" xfId="23023" xr:uid="{CE360B75-4766-46EA-98FB-A34F2F764152}"/>
    <cellStyle name="Comma 3 5 5 2 2 3 2 3" xfId="6211" xr:uid="{00000000-0005-0000-0000-000056420000}"/>
    <cellStyle name="Comma 3 5 5 2 2 3 2 3 2" xfId="15818" xr:uid="{00000000-0005-0000-0000-000057420000}"/>
    <cellStyle name="Comma 3 5 5 2 2 3 2 3 2 2" xfId="35032" xr:uid="{7E3E5B96-1EE0-4363-B39C-152ADE224F9B}"/>
    <cellStyle name="Comma 3 5 5 2 2 3 2 3 3" xfId="25425" xr:uid="{E925B161-879B-4EA3-8AD1-A4E093F2A01F}"/>
    <cellStyle name="Comma 3 5 5 2 2 3 2 4" xfId="11014" xr:uid="{00000000-0005-0000-0000-000058420000}"/>
    <cellStyle name="Comma 3 5 5 2 2 3 2 4 2" xfId="30228" xr:uid="{DA15584D-F3B0-45B2-8C12-D2CED1C69FA3}"/>
    <cellStyle name="Comma 3 5 5 2 2 3 2 5" xfId="20621" xr:uid="{8E7CADC2-C390-474A-94A5-6FA627AFD442}"/>
    <cellStyle name="Comma 3 5 5 2 2 3 3" xfId="2205" xr:uid="{00000000-0005-0000-0000-000059420000}"/>
    <cellStyle name="Comma 3 5 5 2 2 3 3 2" xfId="4609" xr:uid="{00000000-0005-0000-0000-00005A420000}"/>
    <cellStyle name="Comma 3 5 5 2 2 3 3 2 2" xfId="9412" xr:uid="{00000000-0005-0000-0000-00005B420000}"/>
    <cellStyle name="Comma 3 5 5 2 2 3 3 2 2 2" xfId="19019" xr:uid="{00000000-0005-0000-0000-00005C420000}"/>
    <cellStyle name="Comma 3 5 5 2 2 3 3 2 2 2 2" xfId="38233" xr:uid="{61023A1D-A6D4-4F73-9073-2D4EEB25894E}"/>
    <cellStyle name="Comma 3 5 5 2 2 3 3 2 2 3" xfId="28626" xr:uid="{7C784FF7-6EEB-4EC0-9EDB-5E3F8934BEE2}"/>
    <cellStyle name="Comma 3 5 5 2 2 3 3 2 3" xfId="14216" xr:uid="{00000000-0005-0000-0000-00005D420000}"/>
    <cellStyle name="Comma 3 5 5 2 2 3 3 2 3 2" xfId="33430" xr:uid="{F334AB99-BE90-489F-A7C4-A2025DDD11FB}"/>
    <cellStyle name="Comma 3 5 5 2 2 3 3 2 4" xfId="23823" xr:uid="{148F2B8F-5E00-486C-851A-F0810A525E4C}"/>
    <cellStyle name="Comma 3 5 5 2 2 3 3 3" xfId="7011" xr:uid="{00000000-0005-0000-0000-00005E420000}"/>
    <cellStyle name="Comma 3 5 5 2 2 3 3 3 2" xfId="16618" xr:uid="{00000000-0005-0000-0000-00005F420000}"/>
    <cellStyle name="Comma 3 5 5 2 2 3 3 3 2 2" xfId="35832" xr:uid="{45FD73C8-F62E-4AFF-8149-7980EA941802}"/>
    <cellStyle name="Comma 3 5 5 2 2 3 3 3 3" xfId="26225" xr:uid="{32AA0DF2-C795-450F-BB56-992FC47CCC12}"/>
    <cellStyle name="Comma 3 5 5 2 2 3 3 4" xfId="11814" xr:uid="{00000000-0005-0000-0000-000060420000}"/>
    <cellStyle name="Comma 3 5 5 2 2 3 3 4 2" xfId="31028" xr:uid="{717DE6EC-3BA8-460C-8A2A-1F2EAEEB4CDB}"/>
    <cellStyle name="Comma 3 5 5 2 2 3 3 5" xfId="21421" xr:uid="{94439DA9-1427-4AC7-A9EE-9529823591AF}"/>
    <cellStyle name="Comma 3 5 5 2 2 3 4" xfId="3009" xr:uid="{00000000-0005-0000-0000-000061420000}"/>
    <cellStyle name="Comma 3 5 5 2 2 3 4 2" xfId="7812" xr:uid="{00000000-0005-0000-0000-000062420000}"/>
    <cellStyle name="Comma 3 5 5 2 2 3 4 2 2" xfId="17419" xr:uid="{00000000-0005-0000-0000-000063420000}"/>
    <cellStyle name="Comma 3 5 5 2 2 3 4 2 2 2" xfId="36633" xr:uid="{11F81A59-FE19-435D-B430-CF477405561D}"/>
    <cellStyle name="Comma 3 5 5 2 2 3 4 2 3" xfId="27026" xr:uid="{3394582A-8A25-411F-88D3-CF40A766862C}"/>
    <cellStyle name="Comma 3 5 5 2 2 3 4 3" xfId="12616" xr:uid="{00000000-0005-0000-0000-000064420000}"/>
    <cellStyle name="Comma 3 5 5 2 2 3 4 3 2" xfId="31830" xr:uid="{B374093C-DD8A-46F9-AE3A-3415AAC9BCDB}"/>
    <cellStyle name="Comma 3 5 5 2 2 3 4 4" xfId="22223" xr:uid="{9DE4A47A-E05B-4E4A-A77E-5FF631FD96A9}"/>
    <cellStyle name="Comma 3 5 5 2 2 3 5" xfId="5411" xr:uid="{00000000-0005-0000-0000-000065420000}"/>
    <cellStyle name="Comma 3 5 5 2 2 3 5 2" xfId="15018" xr:uid="{00000000-0005-0000-0000-000066420000}"/>
    <cellStyle name="Comma 3 5 5 2 2 3 5 2 2" xfId="34232" xr:uid="{E3F6882F-4CC5-4D6D-A52A-78A68FCAED10}"/>
    <cellStyle name="Comma 3 5 5 2 2 3 5 3" xfId="24625" xr:uid="{866F1241-3F71-45D1-B9DC-3B3A0ADB67C7}"/>
    <cellStyle name="Comma 3 5 5 2 2 3 6" xfId="10214" xr:uid="{00000000-0005-0000-0000-000067420000}"/>
    <cellStyle name="Comma 3 5 5 2 2 3 6 2" xfId="29428" xr:uid="{3C0482A1-D6C8-4EAB-8B92-3692A02630A6}"/>
    <cellStyle name="Comma 3 5 5 2 2 3 7" xfId="19821" xr:uid="{9974B5AE-E687-49BF-B7A1-81D62FCC854B}"/>
    <cellStyle name="Comma 3 5 5 2 2 4" xfId="804" xr:uid="{00000000-0005-0000-0000-000068420000}"/>
    <cellStyle name="Comma 3 5 5 2 2 4 2" xfId="1605" xr:uid="{00000000-0005-0000-0000-000069420000}"/>
    <cellStyle name="Comma 3 5 5 2 2 4 2 2" xfId="4009" xr:uid="{00000000-0005-0000-0000-00006A420000}"/>
    <cellStyle name="Comma 3 5 5 2 2 4 2 2 2" xfId="8812" xr:uid="{00000000-0005-0000-0000-00006B420000}"/>
    <cellStyle name="Comma 3 5 5 2 2 4 2 2 2 2" xfId="18419" xr:uid="{00000000-0005-0000-0000-00006C420000}"/>
    <cellStyle name="Comma 3 5 5 2 2 4 2 2 2 2 2" xfId="37633" xr:uid="{72BBB45B-7D25-4AF7-947A-8C31732FE7F0}"/>
    <cellStyle name="Comma 3 5 5 2 2 4 2 2 2 3" xfId="28026" xr:uid="{92BD78ED-0F44-443F-B400-A5F5A7306C22}"/>
    <cellStyle name="Comma 3 5 5 2 2 4 2 2 3" xfId="13616" xr:uid="{00000000-0005-0000-0000-00006D420000}"/>
    <cellStyle name="Comma 3 5 5 2 2 4 2 2 3 2" xfId="32830" xr:uid="{500C5772-2E1B-4973-ACDE-070E80B64BAC}"/>
    <cellStyle name="Comma 3 5 5 2 2 4 2 2 4" xfId="23223" xr:uid="{11F332A2-92F2-47FA-895F-FFA26CE8719B}"/>
    <cellStyle name="Comma 3 5 5 2 2 4 2 3" xfId="6411" xr:uid="{00000000-0005-0000-0000-00006E420000}"/>
    <cellStyle name="Comma 3 5 5 2 2 4 2 3 2" xfId="16018" xr:uid="{00000000-0005-0000-0000-00006F420000}"/>
    <cellStyle name="Comma 3 5 5 2 2 4 2 3 2 2" xfId="35232" xr:uid="{F2DFBE4C-BD19-4B0C-B4A6-7651341F5D03}"/>
    <cellStyle name="Comma 3 5 5 2 2 4 2 3 3" xfId="25625" xr:uid="{AAA4CD7B-30EC-4FC0-957D-2C1B326BE319}"/>
    <cellStyle name="Comma 3 5 5 2 2 4 2 4" xfId="11214" xr:uid="{00000000-0005-0000-0000-000070420000}"/>
    <cellStyle name="Comma 3 5 5 2 2 4 2 4 2" xfId="30428" xr:uid="{24DBEE4E-4FD5-4B4F-9FD8-41899F3035B7}"/>
    <cellStyle name="Comma 3 5 5 2 2 4 2 5" xfId="20821" xr:uid="{44905D97-2BCE-4CA6-856D-AE486D240163}"/>
    <cellStyle name="Comma 3 5 5 2 2 4 3" xfId="2405" xr:uid="{00000000-0005-0000-0000-000071420000}"/>
    <cellStyle name="Comma 3 5 5 2 2 4 3 2" xfId="4809" xr:uid="{00000000-0005-0000-0000-000072420000}"/>
    <cellStyle name="Comma 3 5 5 2 2 4 3 2 2" xfId="9612" xr:uid="{00000000-0005-0000-0000-000073420000}"/>
    <cellStyle name="Comma 3 5 5 2 2 4 3 2 2 2" xfId="19219" xr:uid="{00000000-0005-0000-0000-000074420000}"/>
    <cellStyle name="Comma 3 5 5 2 2 4 3 2 2 2 2" xfId="38433" xr:uid="{A0653D7B-26AF-4333-8EC8-EDCD428D5956}"/>
    <cellStyle name="Comma 3 5 5 2 2 4 3 2 2 3" xfId="28826" xr:uid="{68933ADB-03A3-41F4-BFF7-4D4766480A2A}"/>
    <cellStyle name="Comma 3 5 5 2 2 4 3 2 3" xfId="14416" xr:uid="{00000000-0005-0000-0000-000075420000}"/>
    <cellStyle name="Comma 3 5 5 2 2 4 3 2 3 2" xfId="33630" xr:uid="{7CA81EE2-AA3D-4DAA-93BC-C5E227F4FF2C}"/>
    <cellStyle name="Comma 3 5 5 2 2 4 3 2 4" xfId="24023" xr:uid="{10F387F3-E4E4-424E-B2E2-4ACA4E03A694}"/>
    <cellStyle name="Comma 3 5 5 2 2 4 3 3" xfId="7211" xr:uid="{00000000-0005-0000-0000-000076420000}"/>
    <cellStyle name="Comma 3 5 5 2 2 4 3 3 2" xfId="16818" xr:uid="{00000000-0005-0000-0000-000077420000}"/>
    <cellStyle name="Comma 3 5 5 2 2 4 3 3 2 2" xfId="36032" xr:uid="{5D42EEA3-0AC1-4008-9748-49CD93933C1E}"/>
    <cellStyle name="Comma 3 5 5 2 2 4 3 3 3" xfId="26425" xr:uid="{1C1709DD-01D0-4E52-A872-7F9A44EC4B18}"/>
    <cellStyle name="Comma 3 5 5 2 2 4 3 4" xfId="12014" xr:uid="{00000000-0005-0000-0000-000078420000}"/>
    <cellStyle name="Comma 3 5 5 2 2 4 3 4 2" xfId="31228" xr:uid="{A4C3AF62-18B0-4E8F-865A-4C30BD52AC63}"/>
    <cellStyle name="Comma 3 5 5 2 2 4 3 5" xfId="21621" xr:uid="{6274CCAD-139D-4886-BAB4-3FD0C385A317}"/>
    <cellStyle name="Comma 3 5 5 2 2 4 4" xfId="3209" xr:uid="{00000000-0005-0000-0000-000079420000}"/>
    <cellStyle name="Comma 3 5 5 2 2 4 4 2" xfId="8012" xr:uid="{00000000-0005-0000-0000-00007A420000}"/>
    <cellStyle name="Comma 3 5 5 2 2 4 4 2 2" xfId="17619" xr:uid="{00000000-0005-0000-0000-00007B420000}"/>
    <cellStyle name="Comma 3 5 5 2 2 4 4 2 2 2" xfId="36833" xr:uid="{8FC78EED-39E3-4D3A-9944-B47370581055}"/>
    <cellStyle name="Comma 3 5 5 2 2 4 4 2 3" xfId="27226" xr:uid="{CB0740B4-6C32-4413-9CA0-F0079532D082}"/>
    <cellStyle name="Comma 3 5 5 2 2 4 4 3" xfId="12816" xr:uid="{00000000-0005-0000-0000-00007C420000}"/>
    <cellStyle name="Comma 3 5 5 2 2 4 4 3 2" xfId="32030" xr:uid="{751E2BBA-46A8-4D1D-A854-F6E1F41D7299}"/>
    <cellStyle name="Comma 3 5 5 2 2 4 4 4" xfId="22423" xr:uid="{B357A6F4-7C67-40E1-B875-F3C7C71DC7C5}"/>
    <cellStyle name="Comma 3 5 5 2 2 4 5" xfId="5611" xr:uid="{00000000-0005-0000-0000-00007D420000}"/>
    <cellStyle name="Comma 3 5 5 2 2 4 5 2" xfId="15218" xr:uid="{00000000-0005-0000-0000-00007E420000}"/>
    <cellStyle name="Comma 3 5 5 2 2 4 5 2 2" xfId="34432" xr:uid="{2D9475FB-9104-432E-90A5-0E9F5F6852C8}"/>
    <cellStyle name="Comma 3 5 5 2 2 4 5 3" xfId="24825" xr:uid="{FEC4BF25-02A3-4269-A4A6-7CEEC1329997}"/>
    <cellStyle name="Comma 3 5 5 2 2 4 6" xfId="10414" xr:uid="{00000000-0005-0000-0000-00007F420000}"/>
    <cellStyle name="Comma 3 5 5 2 2 4 6 2" xfId="29628" xr:uid="{0B64254F-6C13-463A-8184-2EAB190F6578}"/>
    <cellStyle name="Comma 3 5 5 2 2 4 7" xfId="20021" xr:uid="{05E2BD37-77B6-491C-B0B5-20111F3BC368}"/>
    <cellStyle name="Comma 3 5 5 2 2 5" xfId="1005" xr:uid="{00000000-0005-0000-0000-000080420000}"/>
    <cellStyle name="Comma 3 5 5 2 2 5 2" xfId="3409" xr:uid="{00000000-0005-0000-0000-000081420000}"/>
    <cellStyle name="Comma 3 5 5 2 2 5 2 2" xfId="8212" xr:uid="{00000000-0005-0000-0000-000082420000}"/>
    <cellStyle name="Comma 3 5 5 2 2 5 2 2 2" xfId="17819" xr:uid="{00000000-0005-0000-0000-000083420000}"/>
    <cellStyle name="Comma 3 5 5 2 2 5 2 2 2 2" xfId="37033" xr:uid="{76DAA416-6DB9-468A-A0F8-8F6F95E8F02B}"/>
    <cellStyle name="Comma 3 5 5 2 2 5 2 2 3" xfId="27426" xr:uid="{019BCAF7-1C96-4419-AA5A-9F0B44ED5CA5}"/>
    <cellStyle name="Comma 3 5 5 2 2 5 2 3" xfId="13016" xr:uid="{00000000-0005-0000-0000-000084420000}"/>
    <cellStyle name="Comma 3 5 5 2 2 5 2 3 2" xfId="32230" xr:uid="{EF449654-65EE-46EE-A252-6AE2EFC69261}"/>
    <cellStyle name="Comma 3 5 5 2 2 5 2 4" xfId="22623" xr:uid="{FE1C12D6-BD1A-4F99-A308-5EF5427A4106}"/>
    <cellStyle name="Comma 3 5 5 2 2 5 3" xfId="5811" xr:uid="{00000000-0005-0000-0000-000085420000}"/>
    <cellStyle name="Comma 3 5 5 2 2 5 3 2" xfId="15418" xr:uid="{00000000-0005-0000-0000-000086420000}"/>
    <cellStyle name="Comma 3 5 5 2 2 5 3 2 2" xfId="34632" xr:uid="{CA45826E-B3A0-4DC9-9091-C04B20AE6CB0}"/>
    <cellStyle name="Comma 3 5 5 2 2 5 3 3" xfId="25025" xr:uid="{BCA9D060-E33A-4774-A03D-D145B59ED24B}"/>
    <cellStyle name="Comma 3 5 5 2 2 5 4" xfId="10614" xr:uid="{00000000-0005-0000-0000-000087420000}"/>
    <cellStyle name="Comma 3 5 5 2 2 5 4 2" xfId="29828" xr:uid="{E89EC794-EA67-411C-965C-AE2B93C6340C}"/>
    <cellStyle name="Comma 3 5 5 2 2 5 5" xfId="20221" xr:uid="{02A0F975-39CD-490A-ADDD-B7FF1BF79CDC}"/>
    <cellStyle name="Comma 3 5 5 2 2 6" xfId="1805" xr:uid="{00000000-0005-0000-0000-000088420000}"/>
    <cellStyle name="Comma 3 5 5 2 2 6 2" xfId="4209" xr:uid="{00000000-0005-0000-0000-000089420000}"/>
    <cellStyle name="Comma 3 5 5 2 2 6 2 2" xfId="9012" xr:uid="{00000000-0005-0000-0000-00008A420000}"/>
    <cellStyle name="Comma 3 5 5 2 2 6 2 2 2" xfId="18619" xr:uid="{00000000-0005-0000-0000-00008B420000}"/>
    <cellStyle name="Comma 3 5 5 2 2 6 2 2 2 2" xfId="37833" xr:uid="{994E87C4-7B35-4E2A-BBE7-8766D4B5BCA9}"/>
    <cellStyle name="Comma 3 5 5 2 2 6 2 2 3" xfId="28226" xr:uid="{2CDF70FB-1AA5-48CF-A133-8E7175648705}"/>
    <cellStyle name="Comma 3 5 5 2 2 6 2 3" xfId="13816" xr:uid="{00000000-0005-0000-0000-00008C420000}"/>
    <cellStyle name="Comma 3 5 5 2 2 6 2 3 2" xfId="33030" xr:uid="{C92F1BB7-9A5B-4BB1-B4BF-5EFFF963C2E7}"/>
    <cellStyle name="Comma 3 5 5 2 2 6 2 4" xfId="23423" xr:uid="{92FF0D1E-198C-44AC-9AD4-617BF508B838}"/>
    <cellStyle name="Comma 3 5 5 2 2 6 3" xfId="6611" xr:uid="{00000000-0005-0000-0000-00008D420000}"/>
    <cellStyle name="Comma 3 5 5 2 2 6 3 2" xfId="16218" xr:uid="{00000000-0005-0000-0000-00008E420000}"/>
    <cellStyle name="Comma 3 5 5 2 2 6 3 2 2" xfId="35432" xr:uid="{E3492B20-5FDB-48BD-94D3-3117FBAB287F}"/>
    <cellStyle name="Comma 3 5 5 2 2 6 3 3" xfId="25825" xr:uid="{0BA6E0B6-13D4-4C32-8862-65F916B37AC5}"/>
    <cellStyle name="Comma 3 5 5 2 2 6 4" xfId="11414" xr:uid="{00000000-0005-0000-0000-00008F420000}"/>
    <cellStyle name="Comma 3 5 5 2 2 6 4 2" xfId="30628" xr:uid="{393DEE94-BDB7-42A3-8FF4-A8E40799BDE4}"/>
    <cellStyle name="Comma 3 5 5 2 2 6 5" xfId="21021" xr:uid="{A76196F9-4419-4298-AFBB-D93D0E363E87}"/>
    <cellStyle name="Comma 3 5 5 2 2 7" xfId="2609" xr:uid="{00000000-0005-0000-0000-000090420000}"/>
    <cellStyle name="Comma 3 5 5 2 2 7 2" xfId="7412" xr:uid="{00000000-0005-0000-0000-000091420000}"/>
    <cellStyle name="Comma 3 5 5 2 2 7 2 2" xfId="17019" xr:uid="{00000000-0005-0000-0000-000092420000}"/>
    <cellStyle name="Comma 3 5 5 2 2 7 2 2 2" xfId="36233" xr:uid="{DEDC7AC3-8B16-4D97-827C-C9BB92801171}"/>
    <cellStyle name="Comma 3 5 5 2 2 7 2 3" xfId="26626" xr:uid="{CFA2E3C0-4E5E-455D-A4CC-0DCFE8B76DAC}"/>
    <cellStyle name="Comma 3 5 5 2 2 7 3" xfId="12216" xr:uid="{00000000-0005-0000-0000-000093420000}"/>
    <cellStyle name="Comma 3 5 5 2 2 7 3 2" xfId="31430" xr:uid="{526F639F-23CD-4FE4-A095-2535F62DE2EF}"/>
    <cellStyle name="Comma 3 5 5 2 2 7 4" xfId="21823" xr:uid="{31471227-72AE-4BD2-9E67-D56F240DBD85}"/>
    <cellStyle name="Comma 3 5 5 2 2 8" xfId="5011" xr:uid="{00000000-0005-0000-0000-000094420000}"/>
    <cellStyle name="Comma 3 5 5 2 2 8 2" xfId="14618" xr:uid="{00000000-0005-0000-0000-000095420000}"/>
    <cellStyle name="Comma 3 5 5 2 2 8 2 2" xfId="33832" xr:uid="{BCBD4458-1A9C-49E6-B7E3-B15B3BA2BFFB}"/>
    <cellStyle name="Comma 3 5 5 2 2 8 3" xfId="24225" xr:uid="{4E06F7B7-BA55-4FE8-820A-B710F7EA2249}"/>
    <cellStyle name="Comma 3 5 5 2 2 9" xfId="9814" xr:uid="{00000000-0005-0000-0000-000096420000}"/>
    <cellStyle name="Comma 3 5 5 2 2 9 2" xfId="29028" xr:uid="{536CAC92-C4B7-47BF-BD88-6DDBFE890E10}"/>
    <cellStyle name="Comma 3 5 5 2 3" xfId="304" xr:uid="{00000000-0005-0000-0000-000097420000}"/>
    <cellStyle name="Comma 3 5 5 2 3 2" xfId="1105" xr:uid="{00000000-0005-0000-0000-000098420000}"/>
    <cellStyle name="Comma 3 5 5 2 3 2 2" xfId="3509" xr:uid="{00000000-0005-0000-0000-000099420000}"/>
    <cellStyle name="Comma 3 5 5 2 3 2 2 2" xfId="8312" xr:uid="{00000000-0005-0000-0000-00009A420000}"/>
    <cellStyle name="Comma 3 5 5 2 3 2 2 2 2" xfId="17919" xr:uid="{00000000-0005-0000-0000-00009B420000}"/>
    <cellStyle name="Comma 3 5 5 2 3 2 2 2 2 2" xfId="37133" xr:uid="{39F4BA5B-1F3C-4631-8645-AC7527ABD18E}"/>
    <cellStyle name="Comma 3 5 5 2 3 2 2 2 3" xfId="27526" xr:uid="{29E913CB-4AF2-4C4D-9055-C2D4B304BE1C}"/>
    <cellStyle name="Comma 3 5 5 2 3 2 2 3" xfId="13116" xr:uid="{00000000-0005-0000-0000-00009C420000}"/>
    <cellStyle name="Comma 3 5 5 2 3 2 2 3 2" xfId="32330" xr:uid="{5AFE34FA-1C28-4F0A-9FEF-5BCA3288627C}"/>
    <cellStyle name="Comma 3 5 5 2 3 2 2 4" xfId="22723" xr:uid="{9BD0319F-C610-4881-9129-4D85344D3E81}"/>
    <cellStyle name="Comma 3 5 5 2 3 2 3" xfId="5911" xr:uid="{00000000-0005-0000-0000-00009D420000}"/>
    <cellStyle name="Comma 3 5 5 2 3 2 3 2" xfId="15518" xr:uid="{00000000-0005-0000-0000-00009E420000}"/>
    <cellStyle name="Comma 3 5 5 2 3 2 3 2 2" xfId="34732" xr:uid="{50006E08-3D55-44B7-B4C8-88AA03AFA3F3}"/>
    <cellStyle name="Comma 3 5 5 2 3 2 3 3" xfId="25125" xr:uid="{1DA08175-1DB3-4E64-9E59-8C603D2E55D1}"/>
    <cellStyle name="Comma 3 5 5 2 3 2 4" xfId="10714" xr:uid="{00000000-0005-0000-0000-00009F420000}"/>
    <cellStyle name="Comma 3 5 5 2 3 2 4 2" xfId="29928" xr:uid="{D046C57A-56BA-4AF6-9528-5EA4929A8D1E}"/>
    <cellStyle name="Comma 3 5 5 2 3 2 5" xfId="20321" xr:uid="{41656CE4-108F-4DFE-A3B9-5D900B460BDC}"/>
    <cellStyle name="Comma 3 5 5 2 3 3" xfId="1905" xr:uid="{00000000-0005-0000-0000-0000A0420000}"/>
    <cellStyle name="Comma 3 5 5 2 3 3 2" xfId="4309" xr:uid="{00000000-0005-0000-0000-0000A1420000}"/>
    <cellStyle name="Comma 3 5 5 2 3 3 2 2" xfId="9112" xr:uid="{00000000-0005-0000-0000-0000A2420000}"/>
    <cellStyle name="Comma 3 5 5 2 3 3 2 2 2" xfId="18719" xr:uid="{00000000-0005-0000-0000-0000A3420000}"/>
    <cellStyle name="Comma 3 5 5 2 3 3 2 2 2 2" xfId="37933" xr:uid="{0566614A-9DD5-46E1-A1DC-BEAF16911E6F}"/>
    <cellStyle name="Comma 3 5 5 2 3 3 2 2 3" xfId="28326" xr:uid="{876FDE7E-D5F3-4619-90CD-095442DC75DC}"/>
    <cellStyle name="Comma 3 5 5 2 3 3 2 3" xfId="13916" xr:uid="{00000000-0005-0000-0000-0000A4420000}"/>
    <cellStyle name="Comma 3 5 5 2 3 3 2 3 2" xfId="33130" xr:uid="{ADEB9680-934B-4D3B-A713-378BF3906DE1}"/>
    <cellStyle name="Comma 3 5 5 2 3 3 2 4" xfId="23523" xr:uid="{CB8D4081-54DD-45F6-B333-A8EC2845AE05}"/>
    <cellStyle name="Comma 3 5 5 2 3 3 3" xfId="6711" xr:uid="{00000000-0005-0000-0000-0000A5420000}"/>
    <cellStyle name="Comma 3 5 5 2 3 3 3 2" xfId="16318" xr:uid="{00000000-0005-0000-0000-0000A6420000}"/>
    <cellStyle name="Comma 3 5 5 2 3 3 3 2 2" xfId="35532" xr:uid="{83DDB7EE-7922-4EEF-B45F-08443C642E84}"/>
    <cellStyle name="Comma 3 5 5 2 3 3 3 3" xfId="25925" xr:uid="{49533CA3-4E73-4870-A68C-5FC819C1CAD2}"/>
    <cellStyle name="Comma 3 5 5 2 3 3 4" xfId="11514" xr:uid="{00000000-0005-0000-0000-0000A7420000}"/>
    <cellStyle name="Comma 3 5 5 2 3 3 4 2" xfId="30728" xr:uid="{51EAC4B6-BA9C-4EB8-B1B0-7DBB84C84FD0}"/>
    <cellStyle name="Comma 3 5 5 2 3 3 5" xfId="21121" xr:uid="{98796876-4AE9-4D99-9ADE-EBE38C0548F1}"/>
    <cellStyle name="Comma 3 5 5 2 3 4" xfId="2709" xr:uid="{00000000-0005-0000-0000-0000A8420000}"/>
    <cellStyle name="Comma 3 5 5 2 3 4 2" xfId="7512" xr:uid="{00000000-0005-0000-0000-0000A9420000}"/>
    <cellStyle name="Comma 3 5 5 2 3 4 2 2" xfId="17119" xr:uid="{00000000-0005-0000-0000-0000AA420000}"/>
    <cellStyle name="Comma 3 5 5 2 3 4 2 2 2" xfId="36333" xr:uid="{33BBC49E-75F3-49D5-81CA-DA88C3C7E608}"/>
    <cellStyle name="Comma 3 5 5 2 3 4 2 3" xfId="26726" xr:uid="{938AF597-08F6-4202-8C9A-6CDEEAC8AF35}"/>
    <cellStyle name="Comma 3 5 5 2 3 4 3" xfId="12316" xr:uid="{00000000-0005-0000-0000-0000AB420000}"/>
    <cellStyle name="Comma 3 5 5 2 3 4 3 2" xfId="31530" xr:uid="{01224F4E-DC99-4C4E-9398-6AD7C373DB86}"/>
    <cellStyle name="Comma 3 5 5 2 3 4 4" xfId="21923" xr:uid="{09BC8A4D-8CA4-499A-9DD3-BF57DC1DED18}"/>
    <cellStyle name="Comma 3 5 5 2 3 5" xfId="5111" xr:uid="{00000000-0005-0000-0000-0000AC420000}"/>
    <cellStyle name="Comma 3 5 5 2 3 5 2" xfId="14718" xr:uid="{00000000-0005-0000-0000-0000AD420000}"/>
    <cellStyle name="Comma 3 5 5 2 3 5 2 2" xfId="33932" xr:uid="{B7F2946C-4707-42DF-B872-D13EB06D3610}"/>
    <cellStyle name="Comma 3 5 5 2 3 5 3" xfId="24325" xr:uid="{BE943E7A-0CC0-4F96-AA1F-655E85E25758}"/>
    <cellStyle name="Comma 3 5 5 2 3 6" xfId="9914" xr:uid="{00000000-0005-0000-0000-0000AE420000}"/>
    <cellStyle name="Comma 3 5 5 2 3 6 2" xfId="29128" xr:uid="{4A416EE6-45C2-44F8-BDC2-D7FE6BFF6773}"/>
    <cellStyle name="Comma 3 5 5 2 3 7" xfId="19521" xr:uid="{1929CEAA-4BB4-4FAC-9769-D15783E70C4A}"/>
    <cellStyle name="Comma 3 5 5 2 4" xfId="504" xr:uid="{00000000-0005-0000-0000-0000AF420000}"/>
    <cellStyle name="Comma 3 5 5 2 4 2" xfId="1305" xr:uid="{00000000-0005-0000-0000-0000B0420000}"/>
    <cellStyle name="Comma 3 5 5 2 4 2 2" xfId="3709" xr:uid="{00000000-0005-0000-0000-0000B1420000}"/>
    <cellStyle name="Comma 3 5 5 2 4 2 2 2" xfId="8512" xr:uid="{00000000-0005-0000-0000-0000B2420000}"/>
    <cellStyle name="Comma 3 5 5 2 4 2 2 2 2" xfId="18119" xr:uid="{00000000-0005-0000-0000-0000B3420000}"/>
    <cellStyle name="Comma 3 5 5 2 4 2 2 2 2 2" xfId="37333" xr:uid="{AA927482-6AB1-4F00-B227-DCA5722FD4C6}"/>
    <cellStyle name="Comma 3 5 5 2 4 2 2 2 3" xfId="27726" xr:uid="{10F96AE8-92D0-479F-8E39-614E85A65775}"/>
    <cellStyle name="Comma 3 5 5 2 4 2 2 3" xfId="13316" xr:uid="{00000000-0005-0000-0000-0000B4420000}"/>
    <cellStyle name="Comma 3 5 5 2 4 2 2 3 2" xfId="32530" xr:uid="{3744C394-E211-420B-84AF-A3711F83B5C6}"/>
    <cellStyle name="Comma 3 5 5 2 4 2 2 4" xfId="22923" xr:uid="{B71489DE-3A78-4A4B-ADA4-19CC4D941E12}"/>
    <cellStyle name="Comma 3 5 5 2 4 2 3" xfId="6111" xr:uid="{00000000-0005-0000-0000-0000B5420000}"/>
    <cellStyle name="Comma 3 5 5 2 4 2 3 2" xfId="15718" xr:uid="{00000000-0005-0000-0000-0000B6420000}"/>
    <cellStyle name="Comma 3 5 5 2 4 2 3 2 2" xfId="34932" xr:uid="{C6E160DF-1871-4674-B788-4D1480A97630}"/>
    <cellStyle name="Comma 3 5 5 2 4 2 3 3" xfId="25325" xr:uid="{20417870-B187-4F23-92AD-1067B12DE1A1}"/>
    <cellStyle name="Comma 3 5 5 2 4 2 4" xfId="10914" xr:uid="{00000000-0005-0000-0000-0000B7420000}"/>
    <cellStyle name="Comma 3 5 5 2 4 2 4 2" xfId="30128" xr:uid="{6AF6DF61-B5C8-44B5-93CD-7EABC6854111}"/>
    <cellStyle name="Comma 3 5 5 2 4 2 5" xfId="20521" xr:uid="{1B40EBB7-BEF9-4A42-A8C9-830E8256015F}"/>
    <cellStyle name="Comma 3 5 5 2 4 3" xfId="2105" xr:uid="{00000000-0005-0000-0000-0000B8420000}"/>
    <cellStyle name="Comma 3 5 5 2 4 3 2" xfId="4509" xr:uid="{00000000-0005-0000-0000-0000B9420000}"/>
    <cellStyle name="Comma 3 5 5 2 4 3 2 2" xfId="9312" xr:uid="{00000000-0005-0000-0000-0000BA420000}"/>
    <cellStyle name="Comma 3 5 5 2 4 3 2 2 2" xfId="18919" xr:uid="{00000000-0005-0000-0000-0000BB420000}"/>
    <cellStyle name="Comma 3 5 5 2 4 3 2 2 2 2" xfId="38133" xr:uid="{83C87B9C-0021-4D54-8177-7FA2BBFE6075}"/>
    <cellStyle name="Comma 3 5 5 2 4 3 2 2 3" xfId="28526" xr:uid="{6B0EDA8D-C0F5-4C67-A300-DC95F169D628}"/>
    <cellStyle name="Comma 3 5 5 2 4 3 2 3" xfId="14116" xr:uid="{00000000-0005-0000-0000-0000BC420000}"/>
    <cellStyle name="Comma 3 5 5 2 4 3 2 3 2" xfId="33330" xr:uid="{9F7D7B01-D939-440C-89D5-B72AB7C56298}"/>
    <cellStyle name="Comma 3 5 5 2 4 3 2 4" xfId="23723" xr:uid="{65627269-25A6-42AC-95C6-A83E3584F9EE}"/>
    <cellStyle name="Comma 3 5 5 2 4 3 3" xfId="6911" xr:uid="{00000000-0005-0000-0000-0000BD420000}"/>
    <cellStyle name="Comma 3 5 5 2 4 3 3 2" xfId="16518" xr:uid="{00000000-0005-0000-0000-0000BE420000}"/>
    <cellStyle name="Comma 3 5 5 2 4 3 3 2 2" xfId="35732" xr:uid="{55BF8D87-27C0-4D7F-A140-69F927071358}"/>
    <cellStyle name="Comma 3 5 5 2 4 3 3 3" xfId="26125" xr:uid="{3ED1489A-1948-4F2D-A097-5A462CE7E8FF}"/>
    <cellStyle name="Comma 3 5 5 2 4 3 4" xfId="11714" xr:uid="{00000000-0005-0000-0000-0000BF420000}"/>
    <cellStyle name="Comma 3 5 5 2 4 3 4 2" xfId="30928" xr:uid="{C8E6AE1C-DF70-4528-959A-8BD49524E221}"/>
    <cellStyle name="Comma 3 5 5 2 4 3 5" xfId="21321" xr:uid="{20F4986F-B4ED-4266-9495-C6307C970308}"/>
    <cellStyle name="Comma 3 5 5 2 4 4" xfId="2909" xr:uid="{00000000-0005-0000-0000-0000C0420000}"/>
    <cellStyle name="Comma 3 5 5 2 4 4 2" xfId="7712" xr:uid="{00000000-0005-0000-0000-0000C1420000}"/>
    <cellStyle name="Comma 3 5 5 2 4 4 2 2" xfId="17319" xr:uid="{00000000-0005-0000-0000-0000C2420000}"/>
    <cellStyle name="Comma 3 5 5 2 4 4 2 2 2" xfId="36533" xr:uid="{AF0545B9-41BC-44DC-AE0D-39A6B5C3CD9C}"/>
    <cellStyle name="Comma 3 5 5 2 4 4 2 3" xfId="26926" xr:uid="{C5F28FC1-E44E-4C53-81EF-728606851601}"/>
    <cellStyle name="Comma 3 5 5 2 4 4 3" xfId="12516" xr:uid="{00000000-0005-0000-0000-0000C3420000}"/>
    <cellStyle name="Comma 3 5 5 2 4 4 3 2" xfId="31730" xr:uid="{CC64FA83-CCF0-42BD-A0C0-6D98A30045A6}"/>
    <cellStyle name="Comma 3 5 5 2 4 4 4" xfId="22123" xr:uid="{B09C5247-83BD-46A5-8F00-BDB808F5470F}"/>
    <cellStyle name="Comma 3 5 5 2 4 5" xfId="5311" xr:uid="{00000000-0005-0000-0000-0000C4420000}"/>
    <cellStyle name="Comma 3 5 5 2 4 5 2" xfId="14918" xr:uid="{00000000-0005-0000-0000-0000C5420000}"/>
    <cellStyle name="Comma 3 5 5 2 4 5 2 2" xfId="34132" xr:uid="{57AE6A34-7B7F-4400-AEBF-5D0DB7ECD4FE}"/>
    <cellStyle name="Comma 3 5 5 2 4 5 3" xfId="24525" xr:uid="{E3543487-780F-4865-A983-967FB5F18C72}"/>
    <cellStyle name="Comma 3 5 5 2 4 6" xfId="10114" xr:uid="{00000000-0005-0000-0000-0000C6420000}"/>
    <cellStyle name="Comma 3 5 5 2 4 6 2" xfId="29328" xr:uid="{A55373B3-AD0E-415B-8B9B-463A5AEAC3BA}"/>
    <cellStyle name="Comma 3 5 5 2 4 7" xfId="19721" xr:uid="{4915322E-FC36-4A54-B2C5-073B6B5A1421}"/>
    <cellStyle name="Comma 3 5 5 2 5" xfId="704" xr:uid="{00000000-0005-0000-0000-0000C7420000}"/>
    <cellStyle name="Comma 3 5 5 2 5 2" xfId="1505" xr:uid="{00000000-0005-0000-0000-0000C8420000}"/>
    <cellStyle name="Comma 3 5 5 2 5 2 2" xfId="3909" xr:uid="{00000000-0005-0000-0000-0000C9420000}"/>
    <cellStyle name="Comma 3 5 5 2 5 2 2 2" xfId="8712" xr:uid="{00000000-0005-0000-0000-0000CA420000}"/>
    <cellStyle name="Comma 3 5 5 2 5 2 2 2 2" xfId="18319" xr:uid="{00000000-0005-0000-0000-0000CB420000}"/>
    <cellStyle name="Comma 3 5 5 2 5 2 2 2 2 2" xfId="37533" xr:uid="{E1BCEE32-91EB-4DF3-9698-8A1284B5C6E1}"/>
    <cellStyle name="Comma 3 5 5 2 5 2 2 2 3" xfId="27926" xr:uid="{675DC55C-7298-4381-B2AE-70A8BDA66C6B}"/>
    <cellStyle name="Comma 3 5 5 2 5 2 2 3" xfId="13516" xr:uid="{00000000-0005-0000-0000-0000CC420000}"/>
    <cellStyle name="Comma 3 5 5 2 5 2 2 3 2" xfId="32730" xr:uid="{F1F65D97-3A2F-40AA-BAE9-6A3C75D34B48}"/>
    <cellStyle name="Comma 3 5 5 2 5 2 2 4" xfId="23123" xr:uid="{FF1B1D88-55FE-425C-8FF5-C65E299BB906}"/>
    <cellStyle name="Comma 3 5 5 2 5 2 3" xfId="6311" xr:uid="{00000000-0005-0000-0000-0000CD420000}"/>
    <cellStyle name="Comma 3 5 5 2 5 2 3 2" xfId="15918" xr:uid="{00000000-0005-0000-0000-0000CE420000}"/>
    <cellStyle name="Comma 3 5 5 2 5 2 3 2 2" xfId="35132" xr:uid="{ED6B5EC3-C5DC-4D6D-8C23-C51AC6A97379}"/>
    <cellStyle name="Comma 3 5 5 2 5 2 3 3" xfId="25525" xr:uid="{86531F40-73A5-4392-B716-E5AA8BEF4FB2}"/>
    <cellStyle name="Comma 3 5 5 2 5 2 4" xfId="11114" xr:uid="{00000000-0005-0000-0000-0000CF420000}"/>
    <cellStyle name="Comma 3 5 5 2 5 2 4 2" xfId="30328" xr:uid="{ECCF09DF-37F7-4BE8-91A5-ADF3D3B16736}"/>
    <cellStyle name="Comma 3 5 5 2 5 2 5" xfId="20721" xr:uid="{8B0E6447-1557-46F2-B697-E3EB8B27F6F3}"/>
    <cellStyle name="Comma 3 5 5 2 5 3" xfId="2305" xr:uid="{00000000-0005-0000-0000-0000D0420000}"/>
    <cellStyle name="Comma 3 5 5 2 5 3 2" xfId="4709" xr:uid="{00000000-0005-0000-0000-0000D1420000}"/>
    <cellStyle name="Comma 3 5 5 2 5 3 2 2" xfId="9512" xr:uid="{00000000-0005-0000-0000-0000D2420000}"/>
    <cellStyle name="Comma 3 5 5 2 5 3 2 2 2" xfId="19119" xr:uid="{00000000-0005-0000-0000-0000D3420000}"/>
    <cellStyle name="Comma 3 5 5 2 5 3 2 2 2 2" xfId="38333" xr:uid="{4C58C4BF-A862-4BBC-B157-E1D793B55F34}"/>
    <cellStyle name="Comma 3 5 5 2 5 3 2 2 3" xfId="28726" xr:uid="{D3762D57-3BA8-42AF-9CCA-F3C20BCCEC3E}"/>
    <cellStyle name="Comma 3 5 5 2 5 3 2 3" xfId="14316" xr:uid="{00000000-0005-0000-0000-0000D4420000}"/>
    <cellStyle name="Comma 3 5 5 2 5 3 2 3 2" xfId="33530" xr:uid="{E884506C-BCE0-4E9F-A77E-7DD83A43D6DB}"/>
    <cellStyle name="Comma 3 5 5 2 5 3 2 4" xfId="23923" xr:uid="{115E2224-1695-4290-B62A-8817B20DF3ED}"/>
    <cellStyle name="Comma 3 5 5 2 5 3 3" xfId="7111" xr:uid="{00000000-0005-0000-0000-0000D5420000}"/>
    <cellStyle name="Comma 3 5 5 2 5 3 3 2" xfId="16718" xr:uid="{00000000-0005-0000-0000-0000D6420000}"/>
    <cellStyle name="Comma 3 5 5 2 5 3 3 2 2" xfId="35932" xr:uid="{AD82504E-666D-43CF-8544-6A5DEF06C483}"/>
    <cellStyle name="Comma 3 5 5 2 5 3 3 3" xfId="26325" xr:uid="{711709F6-58C4-4D25-9527-88427382F70E}"/>
    <cellStyle name="Comma 3 5 5 2 5 3 4" xfId="11914" xr:uid="{00000000-0005-0000-0000-0000D7420000}"/>
    <cellStyle name="Comma 3 5 5 2 5 3 4 2" xfId="31128" xr:uid="{A51CB918-2860-4ED5-BFD7-B7604D36F620}"/>
    <cellStyle name="Comma 3 5 5 2 5 3 5" xfId="21521" xr:uid="{72A75270-324B-4391-83B6-74FD3C0BCC6E}"/>
    <cellStyle name="Comma 3 5 5 2 5 4" xfId="3109" xr:uid="{00000000-0005-0000-0000-0000D8420000}"/>
    <cellStyle name="Comma 3 5 5 2 5 4 2" xfId="7912" xr:uid="{00000000-0005-0000-0000-0000D9420000}"/>
    <cellStyle name="Comma 3 5 5 2 5 4 2 2" xfId="17519" xr:uid="{00000000-0005-0000-0000-0000DA420000}"/>
    <cellStyle name="Comma 3 5 5 2 5 4 2 2 2" xfId="36733" xr:uid="{949BDBEC-8251-4857-982A-4608C97C5CEA}"/>
    <cellStyle name="Comma 3 5 5 2 5 4 2 3" xfId="27126" xr:uid="{BAE9B911-4D9A-4AE2-9571-7203073B656D}"/>
    <cellStyle name="Comma 3 5 5 2 5 4 3" xfId="12716" xr:uid="{00000000-0005-0000-0000-0000DB420000}"/>
    <cellStyle name="Comma 3 5 5 2 5 4 3 2" xfId="31930" xr:uid="{3AECAD8A-DBD5-47C0-BEF2-FEB8FDF0D676}"/>
    <cellStyle name="Comma 3 5 5 2 5 4 4" xfId="22323" xr:uid="{7BABD8CB-A7F7-4396-B929-68B52E909C94}"/>
    <cellStyle name="Comma 3 5 5 2 5 5" xfId="5511" xr:uid="{00000000-0005-0000-0000-0000DC420000}"/>
    <cellStyle name="Comma 3 5 5 2 5 5 2" xfId="15118" xr:uid="{00000000-0005-0000-0000-0000DD420000}"/>
    <cellStyle name="Comma 3 5 5 2 5 5 2 2" xfId="34332" xr:uid="{CF3B090C-D29B-42A2-85F4-75EFCC0D0493}"/>
    <cellStyle name="Comma 3 5 5 2 5 5 3" xfId="24725" xr:uid="{81962BAB-CF61-4AF5-BB25-26C84DFAE3A3}"/>
    <cellStyle name="Comma 3 5 5 2 5 6" xfId="10314" xr:uid="{00000000-0005-0000-0000-0000DE420000}"/>
    <cellStyle name="Comma 3 5 5 2 5 6 2" xfId="29528" xr:uid="{D5EFA41B-7065-4DC9-B319-A867E2F4C18D}"/>
    <cellStyle name="Comma 3 5 5 2 5 7" xfId="19921" xr:uid="{09A05134-2ECB-48F0-8A3E-792C2975DAF6}"/>
    <cellStyle name="Comma 3 5 5 2 6" xfId="905" xr:uid="{00000000-0005-0000-0000-0000DF420000}"/>
    <cellStyle name="Comma 3 5 5 2 6 2" xfId="3309" xr:uid="{00000000-0005-0000-0000-0000E0420000}"/>
    <cellStyle name="Comma 3 5 5 2 6 2 2" xfId="8112" xr:uid="{00000000-0005-0000-0000-0000E1420000}"/>
    <cellStyle name="Comma 3 5 5 2 6 2 2 2" xfId="17719" xr:uid="{00000000-0005-0000-0000-0000E2420000}"/>
    <cellStyle name="Comma 3 5 5 2 6 2 2 2 2" xfId="36933" xr:uid="{B3F30B4C-BA80-49DC-AE9D-D166DC4EC85E}"/>
    <cellStyle name="Comma 3 5 5 2 6 2 2 3" xfId="27326" xr:uid="{372E71C2-265A-4748-9DEC-CE32B7CC71F0}"/>
    <cellStyle name="Comma 3 5 5 2 6 2 3" xfId="12916" xr:uid="{00000000-0005-0000-0000-0000E3420000}"/>
    <cellStyle name="Comma 3 5 5 2 6 2 3 2" xfId="32130" xr:uid="{A68EE44B-8D17-4B1A-9CAF-E1EAA90E2320}"/>
    <cellStyle name="Comma 3 5 5 2 6 2 4" xfId="22523" xr:uid="{E63C64C3-1C21-4C99-9B29-BC7DD8ADE779}"/>
    <cellStyle name="Comma 3 5 5 2 6 3" xfId="5711" xr:uid="{00000000-0005-0000-0000-0000E4420000}"/>
    <cellStyle name="Comma 3 5 5 2 6 3 2" xfId="15318" xr:uid="{00000000-0005-0000-0000-0000E5420000}"/>
    <cellStyle name="Comma 3 5 5 2 6 3 2 2" xfId="34532" xr:uid="{2F044ACA-22EB-4760-8AEA-674E3647C240}"/>
    <cellStyle name="Comma 3 5 5 2 6 3 3" xfId="24925" xr:uid="{6259837B-FA64-47D5-9CC1-7264B2C7EC99}"/>
    <cellStyle name="Comma 3 5 5 2 6 4" xfId="10514" xr:uid="{00000000-0005-0000-0000-0000E6420000}"/>
    <cellStyle name="Comma 3 5 5 2 6 4 2" xfId="29728" xr:uid="{AEAF086C-7594-4098-959F-78EDC55EC534}"/>
    <cellStyle name="Comma 3 5 5 2 6 5" xfId="20121" xr:uid="{D60E535E-1E2F-4AD6-BCA6-48CEFA331C58}"/>
    <cellStyle name="Comma 3 5 5 2 7" xfId="1705" xr:uid="{00000000-0005-0000-0000-0000E7420000}"/>
    <cellStyle name="Comma 3 5 5 2 7 2" xfId="4109" xr:uid="{00000000-0005-0000-0000-0000E8420000}"/>
    <cellStyle name="Comma 3 5 5 2 7 2 2" xfId="8912" xr:uid="{00000000-0005-0000-0000-0000E9420000}"/>
    <cellStyle name="Comma 3 5 5 2 7 2 2 2" xfId="18519" xr:uid="{00000000-0005-0000-0000-0000EA420000}"/>
    <cellStyle name="Comma 3 5 5 2 7 2 2 2 2" xfId="37733" xr:uid="{B536E7D0-F7AC-4424-A903-BEB0BE79320D}"/>
    <cellStyle name="Comma 3 5 5 2 7 2 2 3" xfId="28126" xr:uid="{A5352242-D4C6-4ABF-95A0-BB963659907D}"/>
    <cellStyle name="Comma 3 5 5 2 7 2 3" xfId="13716" xr:uid="{00000000-0005-0000-0000-0000EB420000}"/>
    <cellStyle name="Comma 3 5 5 2 7 2 3 2" xfId="32930" xr:uid="{0C0C1F38-C20F-43E0-963F-9C8CEA81E389}"/>
    <cellStyle name="Comma 3 5 5 2 7 2 4" xfId="23323" xr:uid="{D9B36741-7D90-4DA5-B33D-74F1D2AADB6D}"/>
    <cellStyle name="Comma 3 5 5 2 7 3" xfId="6511" xr:uid="{00000000-0005-0000-0000-0000EC420000}"/>
    <cellStyle name="Comma 3 5 5 2 7 3 2" xfId="16118" xr:uid="{00000000-0005-0000-0000-0000ED420000}"/>
    <cellStyle name="Comma 3 5 5 2 7 3 2 2" xfId="35332" xr:uid="{1DFB94EC-A842-489F-B40A-857F5D261B45}"/>
    <cellStyle name="Comma 3 5 5 2 7 3 3" xfId="25725" xr:uid="{B85B96E6-41FE-4706-9355-E1D51913FC2B}"/>
    <cellStyle name="Comma 3 5 5 2 7 4" xfId="11314" xr:uid="{00000000-0005-0000-0000-0000EE420000}"/>
    <cellStyle name="Comma 3 5 5 2 7 4 2" xfId="30528" xr:uid="{40066E29-C927-4580-BAB4-37401B00CD52}"/>
    <cellStyle name="Comma 3 5 5 2 7 5" xfId="20921" xr:uid="{D3F03267-B273-491E-815C-513E3F314949}"/>
    <cellStyle name="Comma 3 5 5 2 8" xfId="2509" xr:uid="{00000000-0005-0000-0000-0000EF420000}"/>
    <cellStyle name="Comma 3 5 5 2 8 2" xfId="7312" xr:uid="{00000000-0005-0000-0000-0000F0420000}"/>
    <cellStyle name="Comma 3 5 5 2 8 2 2" xfId="16919" xr:uid="{00000000-0005-0000-0000-0000F1420000}"/>
    <cellStyle name="Comma 3 5 5 2 8 2 2 2" xfId="36133" xr:uid="{DFBD5632-1836-43A9-8369-4ADACFF82467}"/>
    <cellStyle name="Comma 3 5 5 2 8 2 3" xfId="26526" xr:uid="{6C30ED2F-B946-444C-B965-CF19D76D4AD1}"/>
    <cellStyle name="Comma 3 5 5 2 8 3" xfId="12116" xr:uid="{00000000-0005-0000-0000-0000F2420000}"/>
    <cellStyle name="Comma 3 5 5 2 8 3 2" xfId="31330" xr:uid="{DC36DC73-145B-4713-8FA7-EF1BF5239184}"/>
    <cellStyle name="Comma 3 5 5 2 8 4" xfId="21723" xr:uid="{1B8C7001-3A48-422E-A5AE-1D4DD9A186B1}"/>
    <cellStyle name="Comma 3 5 5 2 9" xfId="4911" xr:uid="{00000000-0005-0000-0000-0000F3420000}"/>
    <cellStyle name="Comma 3 5 5 2 9 2" xfId="14518" xr:uid="{00000000-0005-0000-0000-0000F4420000}"/>
    <cellStyle name="Comma 3 5 5 2 9 2 2" xfId="33732" xr:uid="{7F01AF3F-C057-4117-8F10-8B8FEF51CBCC}"/>
    <cellStyle name="Comma 3 5 5 2 9 3" xfId="24125" xr:uid="{E01F3F27-43F7-4F72-9657-D398324B67A6}"/>
    <cellStyle name="Comma 3 5 5 3" xfId="154" xr:uid="{00000000-0005-0000-0000-0000F5420000}"/>
    <cellStyle name="Comma 3 5 5 3 10" xfId="19371" xr:uid="{003DF196-6A5E-4B9E-AC42-4E3905E4BDA3}"/>
    <cellStyle name="Comma 3 5 5 3 2" xfId="354" xr:uid="{00000000-0005-0000-0000-0000F6420000}"/>
    <cellStyle name="Comma 3 5 5 3 2 2" xfId="1155" xr:uid="{00000000-0005-0000-0000-0000F7420000}"/>
    <cellStyle name="Comma 3 5 5 3 2 2 2" xfId="3559" xr:uid="{00000000-0005-0000-0000-0000F8420000}"/>
    <cellStyle name="Comma 3 5 5 3 2 2 2 2" xfId="8362" xr:uid="{00000000-0005-0000-0000-0000F9420000}"/>
    <cellStyle name="Comma 3 5 5 3 2 2 2 2 2" xfId="17969" xr:uid="{00000000-0005-0000-0000-0000FA420000}"/>
    <cellStyle name="Comma 3 5 5 3 2 2 2 2 2 2" xfId="37183" xr:uid="{7B9EE3E0-0928-44A1-82DB-AC58C567665E}"/>
    <cellStyle name="Comma 3 5 5 3 2 2 2 2 3" xfId="27576" xr:uid="{63B3DE03-7E26-4848-8E3A-E69B88DC4AD5}"/>
    <cellStyle name="Comma 3 5 5 3 2 2 2 3" xfId="13166" xr:uid="{00000000-0005-0000-0000-0000FB420000}"/>
    <cellStyle name="Comma 3 5 5 3 2 2 2 3 2" xfId="32380" xr:uid="{E0154725-397A-44CB-9697-0EE788886D7B}"/>
    <cellStyle name="Comma 3 5 5 3 2 2 2 4" xfId="22773" xr:uid="{30270488-FB00-4117-816A-4CD658CA3E96}"/>
    <cellStyle name="Comma 3 5 5 3 2 2 3" xfId="5961" xr:uid="{00000000-0005-0000-0000-0000FC420000}"/>
    <cellStyle name="Comma 3 5 5 3 2 2 3 2" xfId="15568" xr:uid="{00000000-0005-0000-0000-0000FD420000}"/>
    <cellStyle name="Comma 3 5 5 3 2 2 3 2 2" xfId="34782" xr:uid="{28762C3D-2CC7-4B9B-8E00-3EB27A00BEC0}"/>
    <cellStyle name="Comma 3 5 5 3 2 2 3 3" xfId="25175" xr:uid="{F63A4F74-BB2B-4015-B44C-CA77928F4AB6}"/>
    <cellStyle name="Comma 3 5 5 3 2 2 4" xfId="10764" xr:uid="{00000000-0005-0000-0000-0000FE420000}"/>
    <cellStyle name="Comma 3 5 5 3 2 2 4 2" xfId="29978" xr:uid="{DA35A6A7-6EA2-4EF2-99C1-131BA2698C48}"/>
    <cellStyle name="Comma 3 5 5 3 2 2 5" xfId="20371" xr:uid="{1BCCCFA3-34CF-4C93-9D7B-FFA871DAD135}"/>
    <cellStyle name="Comma 3 5 5 3 2 3" xfId="1955" xr:uid="{00000000-0005-0000-0000-0000FF420000}"/>
    <cellStyle name="Comma 3 5 5 3 2 3 2" xfId="4359" xr:uid="{00000000-0005-0000-0000-000000430000}"/>
    <cellStyle name="Comma 3 5 5 3 2 3 2 2" xfId="9162" xr:uid="{00000000-0005-0000-0000-000001430000}"/>
    <cellStyle name="Comma 3 5 5 3 2 3 2 2 2" xfId="18769" xr:uid="{00000000-0005-0000-0000-000002430000}"/>
    <cellStyle name="Comma 3 5 5 3 2 3 2 2 2 2" xfId="37983" xr:uid="{1B29089B-09D5-4018-A1D5-BA545F9A142C}"/>
    <cellStyle name="Comma 3 5 5 3 2 3 2 2 3" xfId="28376" xr:uid="{B676F3DF-6DB9-42D1-9F87-C6E11FC45824}"/>
    <cellStyle name="Comma 3 5 5 3 2 3 2 3" xfId="13966" xr:uid="{00000000-0005-0000-0000-000003430000}"/>
    <cellStyle name="Comma 3 5 5 3 2 3 2 3 2" xfId="33180" xr:uid="{D8EDFDF0-3BC6-41B9-88AA-D20FCC3CA7FE}"/>
    <cellStyle name="Comma 3 5 5 3 2 3 2 4" xfId="23573" xr:uid="{CA1762EB-90F7-4E34-B4C1-708713717E7C}"/>
    <cellStyle name="Comma 3 5 5 3 2 3 3" xfId="6761" xr:uid="{00000000-0005-0000-0000-000004430000}"/>
    <cellStyle name="Comma 3 5 5 3 2 3 3 2" xfId="16368" xr:uid="{00000000-0005-0000-0000-000005430000}"/>
    <cellStyle name="Comma 3 5 5 3 2 3 3 2 2" xfId="35582" xr:uid="{D286D4B0-E8C0-4EF8-A3B5-CF264187E517}"/>
    <cellStyle name="Comma 3 5 5 3 2 3 3 3" xfId="25975" xr:uid="{3C01F315-36D9-4995-92F8-1E2A7082209A}"/>
    <cellStyle name="Comma 3 5 5 3 2 3 4" xfId="11564" xr:uid="{00000000-0005-0000-0000-000006430000}"/>
    <cellStyle name="Comma 3 5 5 3 2 3 4 2" xfId="30778" xr:uid="{BAFF0BAE-99C6-4C52-A762-D47842C692BB}"/>
    <cellStyle name="Comma 3 5 5 3 2 3 5" xfId="21171" xr:uid="{3B0A24BB-FD19-4B71-94EC-BBD5D7A1A685}"/>
    <cellStyle name="Comma 3 5 5 3 2 4" xfId="2759" xr:uid="{00000000-0005-0000-0000-000007430000}"/>
    <cellStyle name="Comma 3 5 5 3 2 4 2" xfId="7562" xr:uid="{00000000-0005-0000-0000-000008430000}"/>
    <cellStyle name="Comma 3 5 5 3 2 4 2 2" xfId="17169" xr:uid="{00000000-0005-0000-0000-000009430000}"/>
    <cellStyle name="Comma 3 5 5 3 2 4 2 2 2" xfId="36383" xr:uid="{7C393402-8924-41D5-90EE-943B75614F9E}"/>
    <cellStyle name="Comma 3 5 5 3 2 4 2 3" xfId="26776" xr:uid="{402DB416-3EB0-41A6-BCAC-9B7AF3638C73}"/>
    <cellStyle name="Comma 3 5 5 3 2 4 3" xfId="12366" xr:uid="{00000000-0005-0000-0000-00000A430000}"/>
    <cellStyle name="Comma 3 5 5 3 2 4 3 2" xfId="31580" xr:uid="{FEDE5D64-E119-4BB2-A534-06C0A7999C24}"/>
    <cellStyle name="Comma 3 5 5 3 2 4 4" xfId="21973" xr:uid="{86FF24C1-8E2F-412B-8882-9DCF100F2914}"/>
    <cellStyle name="Comma 3 5 5 3 2 5" xfId="5161" xr:uid="{00000000-0005-0000-0000-00000B430000}"/>
    <cellStyle name="Comma 3 5 5 3 2 5 2" xfId="14768" xr:uid="{00000000-0005-0000-0000-00000C430000}"/>
    <cellStyle name="Comma 3 5 5 3 2 5 2 2" xfId="33982" xr:uid="{4A5D3763-DCD3-48C8-8345-75F68CDD4BE3}"/>
    <cellStyle name="Comma 3 5 5 3 2 5 3" xfId="24375" xr:uid="{807B745F-4B61-402B-AD4E-856DF6282D09}"/>
    <cellStyle name="Comma 3 5 5 3 2 6" xfId="9964" xr:uid="{00000000-0005-0000-0000-00000D430000}"/>
    <cellStyle name="Comma 3 5 5 3 2 6 2" xfId="29178" xr:uid="{018DEC61-7DB0-4AA1-9654-D448B204B2CA}"/>
    <cellStyle name="Comma 3 5 5 3 2 7" xfId="19571" xr:uid="{33DDC571-1D62-4F39-95E0-727790FF3890}"/>
    <cellStyle name="Comma 3 5 5 3 3" xfId="554" xr:uid="{00000000-0005-0000-0000-00000E430000}"/>
    <cellStyle name="Comma 3 5 5 3 3 2" xfId="1355" xr:uid="{00000000-0005-0000-0000-00000F430000}"/>
    <cellStyle name="Comma 3 5 5 3 3 2 2" xfId="3759" xr:uid="{00000000-0005-0000-0000-000010430000}"/>
    <cellStyle name="Comma 3 5 5 3 3 2 2 2" xfId="8562" xr:uid="{00000000-0005-0000-0000-000011430000}"/>
    <cellStyle name="Comma 3 5 5 3 3 2 2 2 2" xfId="18169" xr:uid="{00000000-0005-0000-0000-000012430000}"/>
    <cellStyle name="Comma 3 5 5 3 3 2 2 2 2 2" xfId="37383" xr:uid="{4E83A509-6B82-4C1A-86C5-D78B59BBE10A}"/>
    <cellStyle name="Comma 3 5 5 3 3 2 2 2 3" xfId="27776" xr:uid="{C6C093E1-DF1C-4DF4-8049-79E0CF94C300}"/>
    <cellStyle name="Comma 3 5 5 3 3 2 2 3" xfId="13366" xr:uid="{00000000-0005-0000-0000-000013430000}"/>
    <cellStyle name="Comma 3 5 5 3 3 2 2 3 2" xfId="32580" xr:uid="{B569FF7E-7BFF-4877-B98A-B16BB39D0AC9}"/>
    <cellStyle name="Comma 3 5 5 3 3 2 2 4" xfId="22973" xr:uid="{B6308948-4A21-4907-8011-88A82DFAD422}"/>
    <cellStyle name="Comma 3 5 5 3 3 2 3" xfId="6161" xr:uid="{00000000-0005-0000-0000-000014430000}"/>
    <cellStyle name="Comma 3 5 5 3 3 2 3 2" xfId="15768" xr:uid="{00000000-0005-0000-0000-000015430000}"/>
    <cellStyle name="Comma 3 5 5 3 3 2 3 2 2" xfId="34982" xr:uid="{28E18B1A-81B6-46B2-9EB0-B54B6717FA62}"/>
    <cellStyle name="Comma 3 5 5 3 3 2 3 3" xfId="25375" xr:uid="{0E13C68D-FD76-4765-991A-EDFFC7A96C4C}"/>
    <cellStyle name="Comma 3 5 5 3 3 2 4" xfId="10964" xr:uid="{00000000-0005-0000-0000-000016430000}"/>
    <cellStyle name="Comma 3 5 5 3 3 2 4 2" xfId="30178" xr:uid="{D3A83690-2658-4B92-AF42-4DC211DFAEF9}"/>
    <cellStyle name="Comma 3 5 5 3 3 2 5" xfId="20571" xr:uid="{4F7D080F-B3D8-465E-818B-E555C20069A5}"/>
    <cellStyle name="Comma 3 5 5 3 3 3" xfId="2155" xr:uid="{00000000-0005-0000-0000-000017430000}"/>
    <cellStyle name="Comma 3 5 5 3 3 3 2" xfId="4559" xr:uid="{00000000-0005-0000-0000-000018430000}"/>
    <cellStyle name="Comma 3 5 5 3 3 3 2 2" xfId="9362" xr:uid="{00000000-0005-0000-0000-000019430000}"/>
    <cellStyle name="Comma 3 5 5 3 3 3 2 2 2" xfId="18969" xr:uid="{00000000-0005-0000-0000-00001A430000}"/>
    <cellStyle name="Comma 3 5 5 3 3 3 2 2 2 2" xfId="38183" xr:uid="{3042DC78-C3C8-4CE1-8060-C51247C357C1}"/>
    <cellStyle name="Comma 3 5 5 3 3 3 2 2 3" xfId="28576" xr:uid="{BCFAFF1A-8AAE-4887-AFEE-BC5F73F2302E}"/>
    <cellStyle name="Comma 3 5 5 3 3 3 2 3" xfId="14166" xr:uid="{00000000-0005-0000-0000-00001B430000}"/>
    <cellStyle name="Comma 3 5 5 3 3 3 2 3 2" xfId="33380" xr:uid="{8967408C-1949-4F91-8B0C-2E5233364AC9}"/>
    <cellStyle name="Comma 3 5 5 3 3 3 2 4" xfId="23773" xr:uid="{90ADBF42-9D63-4443-BD89-E45E778247A7}"/>
    <cellStyle name="Comma 3 5 5 3 3 3 3" xfId="6961" xr:uid="{00000000-0005-0000-0000-00001C430000}"/>
    <cellStyle name="Comma 3 5 5 3 3 3 3 2" xfId="16568" xr:uid="{00000000-0005-0000-0000-00001D430000}"/>
    <cellStyle name="Comma 3 5 5 3 3 3 3 2 2" xfId="35782" xr:uid="{F1C25D83-A849-4C55-98BB-0B0B6303266B}"/>
    <cellStyle name="Comma 3 5 5 3 3 3 3 3" xfId="26175" xr:uid="{2AB20F83-A19A-43B2-880D-0404220D232E}"/>
    <cellStyle name="Comma 3 5 5 3 3 3 4" xfId="11764" xr:uid="{00000000-0005-0000-0000-00001E430000}"/>
    <cellStyle name="Comma 3 5 5 3 3 3 4 2" xfId="30978" xr:uid="{35A7D9CA-850F-4121-80F2-13F4FED8F653}"/>
    <cellStyle name="Comma 3 5 5 3 3 3 5" xfId="21371" xr:uid="{4C2B456B-F385-464C-9B60-AF1412E68792}"/>
    <cellStyle name="Comma 3 5 5 3 3 4" xfId="2959" xr:uid="{00000000-0005-0000-0000-00001F430000}"/>
    <cellStyle name="Comma 3 5 5 3 3 4 2" xfId="7762" xr:uid="{00000000-0005-0000-0000-000020430000}"/>
    <cellStyle name="Comma 3 5 5 3 3 4 2 2" xfId="17369" xr:uid="{00000000-0005-0000-0000-000021430000}"/>
    <cellStyle name="Comma 3 5 5 3 3 4 2 2 2" xfId="36583" xr:uid="{F50F22D8-68EF-4F3A-96B4-7D74026DB087}"/>
    <cellStyle name="Comma 3 5 5 3 3 4 2 3" xfId="26976" xr:uid="{FCCD8478-4839-44B9-9E2A-510E4443DCC0}"/>
    <cellStyle name="Comma 3 5 5 3 3 4 3" xfId="12566" xr:uid="{00000000-0005-0000-0000-000022430000}"/>
    <cellStyle name="Comma 3 5 5 3 3 4 3 2" xfId="31780" xr:uid="{8813D259-7796-49CF-A780-77122E806C78}"/>
    <cellStyle name="Comma 3 5 5 3 3 4 4" xfId="22173" xr:uid="{AC9DF726-5AB8-4E72-A60B-29ACB3CFB352}"/>
    <cellStyle name="Comma 3 5 5 3 3 5" xfId="5361" xr:uid="{00000000-0005-0000-0000-000023430000}"/>
    <cellStyle name="Comma 3 5 5 3 3 5 2" xfId="14968" xr:uid="{00000000-0005-0000-0000-000024430000}"/>
    <cellStyle name="Comma 3 5 5 3 3 5 2 2" xfId="34182" xr:uid="{D67FCD54-668D-4650-80B4-5720A2BC7B75}"/>
    <cellStyle name="Comma 3 5 5 3 3 5 3" xfId="24575" xr:uid="{EE6D84C4-DAAE-4268-8C4C-21F437E7AA52}"/>
    <cellStyle name="Comma 3 5 5 3 3 6" xfId="10164" xr:uid="{00000000-0005-0000-0000-000025430000}"/>
    <cellStyle name="Comma 3 5 5 3 3 6 2" xfId="29378" xr:uid="{03E38BBC-250E-4C1B-885E-96BE1A087215}"/>
    <cellStyle name="Comma 3 5 5 3 3 7" xfId="19771" xr:uid="{B0E8761F-9584-4A5C-858B-8FCCAE38F607}"/>
    <cellStyle name="Comma 3 5 5 3 4" xfId="754" xr:uid="{00000000-0005-0000-0000-000026430000}"/>
    <cellStyle name="Comma 3 5 5 3 4 2" xfId="1555" xr:uid="{00000000-0005-0000-0000-000027430000}"/>
    <cellStyle name="Comma 3 5 5 3 4 2 2" xfId="3959" xr:uid="{00000000-0005-0000-0000-000028430000}"/>
    <cellStyle name="Comma 3 5 5 3 4 2 2 2" xfId="8762" xr:uid="{00000000-0005-0000-0000-000029430000}"/>
    <cellStyle name="Comma 3 5 5 3 4 2 2 2 2" xfId="18369" xr:uid="{00000000-0005-0000-0000-00002A430000}"/>
    <cellStyle name="Comma 3 5 5 3 4 2 2 2 2 2" xfId="37583" xr:uid="{CED28536-166C-412D-9FEF-16CBF268AF20}"/>
    <cellStyle name="Comma 3 5 5 3 4 2 2 2 3" xfId="27976" xr:uid="{F1F09D6F-E398-4068-973C-65587D2D063A}"/>
    <cellStyle name="Comma 3 5 5 3 4 2 2 3" xfId="13566" xr:uid="{00000000-0005-0000-0000-00002B430000}"/>
    <cellStyle name="Comma 3 5 5 3 4 2 2 3 2" xfId="32780" xr:uid="{26047CB2-6988-4248-84C0-A49BFA08823C}"/>
    <cellStyle name="Comma 3 5 5 3 4 2 2 4" xfId="23173" xr:uid="{50E18756-B7B3-4D77-A1B9-EFD00D36A93E}"/>
    <cellStyle name="Comma 3 5 5 3 4 2 3" xfId="6361" xr:uid="{00000000-0005-0000-0000-00002C430000}"/>
    <cellStyle name="Comma 3 5 5 3 4 2 3 2" xfId="15968" xr:uid="{00000000-0005-0000-0000-00002D430000}"/>
    <cellStyle name="Comma 3 5 5 3 4 2 3 2 2" xfId="35182" xr:uid="{3B139BD6-DC91-4D98-9FBE-EB53B682464A}"/>
    <cellStyle name="Comma 3 5 5 3 4 2 3 3" xfId="25575" xr:uid="{4A36706C-1BBC-4E86-9B41-F0318B8EF383}"/>
    <cellStyle name="Comma 3 5 5 3 4 2 4" xfId="11164" xr:uid="{00000000-0005-0000-0000-00002E430000}"/>
    <cellStyle name="Comma 3 5 5 3 4 2 4 2" xfId="30378" xr:uid="{A22F44BF-4AF2-4104-9B2B-91D912DC7DE9}"/>
    <cellStyle name="Comma 3 5 5 3 4 2 5" xfId="20771" xr:uid="{45B0E877-0FA7-4723-B698-FDA0012E64F3}"/>
    <cellStyle name="Comma 3 5 5 3 4 3" xfId="2355" xr:uid="{00000000-0005-0000-0000-00002F430000}"/>
    <cellStyle name="Comma 3 5 5 3 4 3 2" xfId="4759" xr:uid="{00000000-0005-0000-0000-000030430000}"/>
    <cellStyle name="Comma 3 5 5 3 4 3 2 2" xfId="9562" xr:uid="{00000000-0005-0000-0000-000031430000}"/>
    <cellStyle name="Comma 3 5 5 3 4 3 2 2 2" xfId="19169" xr:uid="{00000000-0005-0000-0000-000032430000}"/>
    <cellStyle name="Comma 3 5 5 3 4 3 2 2 2 2" xfId="38383" xr:uid="{9474774B-AD6D-4D67-9114-532FE3AE9F64}"/>
    <cellStyle name="Comma 3 5 5 3 4 3 2 2 3" xfId="28776" xr:uid="{3E4B7040-2C4B-4210-B412-40EB789F476A}"/>
    <cellStyle name="Comma 3 5 5 3 4 3 2 3" xfId="14366" xr:uid="{00000000-0005-0000-0000-000033430000}"/>
    <cellStyle name="Comma 3 5 5 3 4 3 2 3 2" xfId="33580" xr:uid="{27D89942-7709-419E-8A8B-2C9CDD7650B1}"/>
    <cellStyle name="Comma 3 5 5 3 4 3 2 4" xfId="23973" xr:uid="{83B5371A-B97A-4C31-B555-9A4A52974DA8}"/>
    <cellStyle name="Comma 3 5 5 3 4 3 3" xfId="7161" xr:uid="{00000000-0005-0000-0000-000034430000}"/>
    <cellStyle name="Comma 3 5 5 3 4 3 3 2" xfId="16768" xr:uid="{00000000-0005-0000-0000-000035430000}"/>
    <cellStyle name="Comma 3 5 5 3 4 3 3 2 2" xfId="35982" xr:uid="{01752311-978D-481F-AF42-D18D560C3AF7}"/>
    <cellStyle name="Comma 3 5 5 3 4 3 3 3" xfId="26375" xr:uid="{72A80DE7-A3F7-4657-A4BC-20B580F071D8}"/>
    <cellStyle name="Comma 3 5 5 3 4 3 4" xfId="11964" xr:uid="{00000000-0005-0000-0000-000036430000}"/>
    <cellStyle name="Comma 3 5 5 3 4 3 4 2" xfId="31178" xr:uid="{650882C5-5419-41FA-8590-1C7E251DAE9A}"/>
    <cellStyle name="Comma 3 5 5 3 4 3 5" xfId="21571" xr:uid="{45B182F5-A618-4199-AF2F-3CEA149F6662}"/>
    <cellStyle name="Comma 3 5 5 3 4 4" xfId="3159" xr:uid="{00000000-0005-0000-0000-000037430000}"/>
    <cellStyle name="Comma 3 5 5 3 4 4 2" xfId="7962" xr:uid="{00000000-0005-0000-0000-000038430000}"/>
    <cellStyle name="Comma 3 5 5 3 4 4 2 2" xfId="17569" xr:uid="{00000000-0005-0000-0000-000039430000}"/>
    <cellStyle name="Comma 3 5 5 3 4 4 2 2 2" xfId="36783" xr:uid="{771F060D-74EE-4FA0-A562-99C8075543AD}"/>
    <cellStyle name="Comma 3 5 5 3 4 4 2 3" xfId="27176" xr:uid="{2FAFF205-4170-47E7-8C16-4A791246452F}"/>
    <cellStyle name="Comma 3 5 5 3 4 4 3" xfId="12766" xr:uid="{00000000-0005-0000-0000-00003A430000}"/>
    <cellStyle name="Comma 3 5 5 3 4 4 3 2" xfId="31980" xr:uid="{784DA07E-B748-4AEF-99A8-50D6B1C1845E}"/>
    <cellStyle name="Comma 3 5 5 3 4 4 4" xfId="22373" xr:uid="{C4CA3080-68CD-48AC-A05B-3B76CC9A8A2D}"/>
    <cellStyle name="Comma 3 5 5 3 4 5" xfId="5561" xr:uid="{00000000-0005-0000-0000-00003B430000}"/>
    <cellStyle name="Comma 3 5 5 3 4 5 2" xfId="15168" xr:uid="{00000000-0005-0000-0000-00003C430000}"/>
    <cellStyle name="Comma 3 5 5 3 4 5 2 2" xfId="34382" xr:uid="{40E44BF7-C942-4390-B20B-3C17C1C0A0DB}"/>
    <cellStyle name="Comma 3 5 5 3 4 5 3" xfId="24775" xr:uid="{A105ADAD-88E3-4684-9EA5-19C35D4BF7E0}"/>
    <cellStyle name="Comma 3 5 5 3 4 6" xfId="10364" xr:uid="{00000000-0005-0000-0000-00003D430000}"/>
    <cellStyle name="Comma 3 5 5 3 4 6 2" xfId="29578" xr:uid="{C59FC8EE-F58B-4FB8-A225-4CCD72F8BF9D}"/>
    <cellStyle name="Comma 3 5 5 3 4 7" xfId="19971" xr:uid="{34C121D6-AA92-46CD-8851-05CE79925ADA}"/>
    <cellStyle name="Comma 3 5 5 3 5" xfId="955" xr:uid="{00000000-0005-0000-0000-00003E430000}"/>
    <cellStyle name="Comma 3 5 5 3 5 2" xfId="3359" xr:uid="{00000000-0005-0000-0000-00003F430000}"/>
    <cellStyle name="Comma 3 5 5 3 5 2 2" xfId="8162" xr:uid="{00000000-0005-0000-0000-000040430000}"/>
    <cellStyle name="Comma 3 5 5 3 5 2 2 2" xfId="17769" xr:uid="{00000000-0005-0000-0000-000041430000}"/>
    <cellStyle name="Comma 3 5 5 3 5 2 2 2 2" xfId="36983" xr:uid="{6187828C-55D6-408C-AE74-2170E0578B41}"/>
    <cellStyle name="Comma 3 5 5 3 5 2 2 3" xfId="27376" xr:uid="{067327C6-3C34-4205-93C4-302FE9DAEE3F}"/>
    <cellStyle name="Comma 3 5 5 3 5 2 3" xfId="12966" xr:uid="{00000000-0005-0000-0000-000042430000}"/>
    <cellStyle name="Comma 3 5 5 3 5 2 3 2" xfId="32180" xr:uid="{1D0BC6D7-CFCB-4C7F-A2DC-D1B16184FEFA}"/>
    <cellStyle name="Comma 3 5 5 3 5 2 4" xfId="22573" xr:uid="{45FE75DD-DE5A-4DBC-A708-94DBC4C45C41}"/>
    <cellStyle name="Comma 3 5 5 3 5 3" xfId="5761" xr:uid="{00000000-0005-0000-0000-000043430000}"/>
    <cellStyle name="Comma 3 5 5 3 5 3 2" xfId="15368" xr:uid="{00000000-0005-0000-0000-000044430000}"/>
    <cellStyle name="Comma 3 5 5 3 5 3 2 2" xfId="34582" xr:uid="{A9868AF8-EECC-4051-A07D-E52E38011CC1}"/>
    <cellStyle name="Comma 3 5 5 3 5 3 3" xfId="24975" xr:uid="{A2AF85AE-7AC2-4560-BBBC-B58F3A407DA7}"/>
    <cellStyle name="Comma 3 5 5 3 5 4" xfId="10564" xr:uid="{00000000-0005-0000-0000-000045430000}"/>
    <cellStyle name="Comma 3 5 5 3 5 4 2" xfId="29778" xr:uid="{8FA57018-0C6A-4015-BCEA-785849A6BF12}"/>
    <cellStyle name="Comma 3 5 5 3 5 5" xfId="20171" xr:uid="{C758D0A8-3F9A-41CB-A4E4-61683BC2D436}"/>
    <cellStyle name="Comma 3 5 5 3 6" xfId="1755" xr:uid="{00000000-0005-0000-0000-000046430000}"/>
    <cellStyle name="Comma 3 5 5 3 6 2" xfId="4159" xr:uid="{00000000-0005-0000-0000-000047430000}"/>
    <cellStyle name="Comma 3 5 5 3 6 2 2" xfId="8962" xr:uid="{00000000-0005-0000-0000-000048430000}"/>
    <cellStyle name="Comma 3 5 5 3 6 2 2 2" xfId="18569" xr:uid="{00000000-0005-0000-0000-000049430000}"/>
    <cellStyle name="Comma 3 5 5 3 6 2 2 2 2" xfId="37783" xr:uid="{C69C3EA7-337A-4022-BDC4-AF3339F5011D}"/>
    <cellStyle name="Comma 3 5 5 3 6 2 2 3" xfId="28176" xr:uid="{C7D003A1-8473-4FC4-8CB7-98F044C2A6CE}"/>
    <cellStyle name="Comma 3 5 5 3 6 2 3" xfId="13766" xr:uid="{00000000-0005-0000-0000-00004A430000}"/>
    <cellStyle name="Comma 3 5 5 3 6 2 3 2" xfId="32980" xr:uid="{7A7F5195-D4F6-4D26-80AB-196BF4E875AD}"/>
    <cellStyle name="Comma 3 5 5 3 6 2 4" xfId="23373" xr:uid="{407CF11C-225F-4379-92EC-98E339351633}"/>
    <cellStyle name="Comma 3 5 5 3 6 3" xfId="6561" xr:uid="{00000000-0005-0000-0000-00004B430000}"/>
    <cellStyle name="Comma 3 5 5 3 6 3 2" xfId="16168" xr:uid="{00000000-0005-0000-0000-00004C430000}"/>
    <cellStyle name="Comma 3 5 5 3 6 3 2 2" xfId="35382" xr:uid="{ADB5F19D-40EA-4DA1-A367-B8B522EC71A4}"/>
    <cellStyle name="Comma 3 5 5 3 6 3 3" xfId="25775" xr:uid="{F4620798-853B-473A-A172-77A223291692}"/>
    <cellStyle name="Comma 3 5 5 3 6 4" xfId="11364" xr:uid="{00000000-0005-0000-0000-00004D430000}"/>
    <cellStyle name="Comma 3 5 5 3 6 4 2" xfId="30578" xr:uid="{33CFC384-5C43-479A-8257-3155087421B8}"/>
    <cellStyle name="Comma 3 5 5 3 6 5" xfId="20971" xr:uid="{479B6D9B-5980-4C5F-A451-31BD755A2D7A}"/>
    <cellStyle name="Comma 3 5 5 3 7" xfId="2559" xr:uid="{00000000-0005-0000-0000-00004E430000}"/>
    <cellStyle name="Comma 3 5 5 3 7 2" xfId="7362" xr:uid="{00000000-0005-0000-0000-00004F430000}"/>
    <cellStyle name="Comma 3 5 5 3 7 2 2" xfId="16969" xr:uid="{00000000-0005-0000-0000-000050430000}"/>
    <cellStyle name="Comma 3 5 5 3 7 2 2 2" xfId="36183" xr:uid="{6D198CA8-4877-4A52-8FC2-31CD8148D19E}"/>
    <cellStyle name="Comma 3 5 5 3 7 2 3" xfId="26576" xr:uid="{AB8B51D8-D7E5-4DFF-B3FC-F81ECACD6604}"/>
    <cellStyle name="Comma 3 5 5 3 7 3" xfId="12166" xr:uid="{00000000-0005-0000-0000-000051430000}"/>
    <cellStyle name="Comma 3 5 5 3 7 3 2" xfId="31380" xr:uid="{2B3900AD-A40E-4353-BAD2-DE0785BD2848}"/>
    <cellStyle name="Comma 3 5 5 3 7 4" xfId="21773" xr:uid="{989F2A92-E5C9-4E1B-A654-F4FB380D4724}"/>
    <cellStyle name="Comma 3 5 5 3 8" xfId="4961" xr:uid="{00000000-0005-0000-0000-000052430000}"/>
    <cellStyle name="Comma 3 5 5 3 8 2" xfId="14568" xr:uid="{00000000-0005-0000-0000-000053430000}"/>
    <cellStyle name="Comma 3 5 5 3 8 2 2" xfId="33782" xr:uid="{4468E24E-0B96-4C7A-8FAF-5CD4BF660199}"/>
    <cellStyle name="Comma 3 5 5 3 8 3" xfId="24175" xr:uid="{A43A0AC2-E548-4337-B9FB-E1D882C48443}"/>
    <cellStyle name="Comma 3 5 5 3 9" xfId="9764" xr:uid="{00000000-0005-0000-0000-000054430000}"/>
    <cellStyle name="Comma 3 5 5 3 9 2" xfId="28978" xr:uid="{C6FCEF12-4D34-4F6C-A2C3-4A26F6E539E5}"/>
    <cellStyle name="Comma 3 5 5 4" xfId="254" xr:uid="{00000000-0005-0000-0000-000055430000}"/>
    <cellStyle name="Comma 3 5 5 4 2" xfId="1055" xr:uid="{00000000-0005-0000-0000-000056430000}"/>
    <cellStyle name="Comma 3 5 5 4 2 2" xfId="3459" xr:uid="{00000000-0005-0000-0000-000057430000}"/>
    <cellStyle name="Comma 3 5 5 4 2 2 2" xfId="8262" xr:uid="{00000000-0005-0000-0000-000058430000}"/>
    <cellStyle name="Comma 3 5 5 4 2 2 2 2" xfId="17869" xr:uid="{00000000-0005-0000-0000-000059430000}"/>
    <cellStyle name="Comma 3 5 5 4 2 2 2 2 2" xfId="37083" xr:uid="{C4939E35-0613-4FAA-8E64-5B3AF0A08F6D}"/>
    <cellStyle name="Comma 3 5 5 4 2 2 2 3" xfId="27476" xr:uid="{56FD07F8-B9A2-4EFF-B209-119A4D7ED4AC}"/>
    <cellStyle name="Comma 3 5 5 4 2 2 3" xfId="13066" xr:uid="{00000000-0005-0000-0000-00005A430000}"/>
    <cellStyle name="Comma 3 5 5 4 2 2 3 2" xfId="32280" xr:uid="{4144E84B-931E-4E19-AFE0-A18775C98D7D}"/>
    <cellStyle name="Comma 3 5 5 4 2 2 4" xfId="22673" xr:uid="{41D1BAC0-ADA5-4616-A4E1-234BC77457ED}"/>
    <cellStyle name="Comma 3 5 5 4 2 3" xfId="5861" xr:uid="{00000000-0005-0000-0000-00005B430000}"/>
    <cellStyle name="Comma 3 5 5 4 2 3 2" xfId="15468" xr:uid="{00000000-0005-0000-0000-00005C430000}"/>
    <cellStyle name="Comma 3 5 5 4 2 3 2 2" xfId="34682" xr:uid="{FD29E2E2-27DB-4ED0-9E4E-50AD700791C3}"/>
    <cellStyle name="Comma 3 5 5 4 2 3 3" xfId="25075" xr:uid="{A93F91EA-A480-48D2-BFB3-8CA79F88B062}"/>
    <cellStyle name="Comma 3 5 5 4 2 4" xfId="10664" xr:uid="{00000000-0005-0000-0000-00005D430000}"/>
    <cellStyle name="Comma 3 5 5 4 2 4 2" xfId="29878" xr:uid="{195CD100-F0B4-4C08-BE5A-E18B727BE75C}"/>
    <cellStyle name="Comma 3 5 5 4 2 5" xfId="20271" xr:uid="{51367529-C6BC-414B-A151-DFABA1A8405D}"/>
    <cellStyle name="Comma 3 5 5 4 3" xfId="1855" xr:uid="{00000000-0005-0000-0000-00005E430000}"/>
    <cellStyle name="Comma 3 5 5 4 3 2" xfId="4259" xr:uid="{00000000-0005-0000-0000-00005F430000}"/>
    <cellStyle name="Comma 3 5 5 4 3 2 2" xfId="9062" xr:uid="{00000000-0005-0000-0000-000060430000}"/>
    <cellStyle name="Comma 3 5 5 4 3 2 2 2" xfId="18669" xr:uid="{00000000-0005-0000-0000-000061430000}"/>
    <cellStyle name="Comma 3 5 5 4 3 2 2 2 2" xfId="37883" xr:uid="{78227B51-9952-4FCF-96C6-FF3021A36BA4}"/>
    <cellStyle name="Comma 3 5 5 4 3 2 2 3" xfId="28276" xr:uid="{C616394D-ADFE-427A-9C22-7E85AAA43376}"/>
    <cellStyle name="Comma 3 5 5 4 3 2 3" xfId="13866" xr:uid="{00000000-0005-0000-0000-000062430000}"/>
    <cellStyle name="Comma 3 5 5 4 3 2 3 2" xfId="33080" xr:uid="{05CC5D2B-9635-4871-B993-A32CA80D47EB}"/>
    <cellStyle name="Comma 3 5 5 4 3 2 4" xfId="23473" xr:uid="{4914E219-8D39-4191-876E-E7EAD9829B86}"/>
    <cellStyle name="Comma 3 5 5 4 3 3" xfId="6661" xr:uid="{00000000-0005-0000-0000-000063430000}"/>
    <cellStyle name="Comma 3 5 5 4 3 3 2" xfId="16268" xr:uid="{00000000-0005-0000-0000-000064430000}"/>
    <cellStyle name="Comma 3 5 5 4 3 3 2 2" xfId="35482" xr:uid="{8C468CE9-74BD-48F8-89B8-5F94E614F63B}"/>
    <cellStyle name="Comma 3 5 5 4 3 3 3" xfId="25875" xr:uid="{A6A6496E-5459-4D14-B894-9078DCD20F75}"/>
    <cellStyle name="Comma 3 5 5 4 3 4" xfId="11464" xr:uid="{00000000-0005-0000-0000-000065430000}"/>
    <cellStyle name="Comma 3 5 5 4 3 4 2" xfId="30678" xr:uid="{0AC6E257-88A5-4502-9318-51C32D36169C}"/>
    <cellStyle name="Comma 3 5 5 4 3 5" xfId="21071" xr:uid="{9C10BF4C-05CF-40A7-9734-B0C07CFA96E6}"/>
    <cellStyle name="Comma 3 5 5 4 4" xfId="2659" xr:uid="{00000000-0005-0000-0000-000066430000}"/>
    <cellStyle name="Comma 3 5 5 4 4 2" xfId="7462" xr:uid="{00000000-0005-0000-0000-000067430000}"/>
    <cellStyle name="Comma 3 5 5 4 4 2 2" xfId="17069" xr:uid="{00000000-0005-0000-0000-000068430000}"/>
    <cellStyle name="Comma 3 5 5 4 4 2 2 2" xfId="36283" xr:uid="{3A06AD69-72CB-402C-871F-82C787E4E5C4}"/>
    <cellStyle name="Comma 3 5 5 4 4 2 3" xfId="26676" xr:uid="{A0BB9390-3A38-40B4-A651-DDFEB375DFDF}"/>
    <cellStyle name="Comma 3 5 5 4 4 3" xfId="12266" xr:uid="{00000000-0005-0000-0000-000069430000}"/>
    <cellStyle name="Comma 3 5 5 4 4 3 2" xfId="31480" xr:uid="{B6233D5D-BD91-4F2E-B83E-C2D4BBB15BFA}"/>
    <cellStyle name="Comma 3 5 5 4 4 4" xfId="21873" xr:uid="{9F11CD53-3509-41E6-A75A-33B6B354D25A}"/>
    <cellStyle name="Comma 3 5 5 4 5" xfId="5061" xr:uid="{00000000-0005-0000-0000-00006A430000}"/>
    <cellStyle name="Comma 3 5 5 4 5 2" xfId="14668" xr:uid="{00000000-0005-0000-0000-00006B430000}"/>
    <cellStyle name="Comma 3 5 5 4 5 2 2" xfId="33882" xr:uid="{AC3CA2BB-27D8-4156-8AA6-A3A41106E802}"/>
    <cellStyle name="Comma 3 5 5 4 5 3" xfId="24275" xr:uid="{F38FC8F3-46AD-49E8-BB81-9B8E3F6BF908}"/>
    <cellStyle name="Comma 3 5 5 4 6" xfId="9864" xr:uid="{00000000-0005-0000-0000-00006C430000}"/>
    <cellStyle name="Comma 3 5 5 4 6 2" xfId="29078" xr:uid="{09037243-9B98-4A80-8193-61D688AD0AC8}"/>
    <cellStyle name="Comma 3 5 5 4 7" xfId="19471" xr:uid="{06AF7E54-DCAF-4840-810A-2BE3E5B94DFF}"/>
    <cellStyle name="Comma 3 5 5 5" xfId="454" xr:uid="{00000000-0005-0000-0000-00006D430000}"/>
    <cellStyle name="Comma 3 5 5 5 2" xfId="1255" xr:uid="{00000000-0005-0000-0000-00006E430000}"/>
    <cellStyle name="Comma 3 5 5 5 2 2" xfId="3659" xr:uid="{00000000-0005-0000-0000-00006F430000}"/>
    <cellStyle name="Comma 3 5 5 5 2 2 2" xfId="8462" xr:uid="{00000000-0005-0000-0000-000070430000}"/>
    <cellStyle name="Comma 3 5 5 5 2 2 2 2" xfId="18069" xr:uid="{00000000-0005-0000-0000-000071430000}"/>
    <cellStyle name="Comma 3 5 5 5 2 2 2 2 2" xfId="37283" xr:uid="{F6E7EC1F-8695-45CF-A562-16272D8A4B57}"/>
    <cellStyle name="Comma 3 5 5 5 2 2 2 3" xfId="27676" xr:uid="{B42B92E8-0A8C-457F-80AE-30E7AB04D40B}"/>
    <cellStyle name="Comma 3 5 5 5 2 2 3" xfId="13266" xr:uid="{00000000-0005-0000-0000-000072430000}"/>
    <cellStyle name="Comma 3 5 5 5 2 2 3 2" xfId="32480" xr:uid="{5EC06A8A-3341-4B26-B688-B606B92F2F12}"/>
    <cellStyle name="Comma 3 5 5 5 2 2 4" xfId="22873" xr:uid="{321E6579-0A66-401F-9A95-65843FD7C762}"/>
    <cellStyle name="Comma 3 5 5 5 2 3" xfId="6061" xr:uid="{00000000-0005-0000-0000-000073430000}"/>
    <cellStyle name="Comma 3 5 5 5 2 3 2" xfId="15668" xr:uid="{00000000-0005-0000-0000-000074430000}"/>
    <cellStyle name="Comma 3 5 5 5 2 3 2 2" xfId="34882" xr:uid="{3BD1FC06-8C36-40F7-BC9F-8C55D0028E49}"/>
    <cellStyle name="Comma 3 5 5 5 2 3 3" xfId="25275" xr:uid="{0C7F8A16-07C1-4B49-A1DA-B4C7A4C68D67}"/>
    <cellStyle name="Comma 3 5 5 5 2 4" xfId="10864" xr:uid="{00000000-0005-0000-0000-000075430000}"/>
    <cellStyle name="Comma 3 5 5 5 2 4 2" xfId="30078" xr:uid="{06E4BFAE-BAB2-4535-81B0-5B9CFD098B25}"/>
    <cellStyle name="Comma 3 5 5 5 2 5" xfId="20471" xr:uid="{4138DA79-EAEF-46DC-8FBE-5263D47F50E0}"/>
    <cellStyle name="Comma 3 5 5 5 3" xfId="2055" xr:uid="{00000000-0005-0000-0000-000076430000}"/>
    <cellStyle name="Comma 3 5 5 5 3 2" xfId="4459" xr:uid="{00000000-0005-0000-0000-000077430000}"/>
    <cellStyle name="Comma 3 5 5 5 3 2 2" xfId="9262" xr:uid="{00000000-0005-0000-0000-000078430000}"/>
    <cellStyle name="Comma 3 5 5 5 3 2 2 2" xfId="18869" xr:uid="{00000000-0005-0000-0000-000079430000}"/>
    <cellStyle name="Comma 3 5 5 5 3 2 2 2 2" xfId="38083" xr:uid="{0A723580-7D9C-43EA-9BE9-5738BB1369F0}"/>
    <cellStyle name="Comma 3 5 5 5 3 2 2 3" xfId="28476" xr:uid="{F1C921F4-D646-4646-820E-9D6C5148B499}"/>
    <cellStyle name="Comma 3 5 5 5 3 2 3" xfId="14066" xr:uid="{00000000-0005-0000-0000-00007A430000}"/>
    <cellStyle name="Comma 3 5 5 5 3 2 3 2" xfId="33280" xr:uid="{257D3A07-6CAB-4EE3-B57B-2D28C3AF80E7}"/>
    <cellStyle name="Comma 3 5 5 5 3 2 4" xfId="23673" xr:uid="{47EAFD17-1C7D-4654-B530-DA08A5E1DA86}"/>
    <cellStyle name="Comma 3 5 5 5 3 3" xfId="6861" xr:uid="{00000000-0005-0000-0000-00007B430000}"/>
    <cellStyle name="Comma 3 5 5 5 3 3 2" xfId="16468" xr:uid="{00000000-0005-0000-0000-00007C430000}"/>
    <cellStyle name="Comma 3 5 5 5 3 3 2 2" xfId="35682" xr:uid="{30413EB1-F09A-4EEA-B0F2-A57456755BD1}"/>
    <cellStyle name="Comma 3 5 5 5 3 3 3" xfId="26075" xr:uid="{8B9AD6CA-7EEC-4384-8971-7ED96495CF91}"/>
    <cellStyle name="Comma 3 5 5 5 3 4" xfId="11664" xr:uid="{00000000-0005-0000-0000-00007D430000}"/>
    <cellStyle name="Comma 3 5 5 5 3 4 2" xfId="30878" xr:uid="{8C2C5F58-FC43-421A-AC79-F065FE1A421A}"/>
    <cellStyle name="Comma 3 5 5 5 3 5" xfId="21271" xr:uid="{1CAE8BFD-961A-4C06-AFB0-A51093E863D9}"/>
    <cellStyle name="Comma 3 5 5 5 4" xfId="2859" xr:uid="{00000000-0005-0000-0000-00007E430000}"/>
    <cellStyle name="Comma 3 5 5 5 4 2" xfId="7662" xr:uid="{00000000-0005-0000-0000-00007F430000}"/>
    <cellStyle name="Comma 3 5 5 5 4 2 2" xfId="17269" xr:uid="{00000000-0005-0000-0000-000080430000}"/>
    <cellStyle name="Comma 3 5 5 5 4 2 2 2" xfId="36483" xr:uid="{4595A413-0590-4CFA-B0CD-0C614B5115F9}"/>
    <cellStyle name="Comma 3 5 5 5 4 2 3" xfId="26876" xr:uid="{D242A4CC-D862-4CE8-B267-D8E2B755E748}"/>
    <cellStyle name="Comma 3 5 5 5 4 3" xfId="12466" xr:uid="{00000000-0005-0000-0000-000081430000}"/>
    <cellStyle name="Comma 3 5 5 5 4 3 2" xfId="31680" xr:uid="{3AA9FCBF-AC76-4EC8-88D0-E62B57F171D2}"/>
    <cellStyle name="Comma 3 5 5 5 4 4" xfId="22073" xr:uid="{EA3BB716-2612-430D-B9B9-CCACA7597F99}"/>
    <cellStyle name="Comma 3 5 5 5 5" xfId="5261" xr:uid="{00000000-0005-0000-0000-000082430000}"/>
    <cellStyle name="Comma 3 5 5 5 5 2" xfId="14868" xr:uid="{00000000-0005-0000-0000-000083430000}"/>
    <cellStyle name="Comma 3 5 5 5 5 2 2" xfId="34082" xr:uid="{EB3EBFF7-5747-4F35-8E3D-77BB14EB8D62}"/>
    <cellStyle name="Comma 3 5 5 5 5 3" xfId="24475" xr:uid="{27237CB1-A498-4910-88EF-DC3784087B07}"/>
    <cellStyle name="Comma 3 5 5 5 6" xfId="10064" xr:uid="{00000000-0005-0000-0000-000084430000}"/>
    <cellStyle name="Comma 3 5 5 5 6 2" xfId="29278" xr:uid="{67E7DEB9-BA90-48C4-8523-C13DBF3FCCCA}"/>
    <cellStyle name="Comma 3 5 5 5 7" xfId="19671" xr:uid="{9027073C-D7B6-41BD-BB3C-658DF425AE62}"/>
    <cellStyle name="Comma 3 5 5 6" xfId="654" xr:uid="{00000000-0005-0000-0000-000085430000}"/>
    <cellStyle name="Comma 3 5 5 6 2" xfId="1455" xr:uid="{00000000-0005-0000-0000-000086430000}"/>
    <cellStyle name="Comma 3 5 5 6 2 2" xfId="3859" xr:uid="{00000000-0005-0000-0000-000087430000}"/>
    <cellStyle name="Comma 3 5 5 6 2 2 2" xfId="8662" xr:uid="{00000000-0005-0000-0000-000088430000}"/>
    <cellStyle name="Comma 3 5 5 6 2 2 2 2" xfId="18269" xr:uid="{00000000-0005-0000-0000-000089430000}"/>
    <cellStyle name="Comma 3 5 5 6 2 2 2 2 2" xfId="37483" xr:uid="{E1404FE6-6320-4640-829E-436DBCC1E596}"/>
    <cellStyle name="Comma 3 5 5 6 2 2 2 3" xfId="27876" xr:uid="{EB934107-0392-4F0F-9B41-5552FBA7AE7A}"/>
    <cellStyle name="Comma 3 5 5 6 2 2 3" xfId="13466" xr:uid="{00000000-0005-0000-0000-00008A430000}"/>
    <cellStyle name="Comma 3 5 5 6 2 2 3 2" xfId="32680" xr:uid="{E053B2B8-4DD9-4274-85B9-4A03A5EE731B}"/>
    <cellStyle name="Comma 3 5 5 6 2 2 4" xfId="23073" xr:uid="{DEA3E49A-29D3-4D34-BB1B-32CB5B54C689}"/>
    <cellStyle name="Comma 3 5 5 6 2 3" xfId="6261" xr:uid="{00000000-0005-0000-0000-00008B430000}"/>
    <cellStyle name="Comma 3 5 5 6 2 3 2" xfId="15868" xr:uid="{00000000-0005-0000-0000-00008C430000}"/>
    <cellStyle name="Comma 3 5 5 6 2 3 2 2" xfId="35082" xr:uid="{CAC494E6-E79E-4B90-9666-A1F6B0567E39}"/>
    <cellStyle name="Comma 3 5 5 6 2 3 3" xfId="25475" xr:uid="{6F7C6579-DCE6-40B4-B3A2-22DFCD59717F}"/>
    <cellStyle name="Comma 3 5 5 6 2 4" xfId="11064" xr:uid="{00000000-0005-0000-0000-00008D430000}"/>
    <cellStyle name="Comma 3 5 5 6 2 4 2" xfId="30278" xr:uid="{71E60DFC-92E2-4FB3-8DD2-D011CE4CCA2D}"/>
    <cellStyle name="Comma 3 5 5 6 2 5" xfId="20671" xr:uid="{F9D554C2-EF2E-45F4-B677-72639ED113A7}"/>
    <cellStyle name="Comma 3 5 5 6 3" xfId="2255" xr:uid="{00000000-0005-0000-0000-00008E430000}"/>
    <cellStyle name="Comma 3 5 5 6 3 2" xfId="4659" xr:uid="{00000000-0005-0000-0000-00008F430000}"/>
    <cellStyle name="Comma 3 5 5 6 3 2 2" xfId="9462" xr:uid="{00000000-0005-0000-0000-000090430000}"/>
    <cellStyle name="Comma 3 5 5 6 3 2 2 2" xfId="19069" xr:uid="{00000000-0005-0000-0000-000091430000}"/>
    <cellStyle name="Comma 3 5 5 6 3 2 2 2 2" xfId="38283" xr:uid="{0E76F7A0-7718-4DF1-A0AE-14883EA710B6}"/>
    <cellStyle name="Comma 3 5 5 6 3 2 2 3" xfId="28676" xr:uid="{E98F19C8-66F3-4300-AFD9-AD7E7A1A83F4}"/>
    <cellStyle name="Comma 3 5 5 6 3 2 3" xfId="14266" xr:uid="{00000000-0005-0000-0000-000092430000}"/>
    <cellStyle name="Comma 3 5 5 6 3 2 3 2" xfId="33480" xr:uid="{53FC1569-EDA8-47BC-899A-79561839A14E}"/>
    <cellStyle name="Comma 3 5 5 6 3 2 4" xfId="23873" xr:uid="{9EDC6D12-B5D4-4039-91A3-8FF327738DD8}"/>
    <cellStyle name="Comma 3 5 5 6 3 3" xfId="7061" xr:uid="{00000000-0005-0000-0000-000093430000}"/>
    <cellStyle name="Comma 3 5 5 6 3 3 2" xfId="16668" xr:uid="{00000000-0005-0000-0000-000094430000}"/>
    <cellStyle name="Comma 3 5 5 6 3 3 2 2" xfId="35882" xr:uid="{4475D6B8-E57F-4C4E-8642-06E17964E193}"/>
    <cellStyle name="Comma 3 5 5 6 3 3 3" xfId="26275" xr:uid="{184D9FB5-7D7B-46BB-BFE2-844D0A510C89}"/>
    <cellStyle name="Comma 3 5 5 6 3 4" xfId="11864" xr:uid="{00000000-0005-0000-0000-000095430000}"/>
    <cellStyle name="Comma 3 5 5 6 3 4 2" xfId="31078" xr:uid="{7F064B49-5F88-47A5-80DC-189A61870679}"/>
    <cellStyle name="Comma 3 5 5 6 3 5" xfId="21471" xr:uid="{52A01FD3-FD0D-4ACA-B100-1540DD1C18EB}"/>
    <cellStyle name="Comma 3 5 5 6 4" xfId="3059" xr:uid="{00000000-0005-0000-0000-000096430000}"/>
    <cellStyle name="Comma 3 5 5 6 4 2" xfId="7862" xr:uid="{00000000-0005-0000-0000-000097430000}"/>
    <cellStyle name="Comma 3 5 5 6 4 2 2" xfId="17469" xr:uid="{00000000-0005-0000-0000-000098430000}"/>
    <cellStyle name="Comma 3 5 5 6 4 2 2 2" xfId="36683" xr:uid="{6DD3168A-8C9F-401F-BACE-225486D7FF87}"/>
    <cellStyle name="Comma 3 5 5 6 4 2 3" xfId="27076" xr:uid="{630C24D1-C9E6-4A11-9A0B-74179A2BAE28}"/>
    <cellStyle name="Comma 3 5 5 6 4 3" xfId="12666" xr:uid="{00000000-0005-0000-0000-000099430000}"/>
    <cellStyle name="Comma 3 5 5 6 4 3 2" xfId="31880" xr:uid="{800EB823-CA0F-4367-894A-E29973A3D5EC}"/>
    <cellStyle name="Comma 3 5 5 6 4 4" xfId="22273" xr:uid="{65FB3C78-40AD-4274-89E6-B1B74369BA41}"/>
    <cellStyle name="Comma 3 5 5 6 5" xfId="5461" xr:uid="{00000000-0005-0000-0000-00009A430000}"/>
    <cellStyle name="Comma 3 5 5 6 5 2" xfId="15068" xr:uid="{00000000-0005-0000-0000-00009B430000}"/>
    <cellStyle name="Comma 3 5 5 6 5 2 2" xfId="34282" xr:uid="{581FEBA3-DADC-4DAB-A551-03FEC73E1F0D}"/>
    <cellStyle name="Comma 3 5 5 6 5 3" xfId="24675" xr:uid="{8AA9397C-1E63-4DCC-8DA9-DD7A30783D33}"/>
    <cellStyle name="Comma 3 5 5 6 6" xfId="10264" xr:uid="{00000000-0005-0000-0000-00009C430000}"/>
    <cellStyle name="Comma 3 5 5 6 6 2" xfId="29478" xr:uid="{A9EF55B4-90E1-4597-A618-206DD74B9ACA}"/>
    <cellStyle name="Comma 3 5 5 6 7" xfId="19871" xr:uid="{F80D201B-C7CD-4932-B2AF-AAA8D1EDF4FD}"/>
    <cellStyle name="Comma 3 5 5 7" xfId="855" xr:uid="{00000000-0005-0000-0000-00009D430000}"/>
    <cellStyle name="Comma 3 5 5 7 2" xfId="3259" xr:uid="{00000000-0005-0000-0000-00009E430000}"/>
    <cellStyle name="Comma 3 5 5 7 2 2" xfId="8062" xr:uid="{00000000-0005-0000-0000-00009F430000}"/>
    <cellStyle name="Comma 3 5 5 7 2 2 2" xfId="17669" xr:uid="{00000000-0005-0000-0000-0000A0430000}"/>
    <cellStyle name="Comma 3 5 5 7 2 2 2 2" xfId="36883" xr:uid="{01A30E7F-D730-41A0-A113-951A7CDF0B05}"/>
    <cellStyle name="Comma 3 5 5 7 2 2 3" xfId="27276" xr:uid="{DE1712C8-86DA-4ECC-BAF2-151B42AE2FE9}"/>
    <cellStyle name="Comma 3 5 5 7 2 3" xfId="12866" xr:uid="{00000000-0005-0000-0000-0000A1430000}"/>
    <cellStyle name="Comma 3 5 5 7 2 3 2" xfId="32080" xr:uid="{E508C673-F240-4DF9-9F59-7C3688BF516B}"/>
    <cellStyle name="Comma 3 5 5 7 2 4" xfId="22473" xr:uid="{941B2F5B-52A4-4398-A05F-7F74D4C80CA7}"/>
    <cellStyle name="Comma 3 5 5 7 3" xfId="5661" xr:uid="{00000000-0005-0000-0000-0000A2430000}"/>
    <cellStyle name="Comma 3 5 5 7 3 2" xfId="15268" xr:uid="{00000000-0005-0000-0000-0000A3430000}"/>
    <cellStyle name="Comma 3 5 5 7 3 2 2" xfId="34482" xr:uid="{AA320A38-8BE6-4517-A14B-3A662B25156E}"/>
    <cellStyle name="Comma 3 5 5 7 3 3" xfId="24875" xr:uid="{0162F3ED-1D73-4CF7-A740-0727F81E8A1B}"/>
    <cellStyle name="Comma 3 5 5 7 4" xfId="10464" xr:uid="{00000000-0005-0000-0000-0000A4430000}"/>
    <cellStyle name="Comma 3 5 5 7 4 2" xfId="29678" xr:uid="{6F8B7656-9603-48C0-BDEF-642D3441E2A8}"/>
    <cellStyle name="Comma 3 5 5 7 5" xfId="20071" xr:uid="{2A2038E8-2523-4153-8653-49E67A15EE7F}"/>
    <cellStyle name="Comma 3 5 5 8" xfId="1655" xr:uid="{00000000-0005-0000-0000-0000A5430000}"/>
    <cellStyle name="Comma 3 5 5 8 2" xfId="4059" xr:uid="{00000000-0005-0000-0000-0000A6430000}"/>
    <cellStyle name="Comma 3 5 5 8 2 2" xfId="8862" xr:uid="{00000000-0005-0000-0000-0000A7430000}"/>
    <cellStyle name="Comma 3 5 5 8 2 2 2" xfId="18469" xr:uid="{00000000-0005-0000-0000-0000A8430000}"/>
    <cellStyle name="Comma 3 5 5 8 2 2 2 2" xfId="37683" xr:uid="{875B84B8-CE1D-4BA3-9A4E-45F7CB33C9F7}"/>
    <cellStyle name="Comma 3 5 5 8 2 2 3" xfId="28076" xr:uid="{2BBC19C0-F154-4464-A9DB-A4AB32DAFCD5}"/>
    <cellStyle name="Comma 3 5 5 8 2 3" xfId="13666" xr:uid="{00000000-0005-0000-0000-0000A9430000}"/>
    <cellStyle name="Comma 3 5 5 8 2 3 2" xfId="32880" xr:uid="{894D8229-A5F5-445D-928D-70394BB99C7B}"/>
    <cellStyle name="Comma 3 5 5 8 2 4" xfId="23273" xr:uid="{23B30235-6487-427F-A187-F7E3A967B73B}"/>
    <cellStyle name="Comma 3 5 5 8 3" xfId="6461" xr:uid="{00000000-0005-0000-0000-0000AA430000}"/>
    <cellStyle name="Comma 3 5 5 8 3 2" xfId="16068" xr:uid="{00000000-0005-0000-0000-0000AB430000}"/>
    <cellStyle name="Comma 3 5 5 8 3 2 2" xfId="35282" xr:uid="{CA05E371-E7C8-4B39-9C0F-83065B5CB6A4}"/>
    <cellStyle name="Comma 3 5 5 8 3 3" xfId="25675" xr:uid="{5C22A9B4-8224-4A7E-8B6B-8213D59BE003}"/>
    <cellStyle name="Comma 3 5 5 8 4" xfId="11264" xr:uid="{00000000-0005-0000-0000-0000AC430000}"/>
    <cellStyle name="Comma 3 5 5 8 4 2" xfId="30478" xr:uid="{2E2FB557-4BB3-404C-AFA7-FDD0E850830B}"/>
    <cellStyle name="Comma 3 5 5 8 5" xfId="20871" xr:uid="{A6B59A02-D5F5-40DD-BB5B-0FF449214CA7}"/>
    <cellStyle name="Comma 3 5 5 9" xfId="2459" xr:uid="{00000000-0005-0000-0000-0000AD430000}"/>
    <cellStyle name="Comma 3 5 5 9 2" xfId="7262" xr:uid="{00000000-0005-0000-0000-0000AE430000}"/>
    <cellStyle name="Comma 3 5 5 9 2 2" xfId="16869" xr:uid="{00000000-0005-0000-0000-0000AF430000}"/>
    <cellStyle name="Comma 3 5 5 9 2 2 2" xfId="36083" xr:uid="{D0E4DE61-C581-4CD8-9DBB-AF75507D9BDC}"/>
    <cellStyle name="Comma 3 5 5 9 2 3" xfId="26476" xr:uid="{CAD57CFE-E489-4040-ADD7-C3C075BAE9B0}"/>
    <cellStyle name="Comma 3 5 5 9 3" xfId="12066" xr:uid="{00000000-0005-0000-0000-0000B0430000}"/>
    <cellStyle name="Comma 3 5 5 9 3 2" xfId="31280" xr:uid="{9DD8D09B-1D5E-4F25-8AEB-37E5C8CC4793}"/>
    <cellStyle name="Comma 3 5 5 9 4" xfId="21673" xr:uid="{738A0EE2-A3D3-4A56-ABAE-EFD04AB825A8}"/>
    <cellStyle name="Comma 3 5 6" xfId="64" xr:uid="{00000000-0005-0000-0000-0000B1430000}"/>
    <cellStyle name="Comma 3 5 6 10" xfId="9674" xr:uid="{00000000-0005-0000-0000-0000B2430000}"/>
    <cellStyle name="Comma 3 5 6 10 2" xfId="28888" xr:uid="{501A8CA2-8FB8-48B8-BBA9-1E3DE6E8EF2C}"/>
    <cellStyle name="Comma 3 5 6 11" xfId="19281" xr:uid="{3D14C0B5-2E4F-40C2-92B1-988EF59FF9C9}"/>
    <cellStyle name="Comma 3 5 6 2" xfId="164" xr:uid="{00000000-0005-0000-0000-0000B3430000}"/>
    <cellStyle name="Comma 3 5 6 2 10" xfId="19381" xr:uid="{50139344-8BEF-4931-B3D4-EB033826D0A5}"/>
    <cellStyle name="Comma 3 5 6 2 2" xfId="364" xr:uid="{00000000-0005-0000-0000-0000B4430000}"/>
    <cellStyle name="Comma 3 5 6 2 2 2" xfId="1165" xr:uid="{00000000-0005-0000-0000-0000B5430000}"/>
    <cellStyle name="Comma 3 5 6 2 2 2 2" xfId="3569" xr:uid="{00000000-0005-0000-0000-0000B6430000}"/>
    <cellStyle name="Comma 3 5 6 2 2 2 2 2" xfId="8372" xr:uid="{00000000-0005-0000-0000-0000B7430000}"/>
    <cellStyle name="Comma 3 5 6 2 2 2 2 2 2" xfId="17979" xr:uid="{00000000-0005-0000-0000-0000B8430000}"/>
    <cellStyle name="Comma 3 5 6 2 2 2 2 2 2 2" xfId="37193" xr:uid="{3C870486-1ED0-4C33-A875-82CACEED2AD1}"/>
    <cellStyle name="Comma 3 5 6 2 2 2 2 2 3" xfId="27586" xr:uid="{6626AF8F-E17D-4A8B-A5AD-C9FECEEF8805}"/>
    <cellStyle name="Comma 3 5 6 2 2 2 2 3" xfId="13176" xr:uid="{00000000-0005-0000-0000-0000B9430000}"/>
    <cellStyle name="Comma 3 5 6 2 2 2 2 3 2" xfId="32390" xr:uid="{B9A7C4FE-B198-438F-9E8A-E603BE11781F}"/>
    <cellStyle name="Comma 3 5 6 2 2 2 2 4" xfId="22783" xr:uid="{54CD1E9D-5BF2-4B8D-AA68-6783A1B9AA7C}"/>
    <cellStyle name="Comma 3 5 6 2 2 2 3" xfId="5971" xr:uid="{00000000-0005-0000-0000-0000BA430000}"/>
    <cellStyle name="Comma 3 5 6 2 2 2 3 2" xfId="15578" xr:uid="{00000000-0005-0000-0000-0000BB430000}"/>
    <cellStyle name="Comma 3 5 6 2 2 2 3 2 2" xfId="34792" xr:uid="{9516F171-FDA3-4A94-BFEE-7CB06E531681}"/>
    <cellStyle name="Comma 3 5 6 2 2 2 3 3" xfId="25185" xr:uid="{963C19FF-23B1-46A5-B647-247C6709B291}"/>
    <cellStyle name="Comma 3 5 6 2 2 2 4" xfId="10774" xr:uid="{00000000-0005-0000-0000-0000BC430000}"/>
    <cellStyle name="Comma 3 5 6 2 2 2 4 2" xfId="29988" xr:uid="{D9DA9316-E11F-4716-A808-3B96D63829DD}"/>
    <cellStyle name="Comma 3 5 6 2 2 2 5" xfId="20381" xr:uid="{D76EA560-AD26-44FD-B60B-7B31E37AF63B}"/>
    <cellStyle name="Comma 3 5 6 2 2 3" xfId="1965" xr:uid="{00000000-0005-0000-0000-0000BD430000}"/>
    <cellStyle name="Comma 3 5 6 2 2 3 2" xfId="4369" xr:uid="{00000000-0005-0000-0000-0000BE430000}"/>
    <cellStyle name="Comma 3 5 6 2 2 3 2 2" xfId="9172" xr:uid="{00000000-0005-0000-0000-0000BF430000}"/>
    <cellStyle name="Comma 3 5 6 2 2 3 2 2 2" xfId="18779" xr:uid="{00000000-0005-0000-0000-0000C0430000}"/>
    <cellStyle name="Comma 3 5 6 2 2 3 2 2 2 2" xfId="37993" xr:uid="{54F5C548-759E-406F-827A-16FA4CF46B37}"/>
    <cellStyle name="Comma 3 5 6 2 2 3 2 2 3" xfId="28386" xr:uid="{098EDD4A-BD09-4ADB-85ED-282EBB1EA9F4}"/>
    <cellStyle name="Comma 3 5 6 2 2 3 2 3" xfId="13976" xr:uid="{00000000-0005-0000-0000-0000C1430000}"/>
    <cellStyle name="Comma 3 5 6 2 2 3 2 3 2" xfId="33190" xr:uid="{EB319B1A-5124-4A71-ACE5-D2E970631FBE}"/>
    <cellStyle name="Comma 3 5 6 2 2 3 2 4" xfId="23583" xr:uid="{03D8C99D-B83D-4916-BBC0-2E6D92D4B139}"/>
    <cellStyle name="Comma 3 5 6 2 2 3 3" xfId="6771" xr:uid="{00000000-0005-0000-0000-0000C2430000}"/>
    <cellStyle name="Comma 3 5 6 2 2 3 3 2" xfId="16378" xr:uid="{00000000-0005-0000-0000-0000C3430000}"/>
    <cellStyle name="Comma 3 5 6 2 2 3 3 2 2" xfId="35592" xr:uid="{E106A72E-35B2-4F5A-806B-8FB35D73015F}"/>
    <cellStyle name="Comma 3 5 6 2 2 3 3 3" xfId="25985" xr:uid="{9D13DB44-9DD4-4B53-BAF3-F9081956DA21}"/>
    <cellStyle name="Comma 3 5 6 2 2 3 4" xfId="11574" xr:uid="{00000000-0005-0000-0000-0000C4430000}"/>
    <cellStyle name="Comma 3 5 6 2 2 3 4 2" xfId="30788" xr:uid="{F7B795F8-2732-4A3B-9592-ED9FA824F564}"/>
    <cellStyle name="Comma 3 5 6 2 2 3 5" xfId="21181" xr:uid="{EAD0E928-08FF-4319-B42D-51CEEE16458B}"/>
    <cellStyle name="Comma 3 5 6 2 2 4" xfId="2769" xr:uid="{00000000-0005-0000-0000-0000C5430000}"/>
    <cellStyle name="Comma 3 5 6 2 2 4 2" xfId="7572" xr:uid="{00000000-0005-0000-0000-0000C6430000}"/>
    <cellStyle name="Comma 3 5 6 2 2 4 2 2" xfId="17179" xr:uid="{00000000-0005-0000-0000-0000C7430000}"/>
    <cellStyle name="Comma 3 5 6 2 2 4 2 2 2" xfId="36393" xr:uid="{D7B0C01E-7DD4-4AC2-AFFA-420FAD839D7E}"/>
    <cellStyle name="Comma 3 5 6 2 2 4 2 3" xfId="26786" xr:uid="{09387B65-5109-4595-A57D-2DDBF25A2C85}"/>
    <cellStyle name="Comma 3 5 6 2 2 4 3" xfId="12376" xr:uid="{00000000-0005-0000-0000-0000C8430000}"/>
    <cellStyle name="Comma 3 5 6 2 2 4 3 2" xfId="31590" xr:uid="{55700E50-B203-40B8-8B41-113B4BF8E568}"/>
    <cellStyle name="Comma 3 5 6 2 2 4 4" xfId="21983" xr:uid="{D37967A7-370B-490E-9708-D5CEB4BBE620}"/>
    <cellStyle name="Comma 3 5 6 2 2 5" xfId="5171" xr:uid="{00000000-0005-0000-0000-0000C9430000}"/>
    <cellStyle name="Comma 3 5 6 2 2 5 2" xfId="14778" xr:uid="{00000000-0005-0000-0000-0000CA430000}"/>
    <cellStyle name="Comma 3 5 6 2 2 5 2 2" xfId="33992" xr:uid="{CBEBC80B-7909-4144-81FB-6DE18022D4EB}"/>
    <cellStyle name="Comma 3 5 6 2 2 5 3" xfId="24385" xr:uid="{A975A4AC-F9E0-43A9-A921-C9644816D4F7}"/>
    <cellStyle name="Comma 3 5 6 2 2 6" xfId="9974" xr:uid="{00000000-0005-0000-0000-0000CB430000}"/>
    <cellStyle name="Comma 3 5 6 2 2 6 2" xfId="29188" xr:uid="{7E3B6699-89D2-4D6A-9B8D-79001909EB7E}"/>
    <cellStyle name="Comma 3 5 6 2 2 7" xfId="19581" xr:uid="{5FC99402-01EE-4A36-8184-77EA6F5E9A81}"/>
    <cellStyle name="Comma 3 5 6 2 3" xfId="564" xr:uid="{00000000-0005-0000-0000-0000CC430000}"/>
    <cellStyle name="Comma 3 5 6 2 3 2" xfId="1365" xr:uid="{00000000-0005-0000-0000-0000CD430000}"/>
    <cellStyle name="Comma 3 5 6 2 3 2 2" xfId="3769" xr:uid="{00000000-0005-0000-0000-0000CE430000}"/>
    <cellStyle name="Comma 3 5 6 2 3 2 2 2" xfId="8572" xr:uid="{00000000-0005-0000-0000-0000CF430000}"/>
    <cellStyle name="Comma 3 5 6 2 3 2 2 2 2" xfId="18179" xr:uid="{00000000-0005-0000-0000-0000D0430000}"/>
    <cellStyle name="Comma 3 5 6 2 3 2 2 2 2 2" xfId="37393" xr:uid="{E01FA330-A7A7-4DAC-8E8E-31F35ECBDE80}"/>
    <cellStyle name="Comma 3 5 6 2 3 2 2 2 3" xfId="27786" xr:uid="{3177C3AD-D2A3-48FC-85FC-9007D496956F}"/>
    <cellStyle name="Comma 3 5 6 2 3 2 2 3" xfId="13376" xr:uid="{00000000-0005-0000-0000-0000D1430000}"/>
    <cellStyle name="Comma 3 5 6 2 3 2 2 3 2" xfId="32590" xr:uid="{2592CE19-BD88-4FD0-9120-C00A522D44A8}"/>
    <cellStyle name="Comma 3 5 6 2 3 2 2 4" xfId="22983" xr:uid="{020492D1-8CD8-47CB-9D78-AF38E26A4BAF}"/>
    <cellStyle name="Comma 3 5 6 2 3 2 3" xfId="6171" xr:uid="{00000000-0005-0000-0000-0000D2430000}"/>
    <cellStyle name="Comma 3 5 6 2 3 2 3 2" xfId="15778" xr:uid="{00000000-0005-0000-0000-0000D3430000}"/>
    <cellStyle name="Comma 3 5 6 2 3 2 3 2 2" xfId="34992" xr:uid="{6FC15BA2-2F2F-4921-A9B0-75B360678AEC}"/>
    <cellStyle name="Comma 3 5 6 2 3 2 3 3" xfId="25385" xr:uid="{725B318A-4968-4545-8D2A-596FF173C409}"/>
    <cellStyle name="Comma 3 5 6 2 3 2 4" xfId="10974" xr:uid="{00000000-0005-0000-0000-0000D4430000}"/>
    <cellStyle name="Comma 3 5 6 2 3 2 4 2" xfId="30188" xr:uid="{E12C40D3-00AB-4F55-8187-CE0D36F6CE16}"/>
    <cellStyle name="Comma 3 5 6 2 3 2 5" xfId="20581" xr:uid="{EC3FC769-740F-409E-B94E-3DA7CEFAE360}"/>
    <cellStyle name="Comma 3 5 6 2 3 3" xfId="2165" xr:uid="{00000000-0005-0000-0000-0000D5430000}"/>
    <cellStyle name="Comma 3 5 6 2 3 3 2" xfId="4569" xr:uid="{00000000-0005-0000-0000-0000D6430000}"/>
    <cellStyle name="Comma 3 5 6 2 3 3 2 2" xfId="9372" xr:uid="{00000000-0005-0000-0000-0000D7430000}"/>
    <cellStyle name="Comma 3 5 6 2 3 3 2 2 2" xfId="18979" xr:uid="{00000000-0005-0000-0000-0000D8430000}"/>
    <cellStyle name="Comma 3 5 6 2 3 3 2 2 2 2" xfId="38193" xr:uid="{53683EC3-F9BB-406A-8731-A86BDAEBE3A3}"/>
    <cellStyle name="Comma 3 5 6 2 3 3 2 2 3" xfId="28586" xr:uid="{F7374C09-0599-459B-8097-56B4E50667F2}"/>
    <cellStyle name="Comma 3 5 6 2 3 3 2 3" xfId="14176" xr:uid="{00000000-0005-0000-0000-0000D9430000}"/>
    <cellStyle name="Comma 3 5 6 2 3 3 2 3 2" xfId="33390" xr:uid="{0FD31C72-41E2-4B60-815A-FBD0063DCF0F}"/>
    <cellStyle name="Comma 3 5 6 2 3 3 2 4" xfId="23783" xr:uid="{917A61AA-487C-4F47-8F01-78D067702639}"/>
    <cellStyle name="Comma 3 5 6 2 3 3 3" xfId="6971" xr:uid="{00000000-0005-0000-0000-0000DA430000}"/>
    <cellStyle name="Comma 3 5 6 2 3 3 3 2" xfId="16578" xr:uid="{00000000-0005-0000-0000-0000DB430000}"/>
    <cellStyle name="Comma 3 5 6 2 3 3 3 2 2" xfId="35792" xr:uid="{44CF38E8-3EE0-47A3-AC1B-A75E6C40846F}"/>
    <cellStyle name="Comma 3 5 6 2 3 3 3 3" xfId="26185" xr:uid="{E274A499-D6C0-4DDE-83F0-E6328FDE606D}"/>
    <cellStyle name="Comma 3 5 6 2 3 3 4" xfId="11774" xr:uid="{00000000-0005-0000-0000-0000DC430000}"/>
    <cellStyle name="Comma 3 5 6 2 3 3 4 2" xfId="30988" xr:uid="{51EEC150-475C-4161-9024-E2BAE1F4D87B}"/>
    <cellStyle name="Comma 3 5 6 2 3 3 5" xfId="21381" xr:uid="{17435BCD-9094-426D-B6A7-846C6BD7BD04}"/>
    <cellStyle name="Comma 3 5 6 2 3 4" xfId="2969" xr:uid="{00000000-0005-0000-0000-0000DD430000}"/>
    <cellStyle name="Comma 3 5 6 2 3 4 2" xfId="7772" xr:uid="{00000000-0005-0000-0000-0000DE430000}"/>
    <cellStyle name="Comma 3 5 6 2 3 4 2 2" xfId="17379" xr:uid="{00000000-0005-0000-0000-0000DF430000}"/>
    <cellStyle name="Comma 3 5 6 2 3 4 2 2 2" xfId="36593" xr:uid="{FFF493FD-6D84-46BE-B63A-BEDD6726E924}"/>
    <cellStyle name="Comma 3 5 6 2 3 4 2 3" xfId="26986" xr:uid="{8FD78F12-16F0-45F0-B580-0743C0BB43A5}"/>
    <cellStyle name="Comma 3 5 6 2 3 4 3" xfId="12576" xr:uid="{00000000-0005-0000-0000-0000E0430000}"/>
    <cellStyle name="Comma 3 5 6 2 3 4 3 2" xfId="31790" xr:uid="{D0BDFB17-7C77-4F17-91BF-2E5B2C522C03}"/>
    <cellStyle name="Comma 3 5 6 2 3 4 4" xfId="22183" xr:uid="{4234A40D-5055-4139-881C-3B08642D6E2F}"/>
    <cellStyle name="Comma 3 5 6 2 3 5" xfId="5371" xr:uid="{00000000-0005-0000-0000-0000E1430000}"/>
    <cellStyle name="Comma 3 5 6 2 3 5 2" xfId="14978" xr:uid="{00000000-0005-0000-0000-0000E2430000}"/>
    <cellStyle name="Comma 3 5 6 2 3 5 2 2" xfId="34192" xr:uid="{CF594DEB-7025-4D47-B9CF-E47700FB8553}"/>
    <cellStyle name="Comma 3 5 6 2 3 5 3" xfId="24585" xr:uid="{43A3CB06-40FE-4FA8-ABCA-BA96D6531D6D}"/>
    <cellStyle name="Comma 3 5 6 2 3 6" xfId="10174" xr:uid="{00000000-0005-0000-0000-0000E3430000}"/>
    <cellStyle name="Comma 3 5 6 2 3 6 2" xfId="29388" xr:uid="{9125AAE9-1577-4973-8F8C-A1F442F58E54}"/>
    <cellStyle name="Comma 3 5 6 2 3 7" xfId="19781" xr:uid="{8AEAA494-AFAD-4496-8AE6-C82A94CF5D3D}"/>
    <cellStyle name="Comma 3 5 6 2 4" xfId="764" xr:uid="{00000000-0005-0000-0000-0000E4430000}"/>
    <cellStyle name="Comma 3 5 6 2 4 2" xfId="1565" xr:uid="{00000000-0005-0000-0000-0000E5430000}"/>
    <cellStyle name="Comma 3 5 6 2 4 2 2" xfId="3969" xr:uid="{00000000-0005-0000-0000-0000E6430000}"/>
    <cellStyle name="Comma 3 5 6 2 4 2 2 2" xfId="8772" xr:uid="{00000000-0005-0000-0000-0000E7430000}"/>
    <cellStyle name="Comma 3 5 6 2 4 2 2 2 2" xfId="18379" xr:uid="{00000000-0005-0000-0000-0000E8430000}"/>
    <cellStyle name="Comma 3 5 6 2 4 2 2 2 2 2" xfId="37593" xr:uid="{1E321016-D7C2-4707-8634-A0A5A02F8857}"/>
    <cellStyle name="Comma 3 5 6 2 4 2 2 2 3" xfId="27986" xr:uid="{103CB3E1-0C78-40A3-8824-4C5A33228ECE}"/>
    <cellStyle name="Comma 3 5 6 2 4 2 2 3" xfId="13576" xr:uid="{00000000-0005-0000-0000-0000E9430000}"/>
    <cellStyle name="Comma 3 5 6 2 4 2 2 3 2" xfId="32790" xr:uid="{5CDEF65A-C12F-429B-8B2D-E0AD27263E2C}"/>
    <cellStyle name="Comma 3 5 6 2 4 2 2 4" xfId="23183" xr:uid="{0A3CBE14-06AC-4E97-9AB1-446CC9A37CF1}"/>
    <cellStyle name="Comma 3 5 6 2 4 2 3" xfId="6371" xr:uid="{00000000-0005-0000-0000-0000EA430000}"/>
    <cellStyle name="Comma 3 5 6 2 4 2 3 2" xfId="15978" xr:uid="{00000000-0005-0000-0000-0000EB430000}"/>
    <cellStyle name="Comma 3 5 6 2 4 2 3 2 2" xfId="35192" xr:uid="{1887E587-39A2-4787-A9D4-93F8DF3F1CEF}"/>
    <cellStyle name="Comma 3 5 6 2 4 2 3 3" xfId="25585" xr:uid="{128A472E-7DDE-4CA0-8334-BCB682868C61}"/>
    <cellStyle name="Comma 3 5 6 2 4 2 4" xfId="11174" xr:uid="{00000000-0005-0000-0000-0000EC430000}"/>
    <cellStyle name="Comma 3 5 6 2 4 2 4 2" xfId="30388" xr:uid="{C1EE8927-2CB8-44B6-BF69-17401505C387}"/>
    <cellStyle name="Comma 3 5 6 2 4 2 5" xfId="20781" xr:uid="{96A4CBD9-FDF5-4D62-87BE-84078E329EC7}"/>
    <cellStyle name="Comma 3 5 6 2 4 3" xfId="2365" xr:uid="{00000000-0005-0000-0000-0000ED430000}"/>
    <cellStyle name="Comma 3 5 6 2 4 3 2" xfId="4769" xr:uid="{00000000-0005-0000-0000-0000EE430000}"/>
    <cellStyle name="Comma 3 5 6 2 4 3 2 2" xfId="9572" xr:uid="{00000000-0005-0000-0000-0000EF430000}"/>
    <cellStyle name="Comma 3 5 6 2 4 3 2 2 2" xfId="19179" xr:uid="{00000000-0005-0000-0000-0000F0430000}"/>
    <cellStyle name="Comma 3 5 6 2 4 3 2 2 2 2" xfId="38393" xr:uid="{793D4938-5456-4F6C-A877-52550CD820C4}"/>
    <cellStyle name="Comma 3 5 6 2 4 3 2 2 3" xfId="28786" xr:uid="{24CF294A-B352-451C-85E3-7626B8DC681B}"/>
    <cellStyle name="Comma 3 5 6 2 4 3 2 3" xfId="14376" xr:uid="{00000000-0005-0000-0000-0000F1430000}"/>
    <cellStyle name="Comma 3 5 6 2 4 3 2 3 2" xfId="33590" xr:uid="{2A96166B-ACFA-4ADB-948B-1A901D9BEB87}"/>
    <cellStyle name="Comma 3 5 6 2 4 3 2 4" xfId="23983" xr:uid="{ECE2AD2B-4657-4D11-86D7-6E4690BE7ED5}"/>
    <cellStyle name="Comma 3 5 6 2 4 3 3" xfId="7171" xr:uid="{00000000-0005-0000-0000-0000F2430000}"/>
    <cellStyle name="Comma 3 5 6 2 4 3 3 2" xfId="16778" xr:uid="{00000000-0005-0000-0000-0000F3430000}"/>
    <cellStyle name="Comma 3 5 6 2 4 3 3 2 2" xfId="35992" xr:uid="{27BE18FE-E816-48C3-9F94-D9244C0269FC}"/>
    <cellStyle name="Comma 3 5 6 2 4 3 3 3" xfId="26385" xr:uid="{C9C558F1-A039-48E7-9261-6E6E74ECAACC}"/>
    <cellStyle name="Comma 3 5 6 2 4 3 4" xfId="11974" xr:uid="{00000000-0005-0000-0000-0000F4430000}"/>
    <cellStyle name="Comma 3 5 6 2 4 3 4 2" xfId="31188" xr:uid="{CEA819FB-2C95-47E1-957A-3DBD57E4DE2C}"/>
    <cellStyle name="Comma 3 5 6 2 4 3 5" xfId="21581" xr:uid="{1CC1C9B7-67B2-4D13-AECF-A534A5030455}"/>
    <cellStyle name="Comma 3 5 6 2 4 4" xfId="3169" xr:uid="{00000000-0005-0000-0000-0000F5430000}"/>
    <cellStyle name="Comma 3 5 6 2 4 4 2" xfId="7972" xr:uid="{00000000-0005-0000-0000-0000F6430000}"/>
    <cellStyle name="Comma 3 5 6 2 4 4 2 2" xfId="17579" xr:uid="{00000000-0005-0000-0000-0000F7430000}"/>
    <cellStyle name="Comma 3 5 6 2 4 4 2 2 2" xfId="36793" xr:uid="{17A91F6D-4BFB-4F1A-92FA-E3BCC8FBF790}"/>
    <cellStyle name="Comma 3 5 6 2 4 4 2 3" xfId="27186" xr:uid="{383E8747-7581-4D4E-9CD2-EC9486272FB5}"/>
    <cellStyle name="Comma 3 5 6 2 4 4 3" xfId="12776" xr:uid="{00000000-0005-0000-0000-0000F8430000}"/>
    <cellStyle name="Comma 3 5 6 2 4 4 3 2" xfId="31990" xr:uid="{6B0457F4-E404-4AA5-AF16-E9AA6C9FF088}"/>
    <cellStyle name="Comma 3 5 6 2 4 4 4" xfId="22383" xr:uid="{0AD3EA91-06D5-47FE-A560-3E26EE8E7876}"/>
    <cellStyle name="Comma 3 5 6 2 4 5" xfId="5571" xr:uid="{00000000-0005-0000-0000-0000F9430000}"/>
    <cellStyle name="Comma 3 5 6 2 4 5 2" xfId="15178" xr:uid="{00000000-0005-0000-0000-0000FA430000}"/>
    <cellStyle name="Comma 3 5 6 2 4 5 2 2" xfId="34392" xr:uid="{20796A0D-9985-4963-9611-7DE3220A2444}"/>
    <cellStyle name="Comma 3 5 6 2 4 5 3" xfId="24785" xr:uid="{2FAEA8C8-025D-4F40-9F6A-A497632E831A}"/>
    <cellStyle name="Comma 3 5 6 2 4 6" xfId="10374" xr:uid="{00000000-0005-0000-0000-0000FB430000}"/>
    <cellStyle name="Comma 3 5 6 2 4 6 2" xfId="29588" xr:uid="{0BF5244F-6E91-4818-B676-15AF77D4CA1A}"/>
    <cellStyle name="Comma 3 5 6 2 4 7" xfId="19981" xr:uid="{7A72C504-A338-4AC2-ADEB-A1DAD641F05B}"/>
    <cellStyle name="Comma 3 5 6 2 5" xfId="965" xr:uid="{00000000-0005-0000-0000-0000FC430000}"/>
    <cellStyle name="Comma 3 5 6 2 5 2" xfId="3369" xr:uid="{00000000-0005-0000-0000-0000FD430000}"/>
    <cellStyle name="Comma 3 5 6 2 5 2 2" xfId="8172" xr:uid="{00000000-0005-0000-0000-0000FE430000}"/>
    <cellStyle name="Comma 3 5 6 2 5 2 2 2" xfId="17779" xr:uid="{00000000-0005-0000-0000-0000FF430000}"/>
    <cellStyle name="Comma 3 5 6 2 5 2 2 2 2" xfId="36993" xr:uid="{DF1C1183-8F81-4C21-BBE9-C9C7B29AEF78}"/>
    <cellStyle name="Comma 3 5 6 2 5 2 2 3" xfId="27386" xr:uid="{59EE9397-8935-48E4-8A25-A1C268512C48}"/>
    <cellStyle name="Comma 3 5 6 2 5 2 3" xfId="12976" xr:uid="{00000000-0005-0000-0000-000000440000}"/>
    <cellStyle name="Comma 3 5 6 2 5 2 3 2" xfId="32190" xr:uid="{0729FC8B-D5DC-4ADF-A62F-91C7424FB223}"/>
    <cellStyle name="Comma 3 5 6 2 5 2 4" xfId="22583" xr:uid="{66B04FC2-7E50-4A6A-A9CA-7D262A8E48A3}"/>
    <cellStyle name="Comma 3 5 6 2 5 3" xfId="5771" xr:uid="{00000000-0005-0000-0000-000001440000}"/>
    <cellStyle name="Comma 3 5 6 2 5 3 2" xfId="15378" xr:uid="{00000000-0005-0000-0000-000002440000}"/>
    <cellStyle name="Comma 3 5 6 2 5 3 2 2" xfId="34592" xr:uid="{72B5A01D-BEC5-49D9-9935-87D388F00538}"/>
    <cellStyle name="Comma 3 5 6 2 5 3 3" xfId="24985" xr:uid="{5A96A0C4-2A03-48B6-A438-E5C0413F31D5}"/>
    <cellStyle name="Comma 3 5 6 2 5 4" xfId="10574" xr:uid="{00000000-0005-0000-0000-000003440000}"/>
    <cellStyle name="Comma 3 5 6 2 5 4 2" xfId="29788" xr:uid="{A92B2895-4B83-401A-97B6-8D1ED27AA9AC}"/>
    <cellStyle name="Comma 3 5 6 2 5 5" xfId="20181" xr:uid="{16002C4F-B6CD-4230-8D9B-6A6ACEE875E9}"/>
    <cellStyle name="Comma 3 5 6 2 6" xfId="1765" xr:uid="{00000000-0005-0000-0000-000004440000}"/>
    <cellStyle name="Comma 3 5 6 2 6 2" xfId="4169" xr:uid="{00000000-0005-0000-0000-000005440000}"/>
    <cellStyle name="Comma 3 5 6 2 6 2 2" xfId="8972" xr:uid="{00000000-0005-0000-0000-000006440000}"/>
    <cellStyle name="Comma 3 5 6 2 6 2 2 2" xfId="18579" xr:uid="{00000000-0005-0000-0000-000007440000}"/>
    <cellStyle name="Comma 3 5 6 2 6 2 2 2 2" xfId="37793" xr:uid="{BE3CACEB-941D-42A0-9A3B-C225F469C167}"/>
    <cellStyle name="Comma 3 5 6 2 6 2 2 3" xfId="28186" xr:uid="{B5972D30-9AA0-4C89-9321-A7F11A275D7D}"/>
    <cellStyle name="Comma 3 5 6 2 6 2 3" xfId="13776" xr:uid="{00000000-0005-0000-0000-000008440000}"/>
    <cellStyle name="Comma 3 5 6 2 6 2 3 2" xfId="32990" xr:uid="{DA11B1AE-A0C1-46B2-860C-A894742CCDA7}"/>
    <cellStyle name="Comma 3 5 6 2 6 2 4" xfId="23383" xr:uid="{7E4F2809-247B-4F16-8DEC-359284ADE803}"/>
    <cellStyle name="Comma 3 5 6 2 6 3" xfId="6571" xr:uid="{00000000-0005-0000-0000-000009440000}"/>
    <cellStyle name="Comma 3 5 6 2 6 3 2" xfId="16178" xr:uid="{00000000-0005-0000-0000-00000A440000}"/>
    <cellStyle name="Comma 3 5 6 2 6 3 2 2" xfId="35392" xr:uid="{F8660C1D-C170-47DE-BE06-7199B240CC9E}"/>
    <cellStyle name="Comma 3 5 6 2 6 3 3" xfId="25785" xr:uid="{43741A83-7847-45A6-AC65-FFD39F57F867}"/>
    <cellStyle name="Comma 3 5 6 2 6 4" xfId="11374" xr:uid="{00000000-0005-0000-0000-00000B440000}"/>
    <cellStyle name="Comma 3 5 6 2 6 4 2" xfId="30588" xr:uid="{BA255DDF-7B17-4909-9F4B-55D567276FCC}"/>
    <cellStyle name="Comma 3 5 6 2 6 5" xfId="20981" xr:uid="{429918B1-89DC-4986-A069-78D5AF5C11B1}"/>
    <cellStyle name="Comma 3 5 6 2 7" xfId="2569" xr:uid="{00000000-0005-0000-0000-00000C440000}"/>
    <cellStyle name="Comma 3 5 6 2 7 2" xfId="7372" xr:uid="{00000000-0005-0000-0000-00000D440000}"/>
    <cellStyle name="Comma 3 5 6 2 7 2 2" xfId="16979" xr:uid="{00000000-0005-0000-0000-00000E440000}"/>
    <cellStyle name="Comma 3 5 6 2 7 2 2 2" xfId="36193" xr:uid="{B2AAE873-53B5-475E-ACA6-7598071C396C}"/>
    <cellStyle name="Comma 3 5 6 2 7 2 3" xfId="26586" xr:uid="{87213E04-D6E1-4D2B-8A8B-5E5B30F400BF}"/>
    <cellStyle name="Comma 3 5 6 2 7 3" xfId="12176" xr:uid="{00000000-0005-0000-0000-00000F440000}"/>
    <cellStyle name="Comma 3 5 6 2 7 3 2" xfId="31390" xr:uid="{DA686008-6287-430D-A2ED-4F8BA08956D8}"/>
    <cellStyle name="Comma 3 5 6 2 7 4" xfId="21783" xr:uid="{21292080-A94F-46D4-AED0-10A82CA2B7F7}"/>
    <cellStyle name="Comma 3 5 6 2 8" xfId="4971" xr:uid="{00000000-0005-0000-0000-000010440000}"/>
    <cellStyle name="Comma 3 5 6 2 8 2" xfId="14578" xr:uid="{00000000-0005-0000-0000-000011440000}"/>
    <cellStyle name="Comma 3 5 6 2 8 2 2" xfId="33792" xr:uid="{F9E629DE-CA1B-4835-B581-43FAAB9CF449}"/>
    <cellStyle name="Comma 3 5 6 2 8 3" xfId="24185" xr:uid="{8B76D637-F7C0-4335-BDE6-C4E91898BF35}"/>
    <cellStyle name="Comma 3 5 6 2 9" xfId="9774" xr:uid="{00000000-0005-0000-0000-000012440000}"/>
    <cellStyle name="Comma 3 5 6 2 9 2" xfId="28988" xr:uid="{750F3B55-51AB-4502-AC46-D90A699865F6}"/>
    <cellStyle name="Comma 3 5 6 3" xfId="264" xr:uid="{00000000-0005-0000-0000-000013440000}"/>
    <cellStyle name="Comma 3 5 6 3 2" xfId="1065" xr:uid="{00000000-0005-0000-0000-000014440000}"/>
    <cellStyle name="Comma 3 5 6 3 2 2" xfId="3469" xr:uid="{00000000-0005-0000-0000-000015440000}"/>
    <cellStyle name="Comma 3 5 6 3 2 2 2" xfId="8272" xr:uid="{00000000-0005-0000-0000-000016440000}"/>
    <cellStyle name="Comma 3 5 6 3 2 2 2 2" xfId="17879" xr:uid="{00000000-0005-0000-0000-000017440000}"/>
    <cellStyle name="Comma 3 5 6 3 2 2 2 2 2" xfId="37093" xr:uid="{D6640A93-C4B4-4CB3-BA68-3E33078514C2}"/>
    <cellStyle name="Comma 3 5 6 3 2 2 2 3" xfId="27486" xr:uid="{E6CBC1BA-59BD-46B3-A033-798704A8CBC0}"/>
    <cellStyle name="Comma 3 5 6 3 2 2 3" xfId="13076" xr:uid="{00000000-0005-0000-0000-000018440000}"/>
    <cellStyle name="Comma 3 5 6 3 2 2 3 2" xfId="32290" xr:uid="{E12B6E0E-9978-4D40-AEBD-FD49CD5446DE}"/>
    <cellStyle name="Comma 3 5 6 3 2 2 4" xfId="22683" xr:uid="{1E11DEB9-2C04-4B7E-BCF4-28AFCCC2EF3F}"/>
    <cellStyle name="Comma 3 5 6 3 2 3" xfId="5871" xr:uid="{00000000-0005-0000-0000-000019440000}"/>
    <cellStyle name="Comma 3 5 6 3 2 3 2" xfId="15478" xr:uid="{00000000-0005-0000-0000-00001A440000}"/>
    <cellStyle name="Comma 3 5 6 3 2 3 2 2" xfId="34692" xr:uid="{7FCC9068-B094-4B7E-A544-10D2BE29B52F}"/>
    <cellStyle name="Comma 3 5 6 3 2 3 3" xfId="25085" xr:uid="{9C669D09-3222-44D1-8701-B67DA3188AF2}"/>
    <cellStyle name="Comma 3 5 6 3 2 4" xfId="10674" xr:uid="{00000000-0005-0000-0000-00001B440000}"/>
    <cellStyle name="Comma 3 5 6 3 2 4 2" xfId="29888" xr:uid="{F205F196-5581-414C-B292-B7C10E5960F8}"/>
    <cellStyle name="Comma 3 5 6 3 2 5" xfId="20281" xr:uid="{8C3AFC04-FE15-4A14-96FB-C4042D9CA009}"/>
    <cellStyle name="Comma 3 5 6 3 3" xfId="1865" xr:uid="{00000000-0005-0000-0000-00001C440000}"/>
    <cellStyle name="Comma 3 5 6 3 3 2" xfId="4269" xr:uid="{00000000-0005-0000-0000-00001D440000}"/>
    <cellStyle name="Comma 3 5 6 3 3 2 2" xfId="9072" xr:uid="{00000000-0005-0000-0000-00001E440000}"/>
    <cellStyle name="Comma 3 5 6 3 3 2 2 2" xfId="18679" xr:uid="{00000000-0005-0000-0000-00001F440000}"/>
    <cellStyle name="Comma 3 5 6 3 3 2 2 2 2" xfId="37893" xr:uid="{3A51A416-06AB-46B3-BCED-988AA50171E5}"/>
    <cellStyle name="Comma 3 5 6 3 3 2 2 3" xfId="28286" xr:uid="{F6C303B2-9FE9-4B31-9D6E-AE4D148B4891}"/>
    <cellStyle name="Comma 3 5 6 3 3 2 3" xfId="13876" xr:uid="{00000000-0005-0000-0000-000020440000}"/>
    <cellStyle name="Comma 3 5 6 3 3 2 3 2" xfId="33090" xr:uid="{9CB77BEE-6D54-4D17-814D-C62020F31DAC}"/>
    <cellStyle name="Comma 3 5 6 3 3 2 4" xfId="23483" xr:uid="{113124AA-D600-4FDD-986F-A8EAF7CAA738}"/>
    <cellStyle name="Comma 3 5 6 3 3 3" xfId="6671" xr:uid="{00000000-0005-0000-0000-000021440000}"/>
    <cellStyle name="Comma 3 5 6 3 3 3 2" xfId="16278" xr:uid="{00000000-0005-0000-0000-000022440000}"/>
    <cellStyle name="Comma 3 5 6 3 3 3 2 2" xfId="35492" xr:uid="{EB77D41C-05C6-4331-8D19-397A83CC213D}"/>
    <cellStyle name="Comma 3 5 6 3 3 3 3" xfId="25885" xr:uid="{1DC50A94-385C-4F3A-8009-9DF5ABA126FE}"/>
    <cellStyle name="Comma 3 5 6 3 3 4" xfId="11474" xr:uid="{00000000-0005-0000-0000-000023440000}"/>
    <cellStyle name="Comma 3 5 6 3 3 4 2" xfId="30688" xr:uid="{39A56881-4F64-484B-9295-AFA5B1162AF7}"/>
    <cellStyle name="Comma 3 5 6 3 3 5" xfId="21081" xr:uid="{2333FC0F-C875-4E98-BD78-861D26BBC998}"/>
    <cellStyle name="Comma 3 5 6 3 4" xfId="2669" xr:uid="{00000000-0005-0000-0000-000024440000}"/>
    <cellStyle name="Comma 3 5 6 3 4 2" xfId="7472" xr:uid="{00000000-0005-0000-0000-000025440000}"/>
    <cellStyle name="Comma 3 5 6 3 4 2 2" xfId="17079" xr:uid="{00000000-0005-0000-0000-000026440000}"/>
    <cellStyle name="Comma 3 5 6 3 4 2 2 2" xfId="36293" xr:uid="{54177E87-33F5-4DF2-ABF1-184AF6099476}"/>
    <cellStyle name="Comma 3 5 6 3 4 2 3" xfId="26686" xr:uid="{BADFF939-BD29-42C5-919C-38448688D224}"/>
    <cellStyle name="Comma 3 5 6 3 4 3" xfId="12276" xr:uid="{00000000-0005-0000-0000-000027440000}"/>
    <cellStyle name="Comma 3 5 6 3 4 3 2" xfId="31490" xr:uid="{04895B43-B1ED-47E6-916C-78A7590BF122}"/>
    <cellStyle name="Comma 3 5 6 3 4 4" xfId="21883" xr:uid="{CEEB2ABD-DDAE-4131-8B50-63E6BDC29B20}"/>
    <cellStyle name="Comma 3 5 6 3 5" xfId="5071" xr:uid="{00000000-0005-0000-0000-000028440000}"/>
    <cellStyle name="Comma 3 5 6 3 5 2" xfId="14678" xr:uid="{00000000-0005-0000-0000-000029440000}"/>
    <cellStyle name="Comma 3 5 6 3 5 2 2" xfId="33892" xr:uid="{6C9C0EDD-7470-46A1-9F29-4B6154A5A2E5}"/>
    <cellStyle name="Comma 3 5 6 3 5 3" xfId="24285" xr:uid="{7D140066-3C90-47A2-8A3B-C63C75508EA4}"/>
    <cellStyle name="Comma 3 5 6 3 6" xfId="9874" xr:uid="{00000000-0005-0000-0000-00002A440000}"/>
    <cellStyle name="Comma 3 5 6 3 6 2" xfId="29088" xr:uid="{6A974BF1-C824-47BE-AF0F-4E5963550C8C}"/>
    <cellStyle name="Comma 3 5 6 3 7" xfId="19481" xr:uid="{AC1739BE-7D7C-4642-9F77-C11365790179}"/>
    <cellStyle name="Comma 3 5 6 4" xfId="464" xr:uid="{00000000-0005-0000-0000-00002B440000}"/>
    <cellStyle name="Comma 3 5 6 4 2" xfId="1265" xr:uid="{00000000-0005-0000-0000-00002C440000}"/>
    <cellStyle name="Comma 3 5 6 4 2 2" xfId="3669" xr:uid="{00000000-0005-0000-0000-00002D440000}"/>
    <cellStyle name="Comma 3 5 6 4 2 2 2" xfId="8472" xr:uid="{00000000-0005-0000-0000-00002E440000}"/>
    <cellStyle name="Comma 3 5 6 4 2 2 2 2" xfId="18079" xr:uid="{00000000-0005-0000-0000-00002F440000}"/>
    <cellStyle name="Comma 3 5 6 4 2 2 2 2 2" xfId="37293" xr:uid="{957B5C6D-B19D-4A38-93AD-E4CB82BADACC}"/>
    <cellStyle name="Comma 3 5 6 4 2 2 2 3" xfId="27686" xr:uid="{CB30BB72-4C3F-46E4-A684-B39D6CE1F76B}"/>
    <cellStyle name="Comma 3 5 6 4 2 2 3" xfId="13276" xr:uid="{00000000-0005-0000-0000-000030440000}"/>
    <cellStyle name="Comma 3 5 6 4 2 2 3 2" xfId="32490" xr:uid="{C1917A8C-3EE8-445A-88CD-31D1873C0E56}"/>
    <cellStyle name="Comma 3 5 6 4 2 2 4" xfId="22883" xr:uid="{FF9D86B5-D718-4C56-B25A-24757FEF8C86}"/>
    <cellStyle name="Comma 3 5 6 4 2 3" xfId="6071" xr:uid="{00000000-0005-0000-0000-000031440000}"/>
    <cellStyle name="Comma 3 5 6 4 2 3 2" xfId="15678" xr:uid="{00000000-0005-0000-0000-000032440000}"/>
    <cellStyle name="Comma 3 5 6 4 2 3 2 2" xfId="34892" xr:uid="{806BFF6A-2719-4EDB-BA64-8D4953FB96BA}"/>
    <cellStyle name="Comma 3 5 6 4 2 3 3" xfId="25285" xr:uid="{7C9CFE24-DF69-4B9A-B6F1-14973B35EFBE}"/>
    <cellStyle name="Comma 3 5 6 4 2 4" xfId="10874" xr:uid="{00000000-0005-0000-0000-000033440000}"/>
    <cellStyle name="Comma 3 5 6 4 2 4 2" xfId="30088" xr:uid="{D4A7AA9C-358A-45EF-9AC5-FCCB441BF8B4}"/>
    <cellStyle name="Comma 3 5 6 4 2 5" xfId="20481" xr:uid="{2A2BE3F8-2E6C-42ED-A231-DFC955DA41F3}"/>
    <cellStyle name="Comma 3 5 6 4 3" xfId="2065" xr:uid="{00000000-0005-0000-0000-000034440000}"/>
    <cellStyle name="Comma 3 5 6 4 3 2" xfId="4469" xr:uid="{00000000-0005-0000-0000-000035440000}"/>
    <cellStyle name="Comma 3 5 6 4 3 2 2" xfId="9272" xr:uid="{00000000-0005-0000-0000-000036440000}"/>
    <cellStyle name="Comma 3 5 6 4 3 2 2 2" xfId="18879" xr:uid="{00000000-0005-0000-0000-000037440000}"/>
    <cellStyle name="Comma 3 5 6 4 3 2 2 2 2" xfId="38093" xr:uid="{F6FD90C6-99A2-43FB-A5DD-EB02775C562F}"/>
    <cellStyle name="Comma 3 5 6 4 3 2 2 3" xfId="28486" xr:uid="{7A9DE2C9-0B87-40F5-8C6B-A73218ABFCAF}"/>
    <cellStyle name="Comma 3 5 6 4 3 2 3" xfId="14076" xr:uid="{00000000-0005-0000-0000-000038440000}"/>
    <cellStyle name="Comma 3 5 6 4 3 2 3 2" xfId="33290" xr:uid="{1D49DEF1-672E-46AB-8BD3-CB958F474829}"/>
    <cellStyle name="Comma 3 5 6 4 3 2 4" xfId="23683" xr:uid="{25FC6920-53B0-4E68-9DB3-CE9AFBCA2F46}"/>
    <cellStyle name="Comma 3 5 6 4 3 3" xfId="6871" xr:uid="{00000000-0005-0000-0000-000039440000}"/>
    <cellStyle name="Comma 3 5 6 4 3 3 2" xfId="16478" xr:uid="{00000000-0005-0000-0000-00003A440000}"/>
    <cellStyle name="Comma 3 5 6 4 3 3 2 2" xfId="35692" xr:uid="{EF082D29-8A8E-4C14-88D2-1BC73EE55787}"/>
    <cellStyle name="Comma 3 5 6 4 3 3 3" xfId="26085" xr:uid="{08938C94-A2B6-4652-96FA-33F3B802D30D}"/>
    <cellStyle name="Comma 3 5 6 4 3 4" xfId="11674" xr:uid="{00000000-0005-0000-0000-00003B440000}"/>
    <cellStyle name="Comma 3 5 6 4 3 4 2" xfId="30888" xr:uid="{7E5B18F1-76D7-4B77-B944-90F17ED9E2DD}"/>
    <cellStyle name="Comma 3 5 6 4 3 5" xfId="21281" xr:uid="{16ADFE49-D445-4E2C-BB04-50D678B10CC6}"/>
    <cellStyle name="Comma 3 5 6 4 4" xfId="2869" xr:uid="{00000000-0005-0000-0000-00003C440000}"/>
    <cellStyle name="Comma 3 5 6 4 4 2" xfId="7672" xr:uid="{00000000-0005-0000-0000-00003D440000}"/>
    <cellStyle name="Comma 3 5 6 4 4 2 2" xfId="17279" xr:uid="{00000000-0005-0000-0000-00003E440000}"/>
    <cellStyle name="Comma 3 5 6 4 4 2 2 2" xfId="36493" xr:uid="{7E33C9EC-DF80-4777-A193-777DB1AE2F7A}"/>
    <cellStyle name="Comma 3 5 6 4 4 2 3" xfId="26886" xr:uid="{06119A3A-FD8B-47EC-B2C5-9C9419AA9A1B}"/>
    <cellStyle name="Comma 3 5 6 4 4 3" xfId="12476" xr:uid="{00000000-0005-0000-0000-00003F440000}"/>
    <cellStyle name="Comma 3 5 6 4 4 3 2" xfId="31690" xr:uid="{F00A6F22-9E48-443A-91BD-E4A71DB46445}"/>
    <cellStyle name="Comma 3 5 6 4 4 4" xfId="22083" xr:uid="{3D03CC14-5CD2-43C8-9D01-3E1BDDD72E83}"/>
    <cellStyle name="Comma 3 5 6 4 5" xfId="5271" xr:uid="{00000000-0005-0000-0000-000040440000}"/>
    <cellStyle name="Comma 3 5 6 4 5 2" xfId="14878" xr:uid="{00000000-0005-0000-0000-000041440000}"/>
    <cellStyle name="Comma 3 5 6 4 5 2 2" xfId="34092" xr:uid="{07737CD8-6F64-4DCF-A437-57E0DF7A8927}"/>
    <cellStyle name="Comma 3 5 6 4 5 3" xfId="24485" xr:uid="{4A8AC512-856D-485A-8A2C-7ABB01ED3426}"/>
    <cellStyle name="Comma 3 5 6 4 6" xfId="10074" xr:uid="{00000000-0005-0000-0000-000042440000}"/>
    <cellStyle name="Comma 3 5 6 4 6 2" xfId="29288" xr:uid="{2D878E41-106E-4B82-BE57-CB6AA3630EA3}"/>
    <cellStyle name="Comma 3 5 6 4 7" xfId="19681" xr:uid="{B08B21EA-7DBC-45D1-91CC-00453F9F367B}"/>
    <cellStyle name="Comma 3 5 6 5" xfId="664" xr:uid="{00000000-0005-0000-0000-000043440000}"/>
    <cellStyle name="Comma 3 5 6 5 2" xfId="1465" xr:uid="{00000000-0005-0000-0000-000044440000}"/>
    <cellStyle name="Comma 3 5 6 5 2 2" xfId="3869" xr:uid="{00000000-0005-0000-0000-000045440000}"/>
    <cellStyle name="Comma 3 5 6 5 2 2 2" xfId="8672" xr:uid="{00000000-0005-0000-0000-000046440000}"/>
    <cellStyle name="Comma 3 5 6 5 2 2 2 2" xfId="18279" xr:uid="{00000000-0005-0000-0000-000047440000}"/>
    <cellStyle name="Comma 3 5 6 5 2 2 2 2 2" xfId="37493" xr:uid="{02288EFC-1741-4E02-A96A-C0B2F6FA6223}"/>
    <cellStyle name="Comma 3 5 6 5 2 2 2 3" xfId="27886" xr:uid="{2FBE6F55-5DC8-4A5B-B46D-A1568AD89ADE}"/>
    <cellStyle name="Comma 3 5 6 5 2 2 3" xfId="13476" xr:uid="{00000000-0005-0000-0000-000048440000}"/>
    <cellStyle name="Comma 3 5 6 5 2 2 3 2" xfId="32690" xr:uid="{13686417-0F44-4EDD-8962-B57C229E3DCD}"/>
    <cellStyle name="Comma 3 5 6 5 2 2 4" xfId="23083" xr:uid="{AE7707F0-B6E1-4AE1-820A-0DC6A1661D87}"/>
    <cellStyle name="Comma 3 5 6 5 2 3" xfId="6271" xr:uid="{00000000-0005-0000-0000-000049440000}"/>
    <cellStyle name="Comma 3 5 6 5 2 3 2" xfId="15878" xr:uid="{00000000-0005-0000-0000-00004A440000}"/>
    <cellStyle name="Comma 3 5 6 5 2 3 2 2" xfId="35092" xr:uid="{8DE649DA-B771-4F2F-80A8-B0EA1AACDD1F}"/>
    <cellStyle name="Comma 3 5 6 5 2 3 3" xfId="25485" xr:uid="{3D065A83-C4BA-4ED7-8A89-34E65BAB982C}"/>
    <cellStyle name="Comma 3 5 6 5 2 4" xfId="11074" xr:uid="{00000000-0005-0000-0000-00004B440000}"/>
    <cellStyle name="Comma 3 5 6 5 2 4 2" xfId="30288" xr:uid="{E566ABDD-1743-4D2C-9023-CA8CCC792D5F}"/>
    <cellStyle name="Comma 3 5 6 5 2 5" xfId="20681" xr:uid="{4E72DF30-0A49-44B3-8E29-F8CCAA793B70}"/>
    <cellStyle name="Comma 3 5 6 5 3" xfId="2265" xr:uid="{00000000-0005-0000-0000-00004C440000}"/>
    <cellStyle name="Comma 3 5 6 5 3 2" xfId="4669" xr:uid="{00000000-0005-0000-0000-00004D440000}"/>
    <cellStyle name="Comma 3 5 6 5 3 2 2" xfId="9472" xr:uid="{00000000-0005-0000-0000-00004E440000}"/>
    <cellStyle name="Comma 3 5 6 5 3 2 2 2" xfId="19079" xr:uid="{00000000-0005-0000-0000-00004F440000}"/>
    <cellStyle name="Comma 3 5 6 5 3 2 2 2 2" xfId="38293" xr:uid="{1AE0E529-1E80-4C93-8A24-A34769D5EE64}"/>
    <cellStyle name="Comma 3 5 6 5 3 2 2 3" xfId="28686" xr:uid="{CD0F38FB-5018-475A-BB7E-EBA41B371B11}"/>
    <cellStyle name="Comma 3 5 6 5 3 2 3" xfId="14276" xr:uid="{00000000-0005-0000-0000-000050440000}"/>
    <cellStyle name="Comma 3 5 6 5 3 2 3 2" xfId="33490" xr:uid="{CD271FCE-A3EC-4EB2-ADAF-9D2D214E1E51}"/>
    <cellStyle name="Comma 3 5 6 5 3 2 4" xfId="23883" xr:uid="{D2D7138F-773F-4288-BDB0-8377BDF92415}"/>
    <cellStyle name="Comma 3 5 6 5 3 3" xfId="7071" xr:uid="{00000000-0005-0000-0000-000051440000}"/>
    <cellStyle name="Comma 3 5 6 5 3 3 2" xfId="16678" xr:uid="{00000000-0005-0000-0000-000052440000}"/>
    <cellStyle name="Comma 3 5 6 5 3 3 2 2" xfId="35892" xr:uid="{6C22AF2B-A7E5-4237-88E5-B1BB90AE4D76}"/>
    <cellStyle name="Comma 3 5 6 5 3 3 3" xfId="26285" xr:uid="{E0AB256A-B0AD-442D-A42B-61AF706BF981}"/>
    <cellStyle name="Comma 3 5 6 5 3 4" xfId="11874" xr:uid="{00000000-0005-0000-0000-000053440000}"/>
    <cellStyle name="Comma 3 5 6 5 3 4 2" xfId="31088" xr:uid="{156420CF-B5F5-45B6-AEEC-F022F4425411}"/>
    <cellStyle name="Comma 3 5 6 5 3 5" xfId="21481" xr:uid="{080E6E16-4AE5-4539-A852-C8EF9B24A251}"/>
    <cellStyle name="Comma 3 5 6 5 4" xfId="3069" xr:uid="{00000000-0005-0000-0000-000054440000}"/>
    <cellStyle name="Comma 3 5 6 5 4 2" xfId="7872" xr:uid="{00000000-0005-0000-0000-000055440000}"/>
    <cellStyle name="Comma 3 5 6 5 4 2 2" xfId="17479" xr:uid="{00000000-0005-0000-0000-000056440000}"/>
    <cellStyle name="Comma 3 5 6 5 4 2 2 2" xfId="36693" xr:uid="{EDCA8D49-6A50-4CB6-A038-EAEE192540C3}"/>
    <cellStyle name="Comma 3 5 6 5 4 2 3" xfId="27086" xr:uid="{1FC33FEF-181A-491B-90AC-8BC85298C9C8}"/>
    <cellStyle name="Comma 3 5 6 5 4 3" xfId="12676" xr:uid="{00000000-0005-0000-0000-000057440000}"/>
    <cellStyle name="Comma 3 5 6 5 4 3 2" xfId="31890" xr:uid="{3141E543-9119-484B-8C29-EB89DBF5ED52}"/>
    <cellStyle name="Comma 3 5 6 5 4 4" xfId="22283" xr:uid="{F2FA17E8-6C74-4D34-A5EE-EF6457DDA5D1}"/>
    <cellStyle name="Comma 3 5 6 5 5" xfId="5471" xr:uid="{00000000-0005-0000-0000-000058440000}"/>
    <cellStyle name="Comma 3 5 6 5 5 2" xfId="15078" xr:uid="{00000000-0005-0000-0000-000059440000}"/>
    <cellStyle name="Comma 3 5 6 5 5 2 2" xfId="34292" xr:uid="{258B99F3-3D72-494E-B34C-935DA6424B85}"/>
    <cellStyle name="Comma 3 5 6 5 5 3" xfId="24685" xr:uid="{2EB70AB8-67E9-4031-BDF3-4FB05F5642C3}"/>
    <cellStyle name="Comma 3 5 6 5 6" xfId="10274" xr:uid="{00000000-0005-0000-0000-00005A440000}"/>
    <cellStyle name="Comma 3 5 6 5 6 2" xfId="29488" xr:uid="{AA46F3D7-50CA-4FD1-8C24-E4ED5EF2CAFF}"/>
    <cellStyle name="Comma 3 5 6 5 7" xfId="19881" xr:uid="{D230C4BA-C107-45B6-BBAC-E207257EFEA9}"/>
    <cellStyle name="Comma 3 5 6 6" xfId="865" xr:uid="{00000000-0005-0000-0000-00005B440000}"/>
    <cellStyle name="Comma 3 5 6 6 2" xfId="3269" xr:uid="{00000000-0005-0000-0000-00005C440000}"/>
    <cellStyle name="Comma 3 5 6 6 2 2" xfId="8072" xr:uid="{00000000-0005-0000-0000-00005D440000}"/>
    <cellStyle name="Comma 3 5 6 6 2 2 2" xfId="17679" xr:uid="{00000000-0005-0000-0000-00005E440000}"/>
    <cellStyle name="Comma 3 5 6 6 2 2 2 2" xfId="36893" xr:uid="{C3E091C6-CC9D-4E13-AA26-590649222E7C}"/>
    <cellStyle name="Comma 3 5 6 6 2 2 3" xfId="27286" xr:uid="{D5C29076-E1A8-43E7-A7A5-FC0A36D4466C}"/>
    <cellStyle name="Comma 3 5 6 6 2 3" xfId="12876" xr:uid="{00000000-0005-0000-0000-00005F440000}"/>
    <cellStyle name="Comma 3 5 6 6 2 3 2" xfId="32090" xr:uid="{C4AD5E8F-C8EF-4BDA-8388-ADA13FD601DC}"/>
    <cellStyle name="Comma 3 5 6 6 2 4" xfId="22483" xr:uid="{9A81CB13-84D0-4468-AAFA-684A37487A95}"/>
    <cellStyle name="Comma 3 5 6 6 3" xfId="5671" xr:uid="{00000000-0005-0000-0000-000060440000}"/>
    <cellStyle name="Comma 3 5 6 6 3 2" xfId="15278" xr:uid="{00000000-0005-0000-0000-000061440000}"/>
    <cellStyle name="Comma 3 5 6 6 3 2 2" xfId="34492" xr:uid="{0968625B-09E7-49F8-8C40-670BF5C51DCA}"/>
    <cellStyle name="Comma 3 5 6 6 3 3" xfId="24885" xr:uid="{B0626B14-594C-45D6-BEBF-712E98C1087E}"/>
    <cellStyle name="Comma 3 5 6 6 4" xfId="10474" xr:uid="{00000000-0005-0000-0000-000062440000}"/>
    <cellStyle name="Comma 3 5 6 6 4 2" xfId="29688" xr:uid="{B616999F-3509-4146-91B7-5A952DE2FFF1}"/>
    <cellStyle name="Comma 3 5 6 6 5" xfId="20081" xr:uid="{7B181E28-3AD6-4FC7-B963-041040EC6AE1}"/>
    <cellStyle name="Comma 3 5 6 7" xfId="1665" xr:uid="{00000000-0005-0000-0000-000063440000}"/>
    <cellStyle name="Comma 3 5 6 7 2" xfId="4069" xr:uid="{00000000-0005-0000-0000-000064440000}"/>
    <cellStyle name="Comma 3 5 6 7 2 2" xfId="8872" xr:uid="{00000000-0005-0000-0000-000065440000}"/>
    <cellStyle name="Comma 3 5 6 7 2 2 2" xfId="18479" xr:uid="{00000000-0005-0000-0000-000066440000}"/>
    <cellStyle name="Comma 3 5 6 7 2 2 2 2" xfId="37693" xr:uid="{F8C725E6-3ECA-496F-B28C-FC9CC001F64E}"/>
    <cellStyle name="Comma 3 5 6 7 2 2 3" xfId="28086" xr:uid="{A6DABFDB-692F-4EAA-B6B3-55E21C5C24A3}"/>
    <cellStyle name="Comma 3 5 6 7 2 3" xfId="13676" xr:uid="{00000000-0005-0000-0000-000067440000}"/>
    <cellStyle name="Comma 3 5 6 7 2 3 2" xfId="32890" xr:uid="{5F2B82D7-7C0B-4036-93FC-628067E0F8DB}"/>
    <cellStyle name="Comma 3 5 6 7 2 4" xfId="23283" xr:uid="{1D3B2CF3-A4A7-4362-8EDD-DCBE233245E5}"/>
    <cellStyle name="Comma 3 5 6 7 3" xfId="6471" xr:uid="{00000000-0005-0000-0000-000068440000}"/>
    <cellStyle name="Comma 3 5 6 7 3 2" xfId="16078" xr:uid="{00000000-0005-0000-0000-000069440000}"/>
    <cellStyle name="Comma 3 5 6 7 3 2 2" xfId="35292" xr:uid="{D5CE3928-3DA3-4AB2-8343-0A6BB983BBFD}"/>
    <cellStyle name="Comma 3 5 6 7 3 3" xfId="25685" xr:uid="{615C7620-C123-4E2F-A38B-8D6FFE77CA77}"/>
    <cellStyle name="Comma 3 5 6 7 4" xfId="11274" xr:uid="{00000000-0005-0000-0000-00006A440000}"/>
    <cellStyle name="Comma 3 5 6 7 4 2" xfId="30488" xr:uid="{648AEAE9-0DEF-4DA2-A410-F0DFCCBBEAD5}"/>
    <cellStyle name="Comma 3 5 6 7 5" xfId="20881" xr:uid="{C90A06A0-217D-4059-8371-8AB612658A6D}"/>
    <cellStyle name="Comma 3 5 6 8" xfId="2469" xr:uid="{00000000-0005-0000-0000-00006B440000}"/>
    <cellStyle name="Comma 3 5 6 8 2" xfId="7272" xr:uid="{00000000-0005-0000-0000-00006C440000}"/>
    <cellStyle name="Comma 3 5 6 8 2 2" xfId="16879" xr:uid="{00000000-0005-0000-0000-00006D440000}"/>
    <cellStyle name="Comma 3 5 6 8 2 2 2" xfId="36093" xr:uid="{E0F0827D-B448-49F9-8556-828DE8B1DF24}"/>
    <cellStyle name="Comma 3 5 6 8 2 3" xfId="26486" xr:uid="{B3510350-F932-42EA-9A71-D3C032370764}"/>
    <cellStyle name="Comma 3 5 6 8 3" xfId="12076" xr:uid="{00000000-0005-0000-0000-00006E440000}"/>
    <cellStyle name="Comma 3 5 6 8 3 2" xfId="31290" xr:uid="{74D77E78-15B2-4680-8642-60B63FB40748}"/>
    <cellStyle name="Comma 3 5 6 8 4" xfId="21683" xr:uid="{75319BD2-A52C-4F42-993B-79676302A5CA}"/>
    <cellStyle name="Comma 3 5 6 9" xfId="4871" xr:uid="{00000000-0005-0000-0000-00006F440000}"/>
    <cellStyle name="Comma 3 5 6 9 2" xfId="14478" xr:uid="{00000000-0005-0000-0000-000070440000}"/>
    <cellStyle name="Comma 3 5 6 9 2 2" xfId="33692" xr:uid="{D8C51462-52FC-45B8-A34D-C7B0495D36C0}"/>
    <cellStyle name="Comma 3 5 6 9 3" xfId="24085" xr:uid="{9E3EEB57-951C-44A9-AB68-D7DF665EEA2D}"/>
    <cellStyle name="Comma 3 5 7" xfId="114" xr:uid="{00000000-0005-0000-0000-000071440000}"/>
    <cellStyle name="Comma 3 5 7 10" xfId="19331" xr:uid="{791B9E8A-FA9D-4421-BD1C-E8E120ED99A6}"/>
    <cellStyle name="Comma 3 5 7 2" xfId="314" xr:uid="{00000000-0005-0000-0000-000072440000}"/>
    <cellStyle name="Comma 3 5 7 2 2" xfId="1115" xr:uid="{00000000-0005-0000-0000-000073440000}"/>
    <cellStyle name="Comma 3 5 7 2 2 2" xfId="3519" xr:uid="{00000000-0005-0000-0000-000074440000}"/>
    <cellStyle name="Comma 3 5 7 2 2 2 2" xfId="8322" xr:uid="{00000000-0005-0000-0000-000075440000}"/>
    <cellStyle name="Comma 3 5 7 2 2 2 2 2" xfId="17929" xr:uid="{00000000-0005-0000-0000-000076440000}"/>
    <cellStyle name="Comma 3 5 7 2 2 2 2 2 2" xfId="37143" xr:uid="{117BC530-A8AF-4368-9621-9763FFE8CF69}"/>
    <cellStyle name="Comma 3 5 7 2 2 2 2 3" xfId="27536" xr:uid="{8B5D6148-1848-4BA8-8609-B11BD3DEAE5A}"/>
    <cellStyle name="Comma 3 5 7 2 2 2 3" xfId="13126" xr:uid="{00000000-0005-0000-0000-000077440000}"/>
    <cellStyle name="Comma 3 5 7 2 2 2 3 2" xfId="32340" xr:uid="{8556A8B4-C7CD-415A-BA0F-66E6C9695348}"/>
    <cellStyle name="Comma 3 5 7 2 2 2 4" xfId="22733" xr:uid="{5C7CEB7C-AE3E-4BE9-9E25-225B7278BC65}"/>
    <cellStyle name="Comma 3 5 7 2 2 3" xfId="5921" xr:uid="{00000000-0005-0000-0000-000078440000}"/>
    <cellStyle name="Comma 3 5 7 2 2 3 2" xfId="15528" xr:uid="{00000000-0005-0000-0000-000079440000}"/>
    <cellStyle name="Comma 3 5 7 2 2 3 2 2" xfId="34742" xr:uid="{4B598EE1-039C-46FB-BEFD-421EF22CA9A6}"/>
    <cellStyle name="Comma 3 5 7 2 2 3 3" xfId="25135" xr:uid="{267DE6A7-B5C0-4E76-9AF5-4A58FE468C1E}"/>
    <cellStyle name="Comma 3 5 7 2 2 4" xfId="10724" xr:uid="{00000000-0005-0000-0000-00007A440000}"/>
    <cellStyle name="Comma 3 5 7 2 2 4 2" xfId="29938" xr:uid="{93346B30-B896-4AE5-ACB0-9D286B75C5B3}"/>
    <cellStyle name="Comma 3 5 7 2 2 5" xfId="20331" xr:uid="{A045A680-691D-4964-A006-8F6F9357F585}"/>
    <cellStyle name="Comma 3 5 7 2 3" xfId="1915" xr:uid="{00000000-0005-0000-0000-00007B440000}"/>
    <cellStyle name="Comma 3 5 7 2 3 2" xfId="4319" xr:uid="{00000000-0005-0000-0000-00007C440000}"/>
    <cellStyle name="Comma 3 5 7 2 3 2 2" xfId="9122" xr:uid="{00000000-0005-0000-0000-00007D440000}"/>
    <cellStyle name="Comma 3 5 7 2 3 2 2 2" xfId="18729" xr:uid="{00000000-0005-0000-0000-00007E440000}"/>
    <cellStyle name="Comma 3 5 7 2 3 2 2 2 2" xfId="37943" xr:uid="{F47EAB06-6868-4C4A-A0E3-0CA5C81F3952}"/>
    <cellStyle name="Comma 3 5 7 2 3 2 2 3" xfId="28336" xr:uid="{D495E59F-C7E1-4505-BCA3-CF85C40C28AA}"/>
    <cellStyle name="Comma 3 5 7 2 3 2 3" xfId="13926" xr:uid="{00000000-0005-0000-0000-00007F440000}"/>
    <cellStyle name="Comma 3 5 7 2 3 2 3 2" xfId="33140" xr:uid="{3C180FE5-D2D3-4565-83A3-274E926C3473}"/>
    <cellStyle name="Comma 3 5 7 2 3 2 4" xfId="23533" xr:uid="{28BD6F83-B623-4B84-B16F-218BF9D6F457}"/>
    <cellStyle name="Comma 3 5 7 2 3 3" xfId="6721" xr:uid="{00000000-0005-0000-0000-000080440000}"/>
    <cellStyle name="Comma 3 5 7 2 3 3 2" xfId="16328" xr:uid="{00000000-0005-0000-0000-000081440000}"/>
    <cellStyle name="Comma 3 5 7 2 3 3 2 2" xfId="35542" xr:uid="{48F7FECC-88FA-4D54-9F12-D7D600DB88E9}"/>
    <cellStyle name="Comma 3 5 7 2 3 3 3" xfId="25935" xr:uid="{BBD7BB02-D19A-45BE-A7BA-07A4A4EED576}"/>
    <cellStyle name="Comma 3 5 7 2 3 4" xfId="11524" xr:uid="{00000000-0005-0000-0000-000082440000}"/>
    <cellStyle name="Comma 3 5 7 2 3 4 2" xfId="30738" xr:uid="{1CA8988B-4BEE-459E-9D82-961417540C16}"/>
    <cellStyle name="Comma 3 5 7 2 3 5" xfId="21131" xr:uid="{45CF47AC-270B-4588-9927-4681FA0C9BF3}"/>
    <cellStyle name="Comma 3 5 7 2 4" xfId="2719" xr:uid="{00000000-0005-0000-0000-000083440000}"/>
    <cellStyle name="Comma 3 5 7 2 4 2" xfId="7522" xr:uid="{00000000-0005-0000-0000-000084440000}"/>
    <cellStyle name="Comma 3 5 7 2 4 2 2" xfId="17129" xr:uid="{00000000-0005-0000-0000-000085440000}"/>
    <cellStyle name="Comma 3 5 7 2 4 2 2 2" xfId="36343" xr:uid="{4881B3A0-087D-4A6F-A67B-36C539BFE49A}"/>
    <cellStyle name="Comma 3 5 7 2 4 2 3" xfId="26736" xr:uid="{B422B81F-7E2A-4403-BF3C-9623B03EB8AF}"/>
    <cellStyle name="Comma 3 5 7 2 4 3" xfId="12326" xr:uid="{00000000-0005-0000-0000-000086440000}"/>
    <cellStyle name="Comma 3 5 7 2 4 3 2" xfId="31540" xr:uid="{62170C7B-C8AB-482F-8E9E-A0A8EA46FC74}"/>
    <cellStyle name="Comma 3 5 7 2 4 4" xfId="21933" xr:uid="{1ED183C0-10BF-4783-839E-2985ADF088A8}"/>
    <cellStyle name="Comma 3 5 7 2 5" xfId="5121" xr:uid="{00000000-0005-0000-0000-000087440000}"/>
    <cellStyle name="Comma 3 5 7 2 5 2" xfId="14728" xr:uid="{00000000-0005-0000-0000-000088440000}"/>
    <cellStyle name="Comma 3 5 7 2 5 2 2" xfId="33942" xr:uid="{B00CD634-0F40-42DC-8F8A-C3DFC821CD3B}"/>
    <cellStyle name="Comma 3 5 7 2 5 3" xfId="24335" xr:uid="{291A868C-AB56-4BBA-ADFA-81EB9CBB3286}"/>
    <cellStyle name="Comma 3 5 7 2 6" xfId="9924" xr:uid="{00000000-0005-0000-0000-000089440000}"/>
    <cellStyle name="Comma 3 5 7 2 6 2" xfId="29138" xr:uid="{61580EE2-6643-415C-8C43-3C41659CA4A5}"/>
    <cellStyle name="Comma 3 5 7 2 7" xfId="19531" xr:uid="{E977686B-E582-49B4-8E2C-7E5992D7E0BF}"/>
    <cellStyle name="Comma 3 5 7 3" xfId="514" xr:uid="{00000000-0005-0000-0000-00008A440000}"/>
    <cellStyle name="Comma 3 5 7 3 2" xfId="1315" xr:uid="{00000000-0005-0000-0000-00008B440000}"/>
    <cellStyle name="Comma 3 5 7 3 2 2" xfId="3719" xr:uid="{00000000-0005-0000-0000-00008C440000}"/>
    <cellStyle name="Comma 3 5 7 3 2 2 2" xfId="8522" xr:uid="{00000000-0005-0000-0000-00008D440000}"/>
    <cellStyle name="Comma 3 5 7 3 2 2 2 2" xfId="18129" xr:uid="{00000000-0005-0000-0000-00008E440000}"/>
    <cellStyle name="Comma 3 5 7 3 2 2 2 2 2" xfId="37343" xr:uid="{A9CFA20F-9E2B-4643-8291-FC86B21A7F57}"/>
    <cellStyle name="Comma 3 5 7 3 2 2 2 3" xfId="27736" xr:uid="{D4751025-CEFB-48D7-A2F6-D4A5C4C1229C}"/>
    <cellStyle name="Comma 3 5 7 3 2 2 3" xfId="13326" xr:uid="{00000000-0005-0000-0000-00008F440000}"/>
    <cellStyle name="Comma 3 5 7 3 2 2 3 2" xfId="32540" xr:uid="{02EA582F-6E21-4940-B66A-C67A1C06E076}"/>
    <cellStyle name="Comma 3 5 7 3 2 2 4" xfId="22933" xr:uid="{477EFC4C-AC8C-402E-9D69-4E21883A5A72}"/>
    <cellStyle name="Comma 3 5 7 3 2 3" xfId="6121" xr:uid="{00000000-0005-0000-0000-000090440000}"/>
    <cellStyle name="Comma 3 5 7 3 2 3 2" xfId="15728" xr:uid="{00000000-0005-0000-0000-000091440000}"/>
    <cellStyle name="Comma 3 5 7 3 2 3 2 2" xfId="34942" xr:uid="{21528582-217A-4AC9-A2F1-C0611D08AEE0}"/>
    <cellStyle name="Comma 3 5 7 3 2 3 3" xfId="25335" xr:uid="{F23B7870-EFD2-402E-8CD6-7018C694505F}"/>
    <cellStyle name="Comma 3 5 7 3 2 4" xfId="10924" xr:uid="{00000000-0005-0000-0000-000092440000}"/>
    <cellStyle name="Comma 3 5 7 3 2 4 2" xfId="30138" xr:uid="{6EA9A448-7809-4875-8A28-300F89AF99B9}"/>
    <cellStyle name="Comma 3 5 7 3 2 5" xfId="20531" xr:uid="{144D34C2-4A5B-40BF-86E5-7F2A35F41341}"/>
    <cellStyle name="Comma 3 5 7 3 3" xfId="2115" xr:uid="{00000000-0005-0000-0000-000093440000}"/>
    <cellStyle name="Comma 3 5 7 3 3 2" xfId="4519" xr:uid="{00000000-0005-0000-0000-000094440000}"/>
    <cellStyle name="Comma 3 5 7 3 3 2 2" xfId="9322" xr:uid="{00000000-0005-0000-0000-000095440000}"/>
    <cellStyle name="Comma 3 5 7 3 3 2 2 2" xfId="18929" xr:uid="{00000000-0005-0000-0000-000096440000}"/>
    <cellStyle name="Comma 3 5 7 3 3 2 2 2 2" xfId="38143" xr:uid="{A9D33901-F69E-4790-B7BC-4E6037D8E276}"/>
    <cellStyle name="Comma 3 5 7 3 3 2 2 3" xfId="28536" xr:uid="{CA485830-6597-4BDF-A0C4-D0D032F3474F}"/>
    <cellStyle name="Comma 3 5 7 3 3 2 3" xfId="14126" xr:uid="{00000000-0005-0000-0000-000097440000}"/>
    <cellStyle name="Comma 3 5 7 3 3 2 3 2" xfId="33340" xr:uid="{5490CB3B-1371-4098-8E70-27005C927E34}"/>
    <cellStyle name="Comma 3 5 7 3 3 2 4" xfId="23733" xr:uid="{1AB65D69-2425-4219-8A2A-E5A5A7CF4953}"/>
    <cellStyle name="Comma 3 5 7 3 3 3" xfId="6921" xr:uid="{00000000-0005-0000-0000-000098440000}"/>
    <cellStyle name="Comma 3 5 7 3 3 3 2" xfId="16528" xr:uid="{00000000-0005-0000-0000-000099440000}"/>
    <cellStyle name="Comma 3 5 7 3 3 3 2 2" xfId="35742" xr:uid="{5BB663DA-BE34-4FAE-8AE8-9072B98D57B3}"/>
    <cellStyle name="Comma 3 5 7 3 3 3 3" xfId="26135" xr:uid="{AD2ABE92-E981-42A3-A4C2-0473CB0983F5}"/>
    <cellStyle name="Comma 3 5 7 3 3 4" xfId="11724" xr:uid="{00000000-0005-0000-0000-00009A440000}"/>
    <cellStyle name="Comma 3 5 7 3 3 4 2" xfId="30938" xr:uid="{0DD38A04-7779-4672-B445-0EE11A77C58B}"/>
    <cellStyle name="Comma 3 5 7 3 3 5" xfId="21331" xr:uid="{DD151553-291E-40B1-BA75-C63D1933A011}"/>
    <cellStyle name="Comma 3 5 7 3 4" xfId="2919" xr:uid="{00000000-0005-0000-0000-00009B440000}"/>
    <cellStyle name="Comma 3 5 7 3 4 2" xfId="7722" xr:uid="{00000000-0005-0000-0000-00009C440000}"/>
    <cellStyle name="Comma 3 5 7 3 4 2 2" xfId="17329" xr:uid="{00000000-0005-0000-0000-00009D440000}"/>
    <cellStyle name="Comma 3 5 7 3 4 2 2 2" xfId="36543" xr:uid="{E1CB7E3D-1042-4BAC-9A0B-D67F78FA11CA}"/>
    <cellStyle name="Comma 3 5 7 3 4 2 3" xfId="26936" xr:uid="{64E8F606-EC91-4653-A93C-424EB6924CA0}"/>
    <cellStyle name="Comma 3 5 7 3 4 3" xfId="12526" xr:uid="{00000000-0005-0000-0000-00009E440000}"/>
    <cellStyle name="Comma 3 5 7 3 4 3 2" xfId="31740" xr:uid="{18FDCC61-CC05-4D74-9879-1C6947BBB463}"/>
    <cellStyle name="Comma 3 5 7 3 4 4" xfId="22133" xr:uid="{7467BA6B-3C0A-42E2-AFA7-B07B6822FCC1}"/>
    <cellStyle name="Comma 3 5 7 3 5" xfId="5321" xr:uid="{00000000-0005-0000-0000-00009F440000}"/>
    <cellStyle name="Comma 3 5 7 3 5 2" xfId="14928" xr:uid="{00000000-0005-0000-0000-0000A0440000}"/>
    <cellStyle name="Comma 3 5 7 3 5 2 2" xfId="34142" xr:uid="{169966F6-233F-4F53-94CB-9DA49858EE41}"/>
    <cellStyle name="Comma 3 5 7 3 5 3" xfId="24535" xr:uid="{62F41027-A38B-4CB2-B71E-04E355DC1EA5}"/>
    <cellStyle name="Comma 3 5 7 3 6" xfId="10124" xr:uid="{00000000-0005-0000-0000-0000A1440000}"/>
    <cellStyle name="Comma 3 5 7 3 6 2" xfId="29338" xr:uid="{8CC23C41-9942-4C53-8FEB-D71CFC2606A3}"/>
    <cellStyle name="Comma 3 5 7 3 7" xfId="19731" xr:uid="{79F1CA44-0DFB-4732-B21E-B59EA938C904}"/>
    <cellStyle name="Comma 3 5 7 4" xfId="714" xr:uid="{00000000-0005-0000-0000-0000A2440000}"/>
    <cellStyle name="Comma 3 5 7 4 2" xfId="1515" xr:uid="{00000000-0005-0000-0000-0000A3440000}"/>
    <cellStyle name="Comma 3 5 7 4 2 2" xfId="3919" xr:uid="{00000000-0005-0000-0000-0000A4440000}"/>
    <cellStyle name="Comma 3 5 7 4 2 2 2" xfId="8722" xr:uid="{00000000-0005-0000-0000-0000A5440000}"/>
    <cellStyle name="Comma 3 5 7 4 2 2 2 2" xfId="18329" xr:uid="{00000000-0005-0000-0000-0000A6440000}"/>
    <cellStyle name="Comma 3 5 7 4 2 2 2 2 2" xfId="37543" xr:uid="{3FD8C71B-0097-4727-BF6B-9FC498F39C4C}"/>
    <cellStyle name="Comma 3 5 7 4 2 2 2 3" xfId="27936" xr:uid="{E2ED9F30-01DF-4E17-B644-607D049E051E}"/>
    <cellStyle name="Comma 3 5 7 4 2 2 3" xfId="13526" xr:uid="{00000000-0005-0000-0000-0000A7440000}"/>
    <cellStyle name="Comma 3 5 7 4 2 2 3 2" xfId="32740" xr:uid="{04659B46-AC30-4243-8419-14E2C11FB71A}"/>
    <cellStyle name="Comma 3 5 7 4 2 2 4" xfId="23133" xr:uid="{5D687E14-76D6-4357-80BD-9E4C396F7939}"/>
    <cellStyle name="Comma 3 5 7 4 2 3" xfId="6321" xr:uid="{00000000-0005-0000-0000-0000A8440000}"/>
    <cellStyle name="Comma 3 5 7 4 2 3 2" xfId="15928" xr:uid="{00000000-0005-0000-0000-0000A9440000}"/>
    <cellStyle name="Comma 3 5 7 4 2 3 2 2" xfId="35142" xr:uid="{CE26F9E8-9F05-4006-870D-7A2ACF485C39}"/>
    <cellStyle name="Comma 3 5 7 4 2 3 3" xfId="25535" xr:uid="{012568F5-1DEF-44A4-B762-1BE6F7823C95}"/>
    <cellStyle name="Comma 3 5 7 4 2 4" xfId="11124" xr:uid="{00000000-0005-0000-0000-0000AA440000}"/>
    <cellStyle name="Comma 3 5 7 4 2 4 2" xfId="30338" xr:uid="{9976043B-DACF-46F2-9266-4873BDB54A04}"/>
    <cellStyle name="Comma 3 5 7 4 2 5" xfId="20731" xr:uid="{C2460683-F3BE-49F7-8792-EC838E51D101}"/>
    <cellStyle name="Comma 3 5 7 4 3" xfId="2315" xr:uid="{00000000-0005-0000-0000-0000AB440000}"/>
    <cellStyle name="Comma 3 5 7 4 3 2" xfId="4719" xr:uid="{00000000-0005-0000-0000-0000AC440000}"/>
    <cellStyle name="Comma 3 5 7 4 3 2 2" xfId="9522" xr:uid="{00000000-0005-0000-0000-0000AD440000}"/>
    <cellStyle name="Comma 3 5 7 4 3 2 2 2" xfId="19129" xr:uid="{00000000-0005-0000-0000-0000AE440000}"/>
    <cellStyle name="Comma 3 5 7 4 3 2 2 2 2" xfId="38343" xr:uid="{6A219681-17DA-4DA9-8EEC-0F0F62D1E51F}"/>
    <cellStyle name="Comma 3 5 7 4 3 2 2 3" xfId="28736" xr:uid="{0D9C3CE2-3C88-4DCE-B876-4FCA25AEA954}"/>
    <cellStyle name="Comma 3 5 7 4 3 2 3" xfId="14326" xr:uid="{00000000-0005-0000-0000-0000AF440000}"/>
    <cellStyle name="Comma 3 5 7 4 3 2 3 2" xfId="33540" xr:uid="{BA740816-AE3A-4A28-8585-60B2BE0E875B}"/>
    <cellStyle name="Comma 3 5 7 4 3 2 4" xfId="23933" xr:uid="{04E3C665-594C-47BD-A5C5-474B334FA361}"/>
    <cellStyle name="Comma 3 5 7 4 3 3" xfId="7121" xr:uid="{00000000-0005-0000-0000-0000B0440000}"/>
    <cellStyle name="Comma 3 5 7 4 3 3 2" xfId="16728" xr:uid="{00000000-0005-0000-0000-0000B1440000}"/>
    <cellStyle name="Comma 3 5 7 4 3 3 2 2" xfId="35942" xr:uid="{BEA7CFE6-A2F1-4587-A568-7179387612CB}"/>
    <cellStyle name="Comma 3 5 7 4 3 3 3" xfId="26335" xr:uid="{204D16E6-9611-4883-B1F9-6DF19EBE56FF}"/>
    <cellStyle name="Comma 3 5 7 4 3 4" xfId="11924" xr:uid="{00000000-0005-0000-0000-0000B2440000}"/>
    <cellStyle name="Comma 3 5 7 4 3 4 2" xfId="31138" xr:uid="{00DCB09D-4AEF-4C5B-A4E6-71B727FC838D}"/>
    <cellStyle name="Comma 3 5 7 4 3 5" xfId="21531" xr:uid="{029718A7-2F47-4892-9D40-B78D699A5C6F}"/>
    <cellStyle name="Comma 3 5 7 4 4" xfId="3119" xr:uid="{00000000-0005-0000-0000-0000B3440000}"/>
    <cellStyle name="Comma 3 5 7 4 4 2" xfId="7922" xr:uid="{00000000-0005-0000-0000-0000B4440000}"/>
    <cellStyle name="Comma 3 5 7 4 4 2 2" xfId="17529" xr:uid="{00000000-0005-0000-0000-0000B5440000}"/>
    <cellStyle name="Comma 3 5 7 4 4 2 2 2" xfId="36743" xr:uid="{C44B2FC6-6FFD-464F-8A1E-B695CA062F95}"/>
    <cellStyle name="Comma 3 5 7 4 4 2 3" xfId="27136" xr:uid="{E7E1F145-5814-4722-B66B-B62559A5129C}"/>
    <cellStyle name="Comma 3 5 7 4 4 3" xfId="12726" xr:uid="{00000000-0005-0000-0000-0000B6440000}"/>
    <cellStyle name="Comma 3 5 7 4 4 3 2" xfId="31940" xr:uid="{2CB6B24B-E28B-49B8-BD5D-88A7353DCBA4}"/>
    <cellStyle name="Comma 3 5 7 4 4 4" xfId="22333" xr:uid="{FEDBB7C7-68E0-495D-ADD1-7CCA4ED4620B}"/>
    <cellStyle name="Comma 3 5 7 4 5" xfId="5521" xr:uid="{00000000-0005-0000-0000-0000B7440000}"/>
    <cellStyle name="Comma 3 5 7 4 5 2" xfId="15128" xr:uid="{00000000-0005-0000-0000-0000B8440000}"/>
    <cellStyle name="Comma 3 5 7 4 5 2 2" xfId="34342" xr:uid="{CFD23B93-C2E1-4B3D-9998-3DD5DB02FA31}"/>
    <cellStyle name="Comma 3 5 7 4 5 3" xfId="24735" xr:uid="{71DC7933-4F2A-47F3-AC58-E0214CA99EC5}"/>
    <cellStyle name="Comma 3 5 7 4 6" xfId="10324" xr:uid="{00000000-0005-0000-0000-0000B9440000}"/>
    <cellStyle name="Comma 3 5 7 4 6 2" xfId="29538" xr:uid="{EA837B2B-1058-4E31-8562-0170E674889C}"/>
    <cellStyle name="Comma 3 5 7 4 7" xfId="19931" xr:uid="{5C098573-1248-49DF-BE3D-6B2F33897CEB}"/>
    <cellStyle name="Comma 3 5 7 5" xfId="915" xr:uid="{00000000-0005-0000-0000-0000BA440000}"/>
    <cellStyle name="Comma 3 5 7 5 2" xfId="3319" xr:uid="{00000000-0005-0000-0000-0000BB440000}"/>
    <cellStyle name="Comma 3 5 7 5 2 2" xfId="8122" xr:uid="{00000000-0005-0000-0000-0000BC440000}"/>
    <cellStyle name="Comma 3 5 7 5 2 2 2" xfId="17729" xr:uid="{00000000-0005-0000-0000-0000BD440000}"/>
    <cellStyle name="Comma 3 5 7 5 2 2 2 2" xfId="36943" xr:uid="{8E700C43-FB9A-4F5D-B703-07E0023F20A8}"/>
    <cellStyle name="Comma 3 5 7 5 2 2 3" xfId="27336" xr:uid="{43DF54DA-B4EE-48D3-B333-B14EAF92C78C}"/>
    <cellStyle name="Comma 3 5 7 5 2 3" xfId="12926" xr:uid="{00000000-0005-0000-0000-0000BE440000}"/>
    <cellStyle name="Comma 3 5 7 5 2 3 2" xfId="32140" xr:uid="{58265879-17E6-402D-8B5F-B3D5873A2187}"/>
    <cellStyle name="Comma 3 5 7 5 2 4" xfId="22533" xr:uid="{8DCEBF91-5128-4556-A0AE-37B35BBD6676}"/>
    <cellStyle name="Comma 3 5 7 5 3" xfId="5721" xr:uid="{00000000-0005-0000-0000-0000BF440000}"/>
    <cellStyle name="Comma 3 5 7 5 3 2" xfId="15328" xr:uid="{00000000-0005-0000-0000-0000C0440000}"/>
    <cellStyle name="Comma 3 5 7 5 3 2 2" xfId="34542" xr:uid="{808166BE-AD03-4668-995A-EFF82D8CFA45}"/>
    <cellStyle name="Comma 3 5 7 5 3 3" xfId="24935" xr:uid="{7DCC8DE4-A9BC-4D18-B8FC-D9189B54C3A2}"/>
    <cellStyle name="Comma 3 5 7 5 4" xfId="10524" xr:uid="{00000000-0005-0000-0000-0000C1440000}"/>
    <cellStyle name="Comma 3 5 7 5 4 2" xfId="29738" xr:uid="{F5BD6280-2526-47D2-B131-F8A0A81B5C3F}"/>
    <cellStyle name="Comma 3 5 7 5 5" xfId="20131" xr:uid="{B27DB37F-B3EB-436E-8C59-1EFBB76B0A4B}"/>
    <cellStyle name="Comma 3 5 7 6" xfId="1715" xr:uid="{00000000-0005-0000-0000-0000C2440000}"/>
    <cellStyle name="Comma 3 5 7 6 2" xfId="4119" xr:uid="{00000000-0005-0000-0000-0000C3440000}"/>
    <cellStyle name="Comma 3 5 7 6 2 2" xfId="8922" xr:uid="{00000000-0005-0000-0000-0000C4440000}"/>
    <cellStyle name="Comma 3 5 7 6 2 2 2" xfId="18529" xr:uid="{00000000-0005-0000-0000-0000C5440000}"/>
    <cellStyle name="Comma 3 5 7 6 2 2 2 2" xfId="37743" xr:uid="{F73D6CE5-5457-4DB0-9016-C6B97D4AED93}"/>
    <cellStyle name="Comma 3 5 7 6 2 2 3" xfId="28136" xr:uid="{2D39D1C6-E949-45BA-8876-4CE6CA7A8C64}"/>
    <cellStyle name="Comma 3 5 7 6 2 3" xfId="13726" xr:uid="{00000000-0005-0000-0000-0000C6440000}"/>
    <cellStyle name="Comma 3 5 7 6 2 3 2" xfId="32940" xr:uid="{9C2004B7-40F5-42A2-825B-B10DC1D2CEE0}"/>
    <cellStyle name="Comma 3 5 7 6 2 4" xfId="23333" xr:uid="{17703592-3B31-4F57-817C-4014A4AA23E3}"/>
    <cellStyle name="Comma 3 5 7 6 3" xfId="6521" xr:uid="{00000000-0005-0000-0000-0000C7440000}"/>
    <cellStyle name="Comma 3 5 7 6 3 2" xfId="16128" xr:uid="{00000000-0005-0000-0000-0000C8440000}"/>
    <cellStyle name="Comma 3 5 7 6 3 2 2" xfId="35342" xr:uid="{B272D036-9B7E-4562-ACBB-105D45D74E5D}"/>
    <cellStyle name="Comma 3 5 7 6 3 3" xfId="25735" xr:uid="{B2EBABE3-4DE5-40A9-8166-A1F9C76FE6F7}"/>
    <cellStyle name="Comma 3 5 7 6 4" xfId="11324" xr:uid="{00000000-0005-0000-0000-0000C9440000}"/>
    <cellStyle name="Comma 3 5 7 6 4 2" xfId="30538" xr:uid="{2456D58B-594C-4EBA-94F5-646C8E769C5C}"/>
    <cellStyle name="Comma 3 5 7 6 5" xfId="20931" xr:uid="{F4AC4BDE-097F-4E5D-BAE6-33F1E76C4D23}"/>
    <cellStyle name="Comma 3 5 7 7" xfId="2519" xr:uid="{00000000-0005-0000-0000-0000CA440000}"/>
    <cellStyle name="Comma 3 5 7 7 2" xfId="7322" xr:uid="{00000000-0005-0000-0000-0000CB440000}"/>
    <cellStyle name="Comma 3 5 7 7 2 2" xfId="16929" xr:uid="{00000000-0005-0000-0000-0000CC440000}"/>
    <cellStyle name="Comma 3 5 7 7 2 2 2" xfId="36143" xr:uid="{0F560787-B46F-4AFB-A255-511DFD93AB9A}"/>
    <cellStyle name="Comma 3 5 7 7 2 3" xfId="26536" xr:uid="{C10FF1EA-2E87-479E-A444-D8F4F32DFD42}"/>
    <cellStyle name="Comma 3 5 7 7 3" xfId="12126" xr:uid="{00000000-0005-0000-0000-0000CD440000}"/>
    <cellStyle name="Comma 3 5 7 7 3 2" xfId="31340" xr:uid="{547BBA07-A3F3-4D37-8376-624DD06E9FF2}"/>
    <cellStyle name="Comma 3 5 7 7 4" xfId="21733" xr:uid="{0D6882BA-07EA-4ACB-A0BD-291EF121430F}"/>
    <cellStyle name="Comma 3 5 7 8" xfId="4921" xr:uid="{00000000-0005-0000-0000-0000CE440000}"/>
    <cellStyle name="Comma 3 5 7 8 2" xfId="14528" xr:uid="{00000000-0005-0000-0000-0000CF440000}"/>
    <cellStyle name="Comma 3 5 7 8 2 2" xfId="33742" xr:uid="{2C9C20F5-D289-4860-A140-43985CA580AF}"/>
    <cellStyle name="Comma 3 5 7 8 3" xfId="24135" xr:uid="{97B5308E-4AB5-4E68-91BB-BC9C7BCDBA74}"/>
    <cellStyle name="Comma 3 5 7 9" xfId="9724" xr:uid="{00000000-0005-0000-0000-0000D0440000}"/>
    <cellStyle name="Comma 3 5 7 9 2" xfId="28938" xr:uid="{A51990D4-66DF-43A7-BDFA-682CD4BED14F}"/>
    <cellStyle name="Comma 3 5 8" xfId="214" xr:uid="{00000000-0005-0000-0000-0000D1440000}"/>
    <cellStyle name="Comma 3 5 8 2" xfId="1015" xr:uid="{00000000-0005-0000-0000-0000D2440000}"/>
    <cellStyle name="Comma 3 5 8 2 2" xfId="3419" xr:uid="{00000000-0005-0000-0000-0000D3440000}"/>
    <cellStyle name="Comma 3 5 8 2 2 2" xfId="8222" xr:uid="{00000000-0005-0000-0000-0000D4440000}"/>
    <cellStyle name="Comma 3 5 8 2 2 2 2" xfId="17829" xr:uid="{00000000-0005-0000-0000-0000D5440000}"/>
    <cellStyle name="Comma 3 5 8 2 2 2 2 2" xfId="37043" xr:uid="{48CE50BF-7C2A-43BA-922E-00CECFB1B794}"/>
    <cellStyle name="Comma 3 5 8 2 2 2 3" xfId="27436" xr:uid="{FCE24396-D0FA-4C90-BCDD-D9A5E6345C98}"/>
    <cellStyle name="Comma 3 5 8 2 2 3" xfId="13026" xr:uid="{00000000-0005-0000-0000-0000D6440000}"/>
    <cellStyle name="Comma 3 5 8 2 2 3 2" xfId="32240" xr:uid="{8D929779-6B35-493F-8A74-2878F76F0B9E}"/>
    <cellStyle name="Comma 3 5 8 2 2 4" xfId="22633" xr:uid="{165BFBAE-8DEB-4E9D-BD99-F3A4086AA275}"/>
    <cellStyle name="Comma 3 5 8 2 3" xfId="5821" xr:uid="{00000000-0005-0000-0000-0000D7440000}"/>
    <cellStyle name="Comma 3 5 8 2 3 2" xfId="15428" xr:uid="{00000000-0005-0000-0000-0000D8440000}"/>
    <cellStyle name="Comma 3 5 8 2 3 2 2" xfId="34642" xr:uid="{42CD54F2-0E72-41A4-AA0C-60D15707FA93}"/>
    <cellStyle name="Comma 3 5 8 2 3 3" xfId="25035" xr:uid="{FE22A7FD-8CDC-4FE1-87B9-62DA1B19D085}"/>
    <cellStyle name="Comma 3 5 8 2 4" xfId="10624" xr:uid="{00000000-0005-0000-0000-0000D9440000}"/>
    <cellStyle name="Comma 3 5 8 2 4 2" xfId="29838" xr:uid="{68D1F99E-638D-4C3F-B4DF-8A67E09C5A53}"/>
    <cellStyle name="Comma 3 5 8 2 5" xfId="20231" xr:uid="{981D2919-1D9E-4BDF-B72E-7704163EC465}"/>
    <cellStyle name="Comma 3 5 8 3" xfId="1815" xr:uid="{00000000-0005-0000-0000-0000DA440000}"/>
    <cellStyle name="Comma 3 5 8 3 2" xfId="4219" xr:uid="{00000000-0005-0000-0000-0000DB440000}"/>
    <cellStyle name="Comma 3 5 8 3 2 2" xfId="9022" xr:uid="{00000000-0005-0000-0000-0000DC440000}"/>
    <cellStyle name="Comma 3 5 8 3 2 2 2" xfId="18629" xr:uid="{00000000-0005-0000-0000-0000DD440000}"/>
    <cellStyle name="Comma 3 5 8 3 2 2 2 2" xfId="37843" xr:uid="{2047599C-F600-4BEC-962E-3A90B3AC5785}"/>
    <cellStyle name="Comma 3 5 8 3 2 2 3" xfId="28236" xr:uid="{EF8F443A-3ED8-442F-ADF9-A22C798C8949}"/>
    <cellStyle name="Comma 3 5 8 3 2 3" xfId="13826" xr:uid="{00000000-0005-0000-0000-0000DE440000}"/>
    <cellStyle name="Comma 3 5 8 3 2 3 2" xfId="33040" xr:uid="{2DCA8634-1C87-4A98-A45F-6159DEAA183E}"/>
    <cellStyle name="Comma 3 5 8 3 2 4" xfId="23433" xr:uid="{5254EE22-3FB5-47B6-918F-EEA420AC6379}"/>
    <cellStyle name="Comma 3 5 8 3 3" xfId="6621" xr:uid="{00000000-0005-0000-0000-0000DF440000}"/>
    <cellStyle name="Comma 3 5 8 3 3 2" xfId="16228" xr:uid="{00000000-0005-0000-0000-0000E0440000}"/>
    <cellStyle name="Comma 3 5 8 3 3 2 2" xfId="35442" xr:uid="{18ED31E7-0D27-48F0-9F4E-404EA00E1EF0}"/>
    <cellStyle name="Comma 3 5 8 3 3 3" xfId="25835" xr:uid="{D914F463-9C26-4BAB-8858-16A7CAD35031}"/>
    <cellStyle name="Comma 3 5 8 3 4" xfId="11424" xr:uid="{00000000-0005-0000-0000-0000E1440000}"/>
    <cellStyle name="Comma 3 5 8 3 4 2" xfId="30638" xr:uid="{160004FE-AC34-4470-A22B-0CCBC65FFB54}"/>
    <cellStyle name="Comma 3 5 8 3 5" xfId="21031" xr:uid="{3D2361B3-327D-4BE6-AAE9-17932F1AE478}"/>
    <cellStyle name="Comma 3 5 8 4" xfId="2619" xr:uid="{00000000-0005-0000-0000-0000E2440000}"/>
    <cellStyle name="Comma 3 5 8 4 2" xfId="7422" xr:uid="{00000000-0005-0000-0000-0000E3440000}"/>
    <cellStyle name="Comma 3 5 8 4 2 2" xfId="17029" xr:uid="{00000000-0005-0000-0000-0000E4440000}"/>
    <cellStyle name="Comma 3 5 8 4 2 2 2" xfId="36243" xr:uid="{F743C027-8C79-40D6-B99D-E7C8383AFCC2}"/>
    <cellStyle name="Comma 3 5 8 4 2 3" xfId="26636" xr:uid="{81985B1D-D235-4C17-8C9A-7DFF0F0F6BB6}"/>
    <cellStyle name="Comma 3 5 8 4 3" xfId="12226" xr:uid="{00000000-0005-0000-0000-0000E5440000}"/>
    <cellStyle name="Comma 3 5 8 4 3 2" xfId="31440" xr:uid="{8E506AA1-36C1-4EC9-BB75-DCEA01BD249D}"/>
    <cellStyle name="Comma 3 5 8 4 4" xfId="21833" xr:uid="{FF67C014-C758-4184-916A-B2B25CBA78DF}"/>
    <cellStyle name="Comma 3 5 8 5" xfId="5021" xr:uid="{00000000-0005-0000-0000-0000E6440000}"/>
    <cellStyle name="Comma 3 5 8 5 2" xfId="14628" xr:uid="{00000000-0005-0000-0000-0000E7440000}"/>
    <cellStyle name="Comma 3 5 8 5 2 2" xfId="33842" xr:uid="{2F56BCB5-A6BC-4F3E-960C-12B1A82B2D4D}"/>
    <cellStyle name="Comma 3 5 8 5 3" xfId="24235" xr:uid="{D5F768CA-2CCF-4A46-970C-317A82C9DDAA}"/>
    <cellStyle name="Comma 3 5 8 6" xfId="9824" xr:uid="{00000000-0005-0000-0000-0000E8440000}"/>
    <cellStyle name="Comma 3 5 8 6 2" xfId="29038" xr:uid="{478F1D87-5BF9-431C-A2B9-7FF2E76DE603}"/>
    <cellStyle name="Comma 3 5 8 7" xfId="19431" xr:uid="{4A185985-B3A8-45BD-8364-DD03CF2A3B79}"/>
    <cellStyle name="Comma 3 5 9" xfId="414" xr:uid="{00000000-0005-0000-0000-0000E9440000}"/>
    <cellStyle name="Comma 3 5 9 2" xfId="1215" xr:uid="{00000000-0005-0000-0000-0000EA440000}"/>
    <cellStyle name="Comma 3 5 9 2 2" xfId="3619" xr:uid="{00000000-0005-0000-0000-0000EB440000}"/>
    <cellStyle name="Comma 3 5 9 2 2 2" xfId="8422" xr:uid="{00000000-0005-0000-0000-0000EC440000}"/>
    <cellStyle name="Comma 3 5 9 2 2 2 2" xfId="18029" xr:uid="{00000000-0005-0000-0000-0000ED440000}"/>
    <cellStyle name="Comma 3 5 9 2 2 2 2 2" xfId="37243" xr:uid="{1505FC8B-076D-4007-9108-F9DB27BC4020}"/>
    <cellStyle name="Comma 3 5 9 2 2 2 3" xfId="27636" xr:uid="{66B38B33-71AA-40B2-88D3-01C6DAEE7A83}"/>
    <cellStyle name="Comma 3 5 9 2 2 3" xfId="13226" xr:uid="{00000000-0005-0000-0000-0000EE440000}"/>
    <cellStyle name="Comma 3 5 9 2 2 3 2" xfId="32440" xr:uid="{2199D418-2C91-4E8A-8E5F-50C9C1B2C97F}"/>
    <cellStyle name="Comma 3 5 9 2 2 4" xfId="22833" xr:uid="{4C86E6A5-66EE-4A5A-8995-D6DEEFF31E83}"/>
    <cellStyle name="Comma 3 5 9 2 3" xfId="6021" xr:uid="{00000000-0005-0000-0000-0000EF440000}"/>
    <cellStyle name="Comma 3 5 9 2 3 2" xfId="15628" xr:uid="{00000000-0005-0000-0000-0000F0440000}"/>
    <cellStyle name="Comma 3 5 9 2 3 2 2" xfId="34842" xr:uid="{BA2CC3FF-1D40-472A-A4C7-D1D96240ECC8}"/>
    <cellStyle name="Comma 3 5 9 2 3 3" xfId="25235" xr:uid="{38E5CA4A-A656-468D-9FD4-BB94FDD4D718}"/>
    <cellStyle name="Comma 3 5 9 2 4" xfId="10824" xr:uid="{00000000-0005-0000-0000-0000F1440000}"/>
    <cellStyle name="Comma 3 5 9 2 4 2" xfId="30038" xr:uid="{0AC42148-B5D6-4ADF-AEA7-7ED79A740EE3}"/>
    <cellStyle name="Comma 3 5 9 2 5" xfId="20431" xr:uid="{586D767D-6520-4EB8-A9C7-CBA5D9AFDE74}"/>
    <cellStyle name="Comma 3 5 9 3" xfId="2015" xr:uid="{00000000-0005-0000-0000-0000F2440000}"/>
    <cellStyle name="Comma 3 5 9 3 2" xfId="4419" xr:uid="{00000000-0005-0000-0000-0000F3440000}"/>
    <cellStyle name="Comma 3 5 9 3 2 2" xfId="9222" xr:uid="{00000000-0005-0000-0000-0000F4440000}"/>
    <cellStyle name="Comma 3 5 9 3 2 2 2" xfId="18829" xr:uid="{00000000-0005-0000-0000-0000F5440000}"/>
    <cellStyle name="Comma 3 5 9 3 2 2 2 2" xfId="38043" xr:uid="{D0B26744-2001-47BC-B21E-A4434ECCA317}"/>
    <cellStyle name="Comma 3 5 9 3 2 2 3" xfId="28436" xr:uid="{0AB74A6E-B7A6-4DE1-BD53-77AAB57E2C95}"/>
    <cellStyle name="Comma 3 5 9 3 2 3" xfId="14026" xr:uid="{00000000-0005-0000-0000-0000F6440000}"/>
    <cellStyle name="Comma 3 5 9 3 2 3 2" xfId="33240" xr:uid="{8D1F0A58-6DEC-47E4-946F-6DB5C43285D7}"/>
    <cellStyle name="Comma 3 5 9 3 2 4" xfId="23633" xr:uid="{D698D883-4F30-42DF-BB2A-76B990491420}"/>
    <cellStyle name="Comma 3 5 9 3 3" xfId="6821" xr:uid="{00000000-0005-0000-0000-0000F7440000}"/>
    <cellStyle name="Comma 3 5 9 3 3 2" xfId="16428" xr:uid="{00000000-0005-0000-0000-0000F8440000}"/>
    <cellStyle name="Comma 3 5 9 3 3 2 2" xfId="35642" xr:uid="{C41EC1DD-8A3D-40FD-AC55-EC828E01FC09}"/>
    <cellStyle name="Comma 3 5 9 3 3 3" xfId="26035" xr:uid="{3B44052A-CBDE-4F1C-BBAD-324036ADD441}"/>
    <cellStyle name="Comma 3 5 9 3 4" xfId="11624" xr:uid="{00000000-0005-0000-0000-0000F9440000}"/>
    <cellStyle name="Comma 3 5 9 3 4 2" xfId="30838" xr:uid="{2AC69005-49EC-438E-B441-A7AE5F0EC3A6}"/>
    <cellStyle name="Comma 3 5 9 3 5" xfId="21231" xr:uid="{8616AD5F-0CD2-456B-8471-E4D7600B15EA}"/>
    <cellStyle name="Comma 3 5 9 4" xfId="2819" xr:uid="{00000000-0005-0000-0000-0000FA440000}"/>
    <cellStyle name="Comma 3 5 9 4 2" xfId="7622" xr:uid="{00000000-0005-0000-0000-0000FB440000}"/>
    <cellStyle name="Comma 3 5 9 4 2 2" xfId="17229" xr:uid="{00000000-0005-0000-0000-0000FC440000}"/>
    <cellStyle name="Comma 3 5 9 4 2 2 2" xfId="36443" xr:uid="{C8291F05-E7EA-465B-BF50-EBB0C9DFD981}"/>
    <cellStyle name="Comma 3 5 9 4 2 3" xfId="26836" xr:uid="{52C27659-25FB-462B-8CC9-10C4248B9A77}"/>
    <cellStyle name="Comma 3 5 9 4 3" xfId="12426" xr:uid="{00000000-0005-0000-0000-0000FD440000}"/>
    <cellStyle name="Comma 3 5 9 4 3 2" xfId="31640" xr:uid="{FFF7BADF-3CFC-4B16-82E5-69E3F637D530}"/>
    <cellStyle name="Comma 3 5 9 4 4" xfId="22033" xr:uid="{456BF54D-CCDD-4B6F-A0CA-5EEFA0A05D58}"/>
    <cellStyle name="Comma 3 5 9 5" xfId="5221" xr:uid="{00000000-0005-0000-0000-0000FE440000}"/>
    <cellStyle name="Comma 3 5 9 5 2" xfId="14828" xr:uid="{00000000-0005-0000-0000-0000FF440000}"/>
    <cellStyle name="Comma 3 5 9 5 2 2" xfId="34042" xr:uid="{376B32C3-1549-4169-A37D-59784F92C342}"/>
    <cellStyle name="Comma 3 5 9 5 3" xfId="24435" xr:uid="{D85ACFCB-6BB4-4227-B8D8-DD0A9B88A35C}"/>
    <cellStyle name="Comma 3 5 9 6" xfId="10024" xr:uid="{00000000-0005-0000-0000-000000450000}"/>
    <cellStyle name="Comma 3 5 9 6 2" xfId="29238" xr:uid="{E0A511C8-234D-4487-8F3D-8CFC09FEBA3C}"/>
    <cellStyle name="Comma 3 5 9 7" xfId="19631" xr:uid="{43C7BD69-F9BD-4ACC-8CB2-CC0D059EA3C8}"/>
    <cellStyle name="Comma 3 6" xfId="16" xr:uid="{00000000-0005-0000-0000-000001450000}"/>
    <cellStyle name="Comma 3 6 10" xfId="4823" xr:uid="{00000000-0005-0000-0000-000002450000}"/>
    <cellStyle name="Comma 3 6 10 2" xfId="14430" xr:uid="{00000000-0005-0000-0000-000003450000}"/>
    <cellStyle name="Comma 3 6 10 2 2" xfId="33644" xr:uid="{9ED8F9CE-47B2-4935-BD38-1056089D3A02}"/>
    <cellStyle name="Comma 3 6 10 3" xfId="24037" xr:uid="{B1B08799-B5E7-4352-B7F6-4824DE8BCA9F}"/>
    <cellStyle name="Comma 3 6 11" xfId="9626" xr:uid="{00000000-0005-0000-0000-000004450000}"/>
    <cellStyle name="Comma 3 6 11 2" xfId="28840" xr:uid="{98654C97-CA06-4A95-A97C-35E249AC3473}"/>
    <cellStyle name="Comma 3 6 12" xfId="19233" xr:uid="{C2B84C73-C465-45C3-8AF6-6C3F9059EE95}"/>
    <cellStyle name="Comma 3 6 2" xfId="66" xr:uid="{00000000-0005-0000-0000-000005450000}"/>
    <cellStyle name="Comma 3 6 2 10" xfId="9676" xr:uid="{00000000-0005-0000-0000-000006450000}"/>
    <cellStyle name="Comma 3 6 2 10 2" xfId="28890" xr:uid="{65DC5033-5213-43D2-A9C5-A01BB3A61ED0}"/>
    <cellStyle name="Comma 3 6 2 11" xfId="19283" xr:uid="{F2FA037F-9163-4DDB-B81B-7793CDEFB658}"/>
    <cellStyle name="Comma 3 6 2 2" xfId="166" xr:uid="{00000000-0005-0000-0000-000007450000}"/>
    <cellStyle name="Comma 3 6 2 2 10" xfId="19383" xr:uid="{88864B2D-2B7A-4929-8A74-4149EF9444E8}"/>
    <cellStyle name="Comma 3 6 2 2 2" xfId="366" xr:uid="{00000000-0005-0000-0000-000008450000}"/>
    <cellStyle name="Comma 3 6 2 2 2 2" xfId="1167" xr:uid="{00000000-0005-0000-0000-000009450000}"/>
    <cellStyle name="Comma 3 6 2 2 2 2 2" xfId="3571" xr:uid="{00000000-0005-0000-0000-00000A450000}"/>
    <cellStyle name="Comma 3 6 2 2 2 2 2 2" xfId="8374" xr:uid="{00000000-0005-0000-0000-00000B450000}"/>
    <cellStyle name="Comma 3 6 2 2 2 2 2 2 2" xfId="17981" xr:uid="{00000000-0005-0000-0000-00000C450000}"/>
    <cellStyle name="Comma 3 6 2 2 2 2 2 2 2 2" xfId="37195" xr:uid="{ECEB12FB-FEA4-4776-971B-134ADE41D8B2}"/>
    <cellStyle name="Comma 3 6 2 2 2 2 2 2 3" xfId="27588" xr:uid="{746AB8F5-CC8D-4380-A883-3A691DFE9E1F}"/>
    <cellStyle name="Comma 3 6 2 2 2 2 2 3" xfId="13178" xr:uid="{00000000-0005-0000-0000-00000D450000}"/>
    <cellStyle name="Comma 3 6 2 2 2 2 2 3 2" xfId="32392" xr:uid="{39A85425-3F33-495A-8BC2-A35DEB3C4B3C}"/>
    <cellStyle name="Comma 3 6 2 2 2 2 2 4" xfId="22785" xr:uid="{5458CD55-8D5E-429B-9BAC-3542AB654ABB}"/>
    <cellStyle name="Comma 3 6 2 2 2 2 3" xfId="5973" xr:uid="{00000000-0005-0000-0000-00000E450000}"/>
    <cellStyle name="Comma 3 6 2 2 2 2 3 2" xfId="15580" xr:uid="{00000000-0005-0000-0000-00000F450000}"/>
    <cellStyle name="Comma 3 6 2 2 2 2 3 2 2" xfId="34794" xr:uid="{5AED0759-5B44-44B2-9EF7-674FFB46E42B}"/>
    <cellStyle name="Comma 3 6 2 2 2 2 3 3" xfId="25187" xr:uid="{E40983D7-7271-417A-B795-0DF89CF33B53}"/>
    <cellStyle name="Comma 3 6 2 2 2 2 4" xfId="10776" xr:uid="{00000000-0005-0000-0000-000010450000}"/>
    <cellStyle name="Comma 3 6 2 2 2 2 4 2" xfId="29990" xr:uid="{BF8CB197-E0FB-4A3B-807E-3C8AA6E43664}"/>
    <cellStyle name="Comma 3 6 2 2 2 2 5" xfId="20383" xr:uid="{74F30F69-1B17-4D69-867C-95DF460B922D}"/>
    <cellStyle name="Comma 3 6 2 2 2 3" xfId="1967" xr:uid="{00000000-0005-0000-0000-000011450000}"/>
    <cellStyle name="Comma 3 6 2 2 2 3 2" xfId="4371" xr:uid="{00000000-0005-0000-0000-000012450000}"/>
    <cellStyle name="Comma 3 6 2 2 2 3 2 2" xfId="9174" xr:uid="{00000000-0005-0000-0000-000013450000}"/>
    <cellStyle name="Comma 3 6 2 2 2 3 2 2 2" xfId="18781" xr:uid="{00000000-0005-0000-0000-000014450000}"/>
    <cellStyle name="Comma 3 6 2 2 2 3 2 2 2 2" xfId="37995" xr:uid="{E1418989-A9EA-4B01-9C22-ECCD9F5B6722}"/>
    <cellStyle name="Comma 3 6 2 2 2 3 2 2 3" xfId="28388" xr:uid="{49475958-DF5C-423D-9868-6A7FB9AB5ABD}"/>
    <cellStyle name="Comma 3 6 2 2 2 3 2 3" xfId="13978" xr:uid="{00000000-0005-0000-0000-000015450000}"/>
    <cellStyle name="Comma 3 6 2 2 2 3 2 3 2" xfId="33192" xr:uid="{695C41B0-1817-4D20-AFD2-FABF1D2B3E1F}"/>
    <cellStyle name="Comma 3 6 2 2 2 3 2 4" xfId="23585" xr:uid="{983754A9-C429-4434-9571-EA38B52BE1EF}"/>
    <cellStyle name="Comma 3 6 2 2 2 3 3" xfId="6773" xr:uid="{00000000-0005-0000-0000-000016450000}"/>
    <cellStyle name="Comma 3 6 2 2 2 3 3 2" xfId="16380" xr:uid="{00000000-0005-0000-0000-000017450000}"/>
    <cellStyle name="Comma 3 6 2 2 2 3 3 2 2" xfId="35594" xr:uid="{AF63245B-8BCF-4128-8400-147DE4F4B3DC}"/>
    <cellStyle name="Comma 3 6 2 2 2 3 3 3" xfId="25987" xr:uid="{CB38958C-934F-4870-BFB2-1C7AFD759A65}"/>
    <cellStyle name="Comma 3 6 2 2 2 3 4" xfId="11576" xr:uid="{00000000-0005-0000-0000-000018450000}"/>
    <cellStyle name="Comma 3 6 2 2 2 3 4 2" xfId="30790" xr:uid="{757B8747-1424-4BA1-941B-BEBB1EE3E488}"/>
    <cellStyle name="Comma 3 6 2 2 2 3 5" xfId="21183" xr:uid="{77685D2B-C9D3-4073-94BA-5B0BD8CF8A09}"/>
    <cellStyle name="Comma 3 6 2 2 2 4" xfId="2771" xr:uid="{00000000-0005-0000-0000-000019450000}"/>
    <cellStyle name="Comma 3 6 2 2 2 4 2" xfId="7574" xr:uid="{00000000-0005-0000-0000-00001A450000}"/>
    <cellStyle name="Comma 3 6 2 2 2 4 2 2" xfId="17181" xr:uid="{00000000-0005-0000-0000-00001B450000}"/>
    <cellStyle name="Comma 3 6 2 2 2 4 2 2 2" xfId="36395" xr:uid="{DA8959FD-1185-42B3-8932-E74E5A3AACEB}"/>
    <cellStyle name="Comma 3 6 2 2 2 4 2 3" xfId="26788" xr:uid="{785381A7-0BCE-4FC6-98FD-8B779FB0B8D5}"/>
    <cellStyle name="Comma 3 6 2 2 2 4 3" xfId="12378" xr:uid="{00000000-0005-0000-0000-00001C450000}"/>
    <cellStyle name="Comma 3 6 2 2 2 4 3 2" xfId="31592" xr:uid="{E3B4DF2D-B82F-489B-8B77-B1A4B074984D}"/>
    <cellStyle name="Comma 3 6 2 2 2 4 4" xfId="21985" xr:uid="{2F532334-4235-4F2E-8A90-3BDD94485F26}"/>
    <cellStyle name="Comma 3 6 2 2 2 5" xfId="5173" xr:uid="{00000000-0005-0000-0000-00001D450000}"/>
    <cellStyle name="Comma 3 6 2 2 2 5 2" xfId="14780" xr:uid="{00000000-0005-0000-0000-00001E450000}"/>
    <cellStyle name="Comma 3 6 2 2 2 5 2 2" xfId="33994" xr:uid="{D53883D0-11AB-4540-86E8-1F08BF632B1A}"/>
    <cellStyle name="Comma 3 6 2 2 2 5 3" xfId="24387" xr:uid="{D40556B6-21DF-4377-B3AC-EB43EDD40E14}"/>
    <cellStyle name="Comma 3 6 2 2 2 6" xfId="9976" xr:uid="{00000000-0005-0000-0000-00001F450000}"/>
    <cellStyle name="Comma 3 6 2 2 2 6 2" xfId="29190" xr:uid="{28770140-4D42-45FF-929F-8EEFED7E3BB7}"/>
    <cellStyle name="Comma 3 6 2 2 2 7" xfId="19583" xr:uid="{58C4F5F1-C9A8-4F3C-9885-86279FFB0FE0}"/>
    <cellStyle name="Comma 3 6 2 2 3" xfId="566" xr:uid="{00000000-0005-0000-0000-000020450000}"/>
    <cellStyle name="Comma 3 6 2 2 3 2" xfId="1367" xr:uid="{00000000-0005-0000-0000-000021450000}"/>
    <cellStyle name="Comma 3 6 2 2 3 2 2" xfId="3771" xr:uid="{00000000-0005-0000-0000-000022450000}"/>
    <cellStyle name="Comma 3 6 2 2 3 2 2 2" xfId="8574" xr:uid="{00000000-0005-0000-0000-000023450000}"/>
    <cellStyle name="Comma 3 6 2 2 3 2 2 2 2" xfId="18181" xr:uid="{00000000-0005-0000-0000-000024450000}"/>
    <cellStyle name="Comma 3 6 2 2 3 2 2 2 2 2" xfId="37395" xr:uid="{203DC904-7DE1-474C-834A-52E7E3AE7166}"/>
    <cellStyle name="Comma 3 6 2 2 3 2 2 2 3" xfId="27788" xr:uid="{5F230A5A-016E-4ABA-B49A-177C917368AF}"/>
    <cellStyle name="Comma 3 6 2 2 3 2 2 3" xfId="13378" xr:uid="{00000000-0005-0000-0000-000025450000}"/>
    <cellStyle name="Comma 3 6 2 2 3 2 2 3 2" xfId="32592" xr:uid="{A2121E3E-D9D9-475E-B8DF-92DC8276B2EF}"/>
    <cellStyle name="Comma 3 6 2 2 3 2 2 4" xfId="22985" xr:uid="{24BDFA47-EC43-4104-AFAC-CECD0B6F5E11}"/>
    <cellStyle name="Comma 3 6 2 2 3 2 3" xfId="6173" xr:uid="{00000000-0005-0000-0000-000026450000}"/>
    <cellStyle name="Comma 3 6 2 2 3 2 3 2" xfId="15780" xr:uid="{00000000-0005-0000-0000-000027450000}"/>
    <cellStyle name="Comma 3 6 2 2 3 2 3 2 2" xfId="34994" xr:uid="{1100A87D-234C-44CE-9E06-7FC437A438D4}"/>
    <cellStyle name="Comma 3 6 2 2 3 2 3 3" xfId="25387" xr:uid="{36B1761F-7047-41ED-9325-77B5693C80BA}"/>
    <cellStyle name="Comma 3 6 2 2 3 2 4" xfId="10976" xr:uid="{00000000-0005-0000-0000-000028450000}"/>
    <cellStyle name="Comma 3 6 2 2 3 2 4 2" xfId="30190" xr:uid="{44280BCE-92B9-4E7B-A45F-DD2EEA721054}"/>
    <cellStyle name="Comma 3 6 2 2 3 2 5" xfId="20583" xr:uid="{8718C1C8-9E3F-46F8-BF2E-B07F76902EA1}"/>
    <cellStyle name="Comma 3 6 2 2 3 3" xfId="2167" xr:uid="{00000000-0005-0000-0000-000029450000}"/>
    <cellStyle name="Comma 3 6 2 2 3 3 2" xfId="4571" xr:uid="{00000000-0005-0000-0000-00002A450000}"/>
    <cellStyle name="Comma 3 6 2 2 3 3 2 2" xfId="9374" xr:uid="{00000000-0005-0000-0000-00002B450000}"/>
    <cellStyle name="Comma 3 6 2 2 3 3 2 2 2" xfId="18981" xr:uid="{00000000-0005-0000-0000-00002C450000}"/>
    <cellStyle name="Comma 3 6 2 2 3 3 2 2 2 2" xfId="38195" xr:uid="{416B013F-8B49-4DD1-A1CD-F4C32B855734}"/>
    <cellStyle name="Comma 3 6 2 2 3 3 2 2 3" xfId="28588" xr:uid="{DB273614-66B9-4EAC-AA10-4D8528505DFD}"/>
    <cellStyle name="Comma 3 6 2 2 3 3 2 3" xfId="14178" xr:uid="{00000000-0005-0000-0000-00002D450000}"/>
    <cellStyle name="Comma 3 6 2 2 3 3 2 3 2" xfId="33392" xr:uid="{08C8D0AB-9534-42E2-A657-BB82BE1C92BE}"/>
    <cellStyle name="Comma 3 6 2 2 3 3 2 4" xfId="23785" xr:uid="{9E09C587-984D-460D-B9BE-72ABAEB6B0F0}"/>
    <cellStyle name="Comma 3 6 2 2 3 3 3" xfId="6973" xr:uid="{00000000-0005-0000-0000-00002E450000}"/>
    <cellStyle name="Comma 3 6 2 2 3 3 3 2" xfId="16580" xr:uid="{00000000-0005-0000-0000-00002F450000}"/>
    <cellStyle name="Comma 3 6 2 2 3 3 3 2 2" xfId="35794" xr:uid="{D0A1171A-E575-44A0-B9E1-B000113A456C}"/>
    <cellStyle name="Comma 3 6 2 2 3 3 3 3" xfId="26187" xr:uid="{8411F340-07A3-40F8-832F-7B29AB99CF45}"/>
    <cellStyle name="Comma 3 6 2 2 3 3 4" xfId="11776" xr:uid="{00000000-0005-0000-0000-000030450000}"/>
    <cellStyle name="Comma 3 6 2 2 3 3 4 2" xfId="30990" xr:uid="{BAC11307-29AA-4CCD-AB5A-5137E27FEDD6}"/>
    <cellStyle name="Comma 3 6 2 2 3 3 5" xfId="21383" xr:uid="{8167C5CF-9BAD-4644-9003-045074026E21}"/>
    <cellStyle name="Comma 3 6 2 2 3 4" xfId="2971" xr:uid="{00000000-0005-0000-0000-000031450000}"/>
    <cellStyle name="Comma 3 6 2 2 3 4 2" xfId="7774" xr:uid="{00000000-0005-0000-0000-000032450000}"/>
    <cellStyle name="Comma 3 6 2 2 3 4 2 2" xfId="17381" xr:uid="{00000000-0005-0000-0000-000033450000}"/>
    <cellStyle name="Comma 3 6 2 2 3 4 2 2 2" xfId="36595" xr:uid="{6A4BA6B8-4454-42B4-8DF7-0CFB230C0C49}"/>
    <cellStyle name="Comma 3 6 2 2 3 4 2 3" xfId="26988" xr:uid="{3C45E024-2F5A-40BD-8A5D-F05E7CA3C937}"/>
    <cellStyle name="Comma 3 6 2 2 3 4 3" xfId="12578" xr:uid="{00000000-0005-0000-0000-000034450000}"/>
    <cellStyle name="Comma 3 6 2 2 3 4 3 2" xfId="31792" xr:uid="{40EDFB08-8EE2-4D00-96C5-0C371519E9DB}"/>
    <cellStyle name="Comma 3 6 2 2 3 4 4" xfId="22185" xr:uid="{A2E44A52-9642-4B65-93E2-13095D504B05}"/>
    <cellStyle name="Comma 3 6 2 2 3 5" xfId="5373" xr:uid="{00000000-0005-0000-0000-000035450000}"/>
    <cellStyle name="Comma 3 6 2 2 3 5 2" xfId="14980" xr:uid="{00000000-0005-0000-0000-000036450000}"/>
    <cellStyle name="Comma 3 6 2 2 3 5 2 2" xfId="34194" xr:uid="{9D8F97E2-2372-416F-8597-A80CACD157F5}"/>
    <cellStyle name="Comma 3 6 2 2 3 5 3" xfId="24587" xr:uid="{FBF879B7-56F7-4D7C-84C3-682493C114DE}"/>
    <cellStyle name="Comma 3 6 2 2 3 6" xfId="10176" xr:uid="{00000000-0005-0000-0000-000037450000}"/>
    <cellStyle name="Comma 3 6 2 2 3 6 2" xfId="29390" xr:uid="{23E0403F-1DA8-40ED-9EF2-40AE07917B6E}"/>
    <cellStyle name="Comma 3 6 2 2 3 7" xfId="19783" xr:uid="{38EB09A1-7634-4B4B-AAA7-D2A4D580A799}"/>
    <cellStyle name="Comma 3 6 2 2 4" xfId="766" xr:uid="{00000000-0005-0000-0000-000038450000}"/>
    <cellStyle name="Comma 3 6 2 2 4 2" xfId="1567" xr:uid="{00000000-0005-0000-0000-000039450000}"/>
    <cellStyle name="Comma 3 6 2 2 4 2 2" xfId="3971" xr:uid="{00000000-0005-0000-0000-00003A450000}"/>
    <cellStyle name="Comma 3 6 2 2 4 2 2 2" xfId="8774" xr:uid="{00000000-0005-0000-0000-00003B450000}"/>
    <cellStyle name="Comma 3 6 2 2 4 2 2 2 2" xfId="18381" xr:uid="{00000000-0005-0000-0000-00003C450000}"/>
    <cellStyle name="Comma 3 6 2 2 4 2 2 2 2 2" xfId="37595" xr:uid="{B8694254-5F7D-4B75-B1A3-12627D884028}"/>
    <cellStyle name="Comma 3 6 2 2 4 2 2 2 3" xfId="27988" xr:uid="{998DCB32-2EBD-4D8F-AF11-6F7B308D64AB}"/>
    <cellStyle name="Comma 3 6 2 2 4 2 2 3" xfId="13578" xr:uid="{00000000-0005-0000-0000-00003D450000}"/>
    <cellStyle name="Comma 3 6 2 2 4 2 2 3 2" xfId="32792" xr:uid="{F5380131-4D32-470C-9F29-70B1F60BC4E2}"/>
    <cellStyle name="Comma 3 6 2 2 4 2 2 4" xfId="23185" xr:uid="{4DAEBF98-8E51-4217-96E6-562BED6F3E5F}"/>
    <cellStyle name="Comma 3 6 2 2 4 2 3" xfId="6373" xr:uid="{00000000-0005-0000-0000-00003E450000}"/>
    <cellStyle name="Comma 3 6 2 2 4 2 3 2" xfId="15980" xr:uid="{00000000-0005-0000-0000-00003F450000}"/>
    <cellStyle name="Comma 3 6 2 2 4 2 3 2 2" xfId="35194" xr:uid="{93529712-7A5F-47D5-BD13-1AB60D6A9796}"/>
    <cellStyle name="Comma 3 6 2 2 4 2 3 3" xfId="25587" xr:uid="{B4F16ACE-7919-4BDC-BBBA-1BA2264CD12F}"/>
    <cellStyle name="Comma 3 6 2 2 4 2 4" xfId="11176" xr:uid="{00000000-0005-0000-0000-000040450000}"/>
    <cellStyle name="Comma 3 6 2 2 4 2 4 2" xfId="30390" xr:uid="{A45BA950-0235-4233-A7BB-B6DADC5EB1C3}"/>
    <cellStyle name="Comma 3 6 2 2 4 2 5" xfId="20783" xr:uid="{CCB7CE11-83E8-4DF1-AF36-C51ABA87B1D6}"/>
    <cellStyle name="Comma 3 6 2 2 4 3" xfId="2367" xr:uid="{00000000-0005-0000-0000-000041450000}"/>
    <cellStyle name="Comma 3 6 2 2 4 3 2" xfId="4771" xr:uid="{00000000-0005-0000-0000-000042450000}"/>
    <cellStyle name="Comma 3 6 2 2 4 3 2 2" xfId="9574" xr:uid="{00000000-0005-0000-0000-000043450000}"/>
    <cellStyle name="Comma 3 6 2 2 4 3 2 2 2" xfId="19181" xr:uid="{00000000-0005-0000-0000-000044450000}"/>
    <cellStyle name="Comma 3 6 2 2 4 3 2 2 2 2" xfId="38395" xr:uid="{FA59CDF4-4958-48A9-9527-966E91D66BB1}"/>
    <cellStyle name="Comma 3 6 2 2 4 3 2 2 3" xfId="28788" xr:uid="{E7E26B6D-5170-465F-B743-423B43661A03}"/>
    <cellStyle name="Comma 3 6 2 2 4 3 2 3" xfId="14378" xr:uid="{00000000-0005-0000-0000-000045450000}"/>
    <cellStyle name="Comma 3 6 2 2 4 3 2 3 2" xfId="33592" xr:uid="{B2820923-0D11-42CF-8B35-ED056C50C08A}"/>
    <cellStyle name="Comma 3 6 2 2 4 3 2 4" xfId="23985" xr:uid="{B4134C33-5909-417A-AFC4-EE80A53AEA5D}"/>
    <cellStyle name="Comma 3 6 2 2 4 3 3" xfId="7173" xr:uid="{00000000-0005-0000-0000-000046450000}"/>
    <cellStyle name="Comma 3 6 2 2 4 3 3 2" xfId="16780" xr:uid="{00000000-0005-0000-0000-000047450000}"/>
    <cellStyle name="Comma 3 6 2 2 4 3 3 2 2" xfId="35994" xr:uid="{0A6DFD04-E13C-4CC9-AE1C-D39CD4D543E4}"/>
    <cellStyle name="Comma 3 6 2 2 4 3 3 3" xfId="26387" xr:uid="{93F1715D-57AE-4BDF-9858-5CFF3C7B4BDE}"/>
    <cellStyle name="Comma 3 6 2 2 4 3 4" xfId="11976" xr:uid="{00000000-0005-0000-0000-000048450000}"/>
    <cellStyle name="Comma 3 6 2 2 4 3 4 2" xfId="31190" xr:uid="{1041B076-B64A-4847-8F9B-44CA2CF02218}"/>
    <cellStyle name="Comma 3 6 2 2 4 3 5" xfId="21583" xr:uid="{7D451D8B-C182-465F-8746-49E1F64EB704}"/>
    <cellStyle name="Comma 3 6 2 2 4 4" xfId="3171" xr:uid="{00000000-0005-0000-0000-000049450000}"/>
    <cellStyle name="Comma 3 6 2 2 4 4 2" xfId="7974" xr:uid="{00000000-0005-0000-0000-00004A450000}"/>
    <cellStyle name="Comma 3 6 2 2 4 4 2 2" xfId="17581" xr:uid="{00000000-0005-0000-0000-00004B450000}"/>
    <cellStyle name="Comma 3 6 2 2 4 4 2 2 2" xfId="36795" xr:uid="{F350B48A-D422-406C-8C95-87030B7C0B87}"/>
    <cellStyle name="Comma 3 6 2 2 4 4 2 3" xfId="27188" xr:uid="{F8007273-D7E8-4692-96AA-6E9A647F2658}"/>
    <cellStyle name="Comma 3 6 2 2 4 4 3" xfId="12778" xr:uid="{00000000-0005-0000-0000-00004C450000}"/>
    <cellStyle name="Comma 3 6 2 2 4 4 3 2" xfId="31992" xr:uid="{5DA290B5-76DF-4EDA-AB1D-4ABB0526A855}"/>
    <cellStyle name="Comma 3 6 2 2 4 4 4" xfId="22385" xr:uid="{14379E99-87B0-44B1-8AC9-D9E362E7D703}"/>
    <cellStyle name="Comma 3 6 2 2 4 5" xfId="5573" xr:uid="{00000000-0005-0000-0000-00004D450000}"/>
    <cellStyle name="Comma 3 6 2 2 4 5 2" xfId="15180" xr:uid="{00000000-0005-0000-0000-00004E450000}"/>
    <cellStyle name="Comma 3 6 2 2 4 5 2 2" xfId="34394" xr:uid="{3606198D-4AA6-404D-9B01-28900D7518B9}"/>
    <cellStyle name="Comma 3 6 2 2 4 5 3" xfId="24787" xr:uid="{948C059F-7250-4020-858A-BF64DD475999}"/>
    <cellStyle name="Comma 3 6 2 2 4 6" xfId="10376" xr:uid="{00000000-0005-0000-0000-00004F450000}"/>
    <cellStyle name="Comma 3 6 2 2 4 6 2" xfId="29590" xr:uid="{304B7064-35F6-4113-BCAC-18A480BA67C9}"/>
    <cellStyle name="Comma 3 6 2 2 4 7" xfId="19983" xr:uid="{BAE3371F-5913-498E-83ED-1798CE2CEBCA}"/>
    <cellStyle name="Comma 3 6 2 2 5" xfId="967" xr:uid="{00000000-0005-0000-0000-000050450000}"/>
    <cellStyle name="Comma 3 6 2 2 5 2" xfId="3371" xr:uid="{00000000-0005-0000-0000-000051450000}"/>
    <cellStyle name="Comma 3 6 2 2 5 2 2" xfId="8174" xr:uid="{00000000-0005-0000-0000-000052450000}"/>
    <cellStyle name="Comma 3 6 2 2 5 2 2 2" xfId="17781" xr:uid="{00000000-0005-0000-0000-000053450000}"/>
    <cellStyle name="Comma 3 6 2 2 5 2 2 2 2" xfId="36995" xr:uid="{F3D1DDBC-F222-4808-B7F3-2FE87BFB3119}"/>
    <cellStyle name="Comma 3 6 2 2 5 2 2 3" xfId="27388" xr:uid="{6EE2CD4B-2C49-40A8-9379-49E00A00C2FB}"/>
    <cellStyle name="Comma 3 6 2 2 5 2 3" xfId="12978" xr:uid="{00000000-0005-0000-0000-000054450000}"/>
    <cellStyle name="Comma 3 6 2 2 5 2 3 2" xfId="32192" xr:uid="{6FB3B2A3-CBA0-4C8A-9FA4-3A206044F1C0}"/>
    <cellStyle name="Comma 3 6 2 2 5 2 4" xfId="22585" xr:uid="{5D409735-AFFB-4557-B170-61C9DB085DB3}"/>
    <cellStyle name="Comma 3 6 2 2 5 3" xfId="5773" xr:uid="{00000000-0005-0000-0000-000055450000}"/>
    <cellStyle name="Comma 3 6 2 2 5 3 2" xfId="15380" xr:uid="{00000000-0005-0000-0000-000056450000}"/>
    <cellStyle name="Comma 3 6 2 2 5 3 2 2" xfId="34594" xr:uid="{D2FCF568-4418-4E37-8CD0-A5E41197024D}"/>
    <cellStyle name="Comma 3 6 2 2 5 3 3" xfId="24987" xr:uid="{4FE27AAA-4500-4055-8862-B29C31936800}"/>
    <cellStyle name="Comma 3 6 2 2 5 4" xfId="10576" xr:uid="{00000000-0005-0000-0000-000057450000}"/>
    <cellStyle name="Comma 3 6 2 2 5 4 2" xfId="29790" xr:uid="{6A549741-3FF5-4311-8485-3EF015B5300A}"/>
    <cellStyle name="Comma 3 6 2 2 5 5" xfId="20183" xr:uid="{4E588D10-8093-4FC2-A166-E67F82008207}"/>
    <cellStyle name="Comma 3 6 2 2 6" xfId="1767" xr:uid="{00000000-0005-0000-0000-000058450000}"/>
    <cellStyle name="Comma 3 6 2 2 6 2" xfId="4171" xr:uid="{00000000-0005-0000-0000-000059450000}"/>
    <cellStyle name="Comma 3 6 2 2 6 2 2" xfId="8974" xr:uid="{00000000-0005-0000-0000-00005A450000}"/>
    <cellStyle name="Comma 3 6 2 2 6 2 2 2" xfId="18581" xr:uid="{00000000-0005-0000-0000-00005B450000}"/>
    <cellStyle name="Comma 3 6 2 2 6 2 2 2 2" xfId="37795" xr:uid="{B0790DD9-7D9C-4C9D-8EDD-62DB84364CAA}"/>
    <cellStyle name="Comma 3 6 2 2 6 2 2 3" xfId="28188" xr:uid="{C9B189AE-C8D2-41B8-9A55-2364F421939F}"/>
    <cellStyle name="Comma 3 6 2 2 6 2 3" xfId="13778" xr:uid="{00000000-0005-0000-0000-00005C450000}"/>
    <cellStyle name="Comma 3 6 2 2 6 2 3 2" xfId="32992" xr:uid="{372770CA-C3F3-45B4-B6AC-DBA2981B7463}"/>
    <cellStyle name="Comma 3 6 2 2 6 2 4" xfId="23385" xr:uid="{34B41D1C-8DB0-4444-AA95-A80AE32223D8}"/>
    <cellStyle name="Comma 3 6 2 2 6 3" xfId="6573" xr:uid="{00000000-0005-0000-0000-00005D450000}"/>
    <cellStyle name="Comma 3 6 2 2 6 3 2" xfId="16180" xr:uid="{00000000-0005-0000-0000-00005E450000}"/>
    <cellStyle name="Comma 3 6 2 2 6 3 2 2" xfId="35394" xr:uid="{B6CD5837-FC97-4851-8544-65134A672ABC}"/>
    <cellStyle name="Comma 3 6 2 2 6 3 3" xfId="25787" xr:uid="{63D35A29-8D65-402A-B316-87A98E4509EC}"/>
    <cellStyle name="Comma 3 6 2 2 6 4" xfId="11376" xr:uid="{00000000-0005-0000-0000-00005F450000}"/>
    <cellStyle name="Comma 3 6 2 2 6 4 2" xfId="30590" xr:uid="{55EBA2F0-B047-4772-A860-B169E9F686BF}"/>
    <cellStyle name="Comma 3 6 2 2 6 5" xfId="20983" xr:uid="{8D33913D-DD4C-4793-9A9E-E92E0D146B3C}"/>
    <cellStyle name="Comma 3 6 2 2 7" xfId="2571" xr:uid="{00000000-0005-0000-0000-000060450000}"/>
    <cellStyle name="Comma 3 6 2 2 7 2" xfId="7374" xr:uid="{00000000-0005-0000-0000-000061450000}"/>
    <cellStyle name="Comma 3 6 2 2 7 2 2" xfId="16981" xr:uid="{00000000-0005-0000-0000-000062450000}"/>
    <cellStyle name="Comma 3 6 2 2 7 2 2 2" xfId="36195" xr:uid="{797F53F0-5AF6-4574-838C-A2AF6AE73A0E}"/>
    <cellStyle name="Comma 3 6 2 2 7 2 3" xfId="26588" xr:uid="{8219B2D2-3D5C-4F14-B622-048325A67455}"/>
    <cellStyle name="Comma 3 6 2 2 7 3" xfId="12178" xr:uid="{00000000-0005-0000-0000-000063450000}"/>
    <cellStyle name="Comma 3 6 2 2 7 3 2" xfId="31392" xr:uid="{B7A226FB-42D9-471E-94E0-0BECF9FF4E36}"/>
    <cellStyle name="Comma 3 6 2 2 7 4" xfId="21785" xr:uid="{B0660F92-BA89-40A9-AD29-E9E51B2058E7}"/>
    <cellStyle name="Comma 3 6 2 2 8" xfId="4973" xr:uid="{00000000-0005-0000-0000-000064450000}"/>
    <cellStyle name="Comma 3 6 2 2 8 2" xfId="14580" xr:uid="{00000000-0005-0000-0000-000065450000}"/>
    <cellStyle name="Comma 3 6 2 2 8 2 2" xfId="33794" xr:uid="{EF8BE90B-9C6C-429A-A8B5-C595D2D1C5CA}"/>
    <cellStyle name="Comma 3 6 2 2 8 3" xfId="24187" xr:uid="{DBF2E0BD-51B5-4C05-9B0B-117771FF544C}"/>
    <cellStyle name="Comma 3 6 2 2 9" xfId="9776" xr:uid="{00000000-0005-0000-0000-000066450000}"/>
    <cellStyle name="Comma 3 6 2 2 9 2" xfId="28990" xr:uid="{CE8A84AC-77BA-4243-925F-B8191802E6D6}"/>
    <cellStyle name="Comma 3 6 2 3" xfId="266" xr:uid="{00000000-0005-0000-0000-000067450000}"/>
    <cellStyle name="Comma 3 6 2 3 2" xfId="1067" xr:uid="{00000000-0005-0000-0000-000068450000}"/>
    <cellStyle name="Comma 3 6 2 3 2 2" xfId="3471" xr:uid="{00000000-0005-0000-0000-000069450000}"/>
    <cellStyle name="Comma 3 6 2 3 2 2 2" xfId="8274" xr:uid="{00000000-0005-0000-0000-00006A450000}"/>
    <cellStyle name="Comma 3 6 2 3 2 2 2 2" xfId="17881" xr:uid="{00000000-0005-0000-0000-00006B450000}"/>
    <cellStyle name="Comma 3 6 2 3 2 2 2 2 2" xfId="37095" xr:uid="{BB51505F-E4F3-4CFD-A229-A1DF04DE39CE}"/>
    <cellStyle name="Comma 3 6 2 3 2 2 2 3" xfId="27488" xr:uid="{952B868E-5BB0-4657-82E7-27689C57A459}"/>
    <cellStyle name="Comma 3 6 2 3 2 2 3" xfId="13078" xr:uid="{00000000-0005-0000-0000-00006C450000}"/>
    <cellStyle name="Comma 3 6 2 3 2 2 3 2" xfId="32292" xr:uid="{DB7C2D33-65EE-4EC3-940D-05639DA18214}"/>
    <cellStyle name="Comma 3 6 2 3 2 2 4" xfId="22685" xr:uid="{D4CC7EAE-6825-45D2-A0A3-AC1C765DE1E5}"/>
    <cellStyle name="Comma 3 6 2 3 2 3" xfId="5873" xr:uid="{00000000-0005-0000-0000-00006D450000}"/>
    <cellStyle name="Comma 3 6 2 3 2 3 2" xfId="15480" xr:uid="{00000000-0005-0000-0000-00006E450000}"/>
    <cellStyle name="Comma 3 6 2 3 2 3 2 2" xfId="34694" xr:uid="{05AE1C12-5413-4949-855B-D004CC103441}"/>
    <cellStyle name="Comma 3 6 2 3 2 3 3" xfId="25087" xr:uid="{D8D6A227-BC12-494E-97BF-1FB3E4CC5604}"/>
    <cellStyle name="Comma 3 6 2 3 2 4" xfId="10676" xr:uid="{00000000-0005-0000-0000-00006F450000}"/>
    <cellStyle name="Comma 3 6 2 3 2 4 2" xfId="29890" xr:uid="{BD5C3E90-02C7-405A-B69D-C7222E146563}"/>
    <cellStyle name="Comma 3 6 2 3 2 5" xfId="20283" xr:uid="{3D68C19B-1D70-46EB-8164-8377F7C13E1E}"/>
    <cellStyle name="Comma 3 6 2 3 3" xfId="1867" xr:uid="{00000000-0005-0000-0000-000070450000}"/>
    <cellStyle name="Comma 3 6 2 3 3 2" xfId="4271" xr:uid="{00000000-0005-0000-0000-000071450000}"/>
    <cellStyle name="Comma 3 6 2 3 3 2 2" xfId="9074" xr:uid="{00000000-0005-0000-0000-000072450000}"/>
    <cellStyle name="Comma 3 6 2 3 3 2 2 2" xfId="18681" xr:uid="{00000000-0005-0000-0000-000073450000}"/>
    <cellStyle name="Comma 3 6 2 3 3 2 2 2 2" xfId="37895" xr:uid="{7D826C2E-634D-423E-A261-6AA86960DD69}"/>
    <cellStyle name="Comma 3 6 2 3 3 2 2 3" xfId="28288" xr:uid="{EFFE3BD9-85D8-4EDA-81C7-511635E5B42D}"/>
    <cellStyle name="Comma 3 6 2 3 3 2 3" xfId="13878" xr:uid="{00000000-0005-0000-0000-000074450000}"/>
    <cellStyle name="Comma 3 6 2 3 3 2 3 2" xfId="33092" xr:uid="{0B426245-902F-4139-8A77-22F8C4815777}"/>
    <cellStyle name="Comma 3 6 2 3 3 2 4" xfId="23485" xr:uid="{BED0257E-070D-4DE6-9D4B-4EB2534801A6}"/>
    <cellStyle name="Comma 3 6 2 3 3 3" xfId="6673" xr:uid="{00000000-0005-0000-0000-000075450000}"/>
    <cellStyle name="Comma 3 6 2 3 3 3 2" xfId="16280" xr:uid="{00000000-0005-0000-0000-000076450000}"/>
    <cellStyle name="Comma 3 6 2 3 3 3 2 2" xfId="35494" xr:uid="{B19D138E-7CE8-4A62-B20F-34AB80C4EADA}"/>
    <cellStyle name="Comma 3 6 2 3 3 3 3" xfId="25887" xr:uid="{2DD1A7AA-153C-482D-9D84-0821F1F4D1A4}"/>
    <cellStyle name="Comma 3 6 2 3 3 4" xfId="11476" xr:uid="{00000000-0005-0000-0000-000077450000}"/>
    <cellStyle name="Comma 3 6 2 3 3 4 2" xfId="30690" xr:uid="{6B8B211F-9A5B-4904-AB3B-04262D528001}"/>
    <cellStyle name="Comma 3 6 2 3 3 5" xfId="21083" xr:uid="{FF905073-776D-4900-B7EC-564238DCC741}"/>
    <cellStyle name="Comma 3 6 2 3 4" xfId="2671" xr:uid="{00000000-0005-0000-0000-000078450000}"/>
    <cellStyle name="Comma 3 6 2 3 4 2" xfId="7474" xr:uid="{00000000-0005-0000-0000-000079450000}"/>
    <cellStyle name="Comma 3 6 2 3 4 2 2" xfId="17081" xr:uid="{00000000-0005-0000-0000-00007A450000}"/>
    <cellStyle name="Comma 3 6 2 3 4 2 2 2" xfId="36295" xr:uid="{71588B11-35F5-4336-9C83-1C4F7A02CF57}"/>
    <cellStyle name="Comma 3 6 2 3 4 2 3" xfId="26688" xr:uid="{A1EDCDE6-BACC-4671-B669-4414DFFD9925}"/>
    <cellStyle name="Comma 3 6 2 3 4 3" xfId="12278" xr:uid="{00000000-0005-0000-0000-00007B450000}"/>
    <cellStyle name="Comma 3 6 2 3 4 3 2" xfId="31492" xr:uid="{B1359A13-4009-4E39-A8D6-9C6453653851}"/>
    <cellStyle name="Comma 3 6 2 3 4 4" xfId="21885" xr:uid="{A91098BF-344C-474F-BC87-ED8D676BB099}"/>
    <cellStyle name="Comma 3 6 2 3 5" xfId="5073" xr:uid="{00000000-0005-0000-0000-00007C450000}"/>
    <cellStyle name="Comma 3 6 2 3 5 2" xfId="14680" xr:uid="{00000000-0005-0000-0000-00007D450000}"/>
    <cellStyle name="Comma 3 6 2 3 5 2 2" xfId="33894" xr:uid="{F45BB811-A1A2-4867-BAF7-E5D6FFBEC528}"/>
    <cellStyle name="Comma 3 6 2 3 5 3" xfId="24287" xr:uid="{00269271-80D0-4D05-B358-50DFC315583D}"/>
    <cellStyle name="Comma 3 6 2 3 6" xfId="9876" xr:uid="{00000000-0005-0000-0000-00007E450000}"/>
    <cellStyle name="Comma 3 6 2 3 6 2" xfId="29090" xr:uid="{327DE5EC-D519-42D1-B6B3-F71F79488203}"/>
    <cellStyle name="Comma 3 6 2 3 7" xfId="19483" xr:uid="{CBC2F6F3-AA63-45DD-8737-25042734083A}"/>
    <cellStyle name="Comma 3 6 2 4" xfId="466" xr:uid="{00000000-0005-0000-0000-00007F450000}"/>
    <cellStyle name="Comma 3 6 2 4 2" xfId="1267" xr:uid="{00000000-0005-0000-0000-000080450000}"/>
    <cellStyle name="Comma 3 6 2 4 2 2" xfId="3671" xr:uid="{00000000-0005-0000-0000-000081450000}"/>
    <cellStyle name="Comma 3 6 2 4 2 2 2" xfId="8474" xr:uid="{00000000-0005-0000-0000-000082450000}"/>
    <cellStyle name="Comma 3 6 2 4 2 2 2 2" xfId="18081" xr:uid="{00000000-0005-0000-0000-000083450000}"/>
    <cellStyle name="Comma 3 6 2 4 2 2 2 2 2" xfId="37295" xr:uid="{10A59D2D-140B-4AB6-ABE6-619B5CAE0A00}"/>
    <cellStyle name="Comma 3 6 2 4 2 2 2 3" xfId="27688" xr:uid="{9A1F45F3-FFDE-4E01-9823-B99E866CA849}"/>
    <cellStyle name="Comma 3 6 2 4 2 2 3" xfId="13278" xr:uid="{00000000-0005-0000-0000-000084450000}"/>
    <cellStyle name="Comma 3 6 2 4 2 2 3 2" xfId="32492" xr:uid="{A04348CE-9515-4EAB-98C3-A88D77C24974}"/>
    <cellStyle name="Comma 3 6 2 4 2 2 4" xfId="22885" xr:uid="{78CAEF03-BC60-4316-833A-6DB88E823C5E}"/>
    <cellStyle name="Comma 3 6 2 4 2 3" xfId="6073" xr:uid="{00000000-0005-0000-0000-000085450000}"/>
    <cellStyle name="Comma 3 6 2 4 2 3 2" xfId="15680" xr:uid="{00000000-0005-0000-0000-000086450000}"/>
    <cellStyle name="Comma 3 6 2 4 2 3 2 2" xfId="34894" xr:uid="{439CDA8A-6908-4B45-8D4F-1EFB77AC8DC1}"/>
    <cellStyle name="Comma 3 6 2 4 2 3 3" xfId="25287" xr:uid="{D240CF5E-C96E-425C-B589-F7DFCFD3B39E}"/>
    <cellStyle name="Comma 3 6 2 4 2 4" xfId="10876" xr:uid="{00000000-0005-0000-0000-000087450000}"/>
    <cellStyle name="Comma 3 6 2 4 2 4 2" xfId="30090" xr:uid="{1CBE0E38-DF7F-455F-84E3-06BE57B43B9B}"/>
    <cellStyle name="Comma 3 6 2 4 2 5" xfId="20483" xr:uid="{D6A61925-B3BF-4B15-9C5B-D178DE6280BD}"/>
    <cellStyle name="Comma 3 6 2 4 3" xfId="2067" xr:uid="{00000000-0005-0000-0000-000088450000}"/>
    <cellStyle name="Comma 3 6 2 4 3 2" xfId="4471" xr:uid="{00000000-0005-0000-0000-000089450000}"/>
    <cellStyle name="Comma 3 6 2 4 3 2 2" xfId="9274" xr:uid="{00000000-0005-0000-0000-00008A450000}"/>
    <cellStyle name="Comma 3 6 2 4 3 2 2 2" xfId="18881" xr:uid="{00000000-0005-0000-0000-00008B450000}"/>
    <cellStyle name="Comma 3 6 2 4 3 2 2 2 2" xfId="38095" xr:uid="{E89955AB-9752-4FB7-B56D-B6235F0EB5DF}"/>
    <cellStyle name="Comma 3 6 2 4 3 2 2 3" xfId="28488" xr:uid="{2731416C-F5F3-46DB-AFEF-3F29008E847F}"/>
    <cellStyle name="Comma 3 6 2 4 3 2 3" xfId="14078" xr:uid="{00000000-0005-0000-0000-00008C450000}"/>
    <cellStyle name="Comma 3 6 2 4 3 2 3 2" xfId="33292" xr:uid="{AB38B882-0103-44D7-A3BD-AEDE5F9DF7C4}"/>
    <cellStyle name="Comma 3 6 2 4 3 2 4" xfId="23685" xr:uid="{CA3B260C-DC4B-43DB-AEFE-818DF1B6BF94}"/>
    <cellStyle name="Comma 3 6 2 4 3 3" xfId="6873" xr:uid="{00000000-0005-0000-0000-00008D450000}"/>
    <cellStyle name="Comma 3 6 2 4 3 3 2" xfId="16480" xr:uid="{00000000-0005-0000-0000-00008E450000}"/>
    <cellStyle name="Comma 3 6 2 4 3 3 2 2" xfId="35694" xr:uid="{9D7C965F-26AC-4C39-8284-A64E1A209DC2}"/>
    <cellStyle name="Comma 3 6 2 4 3 3 3" xfId="26087" xr:uid="{1703C33A-7870-412D-86B8-7407B6E777B5}"/>
    <cellStyle name="Comma 3 6 2 4 3 4" xfId="11676" xr:uid="{00000000-0005-0000-0000-00008F450000}"/>
    <cellStyle name="Comma 3 6 2 4 3 4 2" xfId="30890" xr:uid="{EA3285F9-F49D-4297-8BA5-CD9130837DA6}"/>
    <cellStyle name="Comma 3 6 2 4 3 5" xfId="21283" xr:uid="{4C4FD017-3657-4C0B-9C86-0110B7243FA0}"/>
    <cellStyle name="Comma 3 6 2 4 4" xfId="2871" xr:uid="{00000000-0005-0000-0000-000090450000}"/>
    <cellStyle name="Comma 3 6 2 4 4 2" xfId="7674" xr:uid="{00000000-0005-0000-0000-000091450000}"/>
    <cellStyle name="Comma 3 6 2 4 4 2 2" xfId="17281" xr:uid="{00000000-0005-0000-0000-000092450000}"/>
    <cellStyle name="Comma 3 6 2 4 4 2 2 2" xfId="36495" xr:uid="{343A6DFD-FBD7-4D68-A0CB-8BA253B36430}"/>
    <cellStyle name="Comma 3 6 2 4 4 2 3" xfId="26888" xr:uid="{1289D5FD-53D1-4395-BE4B-C3F6CB6E8F0B}"/>
    <cellStyle name="Comma 3 6 2 4 4 3" xfId="12478" xr:uid="{00000000-0005-0000-0000-000093450000}"/>
    <cellStyle name="Comma 3 6 2 4 4 3 2" xfId="31692" xr:uid="{7FDC08BE-BA64-4B79-BFA8-7619E1A5362D}"/>
    <cellStyle name="Comma 3 6 2 4 4 4" xfId="22085" xr:uid="{5B84DEB2-19DC-4B0A-9F9D-07E202FC730F}"/>
    <cellStyle name="Comma 3 6 2 4 5" xfId="5273" xr:uid="{00000000-0005-0000-0000-000094450000}"/>
    <cellStyle name="Comma 3 6 2 4 5 2" xfId="14880" xr:uid="{00000000-0005-0000-0000-000095450000}"/>
    <cellStyle name="Comma 3 6 2 4 5 2 2" xfId="34094" xr:uid="{32AB6E50-2436-4E14-80CC-3F05D5F19613}"/>
    <cellStyle name="Comma 3 6 2 4 5 3" xfId="24487" xr:uid="{C723B043-D85C-47FD-880A-A803AD251A88}"/>
    <cellStyle name="Comma 3 6 2 4 6" xfId="10076" xr:uid="{00000000-0005-0000-0000-000096450000}"/>
    <cellStyle name="Comma 3 6 2 4 6 2" xfId="29290" xr:uid="{5986DA80-6608-487D-AABC-45C7EA0FA3ED}"/>
    <cellStyle name="Comma 3 6 2 4 7" xfId="19683" xr:uid="{D7C116AA-0217-4A47-B04A-5E8733FA2B76}"/>
    <cellStyle name="Comma 3 6 2 5" xfId="666" xr:uid="{00000000-0005-0000-0000-000097450000}"/>
    <cellStyle name="Comma 3 6 2 5 2" xfId="1467" xr:uid="{00000000-0005-0000-0000-000098450000}"/>
    <cellStyle name="Comma 3 6 2 5 2 2" xfId="3871" xr:uid="{00000000-0005-0000-0000-000099450000}"/>
    <cellStyle name="Comma 3 6 2 5 2 2 2" xfId="8674" xr:uid="{00000000-0005-0000-0000-00009A450000}"/>
    <cellStyle name="Comma 3 6 2 5 2 2 2 2" xfId="18281" xr:uid="{00000000-0005-0000-0000-00009B450000}"/>
    <cellStyle name="Comma 3 6 2 5 2 2 2 2 2" xfId="37495" xr:uid="{A49C15B7-7611-4CC7-976C-3491E8488895}"/>
    <cellStyle name="Comma 3 6 2 5 2 2 2 3" xfId="27888" xr:uid="{14F738A7-A7AC-4A1D-81BE-66334307A38E}"/>
    <cellStyle name="Comma 3 6 2 5 2 2 3" xfId="13478" xr:uid="{00000000-0005-0000-0000-00009C450000}"/>
    <cellStyle name="Comma 3 6 2 5 2 2 3 2" xfId="32692" xr:uid="{BA80BA09-3B20-4A5A-B9F3-880FE1F9710C}"/>
    <cellStyle name="Comma 3 6 2 5 2 2 4" xfId="23085" xr:uid="{46CB2539-2CB0-490C-A688-799E80579C65}"/>
    <cellStyle name="Comma 3 6 2 5 2 3" xfId="6273" xr:uid="{00000000-0005-0000-0000-00009D450000}"/>
    <cellStyle name="Comma 3 6 2 5 2 3 2" xfId="15880" xr:uid="{00000000-0005-0000-0000-00009E450000}"/>
    <cellStyle name="Comma 3 6 2 5 2 3 2 2" xfId="35094" xr:uid="{5F759524-90A9-491E-B058-C7F348B18DE5}"/>
    <cellStyle name="Comma 3 6 2 5 2 3 3" xfId="25487" xr:uid="{00275C1E-CA61-473F-8695-B0B39B5B539D}"/>
    <cellStyle name="Comma 3 6 2 5 2 4" xfId="11076" xr:uid="{00000000-0005-0000-0000-00009F450000}"/>
    <cellStyle name="Comma 3 6 2 5 2 4 2" xfId="30290" xr:uid="{78846978-37DA-4D0B-8F74-9D51A2C262EB}"/>
    <cellStyle name="Comma 3 6 2 5 2 5" xfId="20683" xr:uid="{59FCF9EB-59EE-431A-ADB0-4F1EBCC1CC12}"/>
    <cellStyle name="Comma 3 6 2 5 3" xfId="2267" xr:uid="{00000000-0005-0000-0000-0000A0450000}"/>
    <cellStyle name="Comma 3 6 2 5 3 2" xfId="4671" xr:uid="{00000000-0005-0000-0000-0000A1450000}"/>
    <cellStyle name="Comma 3 6 2 5 3 2 2" xfId="9474" xr:uid="{00000000-0005-0000-0000-0000A2450000}"/>
    <cellStyle name="Comma 3 6 2 5 3 2 2 2" xfId="19081" xr:uid="{00000000-0005-0000-0000-0000A3450000}"/>
    <cellStyle name="Comma 3 6 2 5 3 2 2 2 2" xfId="38295" xr:uid="{B725742E-0D1F-48B4-8718-75B2768AE2BF}"/>
    <cellStyle name="Comma 3 6 2 5 3 2 2 3" xfId="28688" xr:uid="{1EC2EE41-F249-4744-8225-F8C8BE6CFC2D}"/>
    <cellStyle name="Comma 3 6 2 5 3 2 3" xfId="14278" xr:uid="{00000000-0005-0000-0000-0000A4450000}"/>
    <cellStyle name="Comma 3 6 2 5 3 2 3 2" xfId="33492" xr:uid="{C561DB14-AF80-41BA-98AA-BAA476C3302F}"/>
    <cellStyle name="Comma 3 6 2 5 3 2 4" xfId="23885" xr:uid="{DFCE585E-2F6A-4B31-9625-DA9DA4A0A1A2}"/>
    <cellStyle name="Comma 3 6 2 5 3 3" xfId="7073" xr:uid="{00000000-0005-0000-0000-0000A5450000}"/>
    <cellStyle name="Comma 3 6 2 5 3 3 2" xfId="16680" xr:uid="{00000000-0005-0000-0000-0000A6450000}"/>
    <cellStyle name="Comma 3 6 2 5 3 3 2 2" xfId="35894" xr:uid="{41DF1BE2-2114-4698-856F-162E95CD443D}"/>
    <cellStyle name="Comma 3 6 2 5 3 3 3" xfId="26287" xr:uid="{B074649A-4E11-4215-8C2F-70E3F16170F5}"/>
    <cellStyle name="Comma 3 6 2 5 3 4" xfId="11876" xr:uid="{00000000-0005-0000-0000-0000A7450000}"/>
    <cellStyle name="Comma 3 6 2 5 3 4 2" xfId="31090" xr:uid="{135BA54A-149B-4637-94AA-456884349ECA}"/>
    <cellStyle name="Comma 3 6 2 5 3 5" xfId="21483" xr:uid="{1E44EB33-FC86-43A2-8EFE-01D7EB9B3E90}"/>
    <cellStyle name="Comma 3 6 2 5 4" xfId="3071" xr:uid="{00000000-0005-0000-0000-0000A8450000}"/>
    <cellStyle name="Comma 3 6 2 5 4 2" xfId="7874" xr:uid="{00000000-0005-0000-0000-0000A9450000}"/>
    <cellStyle name="Comma 3 6 2 5 4 2 2" xfId="17481" xr:uid="{00000000-0005-0000-0000-0000AA450000}"/>
    <cellStyle name="Comma 3 6 2 5 4 2 2 2" xfId="36695" xr:uid="{041ECA74-4B75-4298-8089-7BDBB4A06E3A}"/>
    <cellStyle name="Comma 3 6 2 5 4 2 3" xfId="27088" xr:uid="{172A3EBA-7A93-4EE6-8F93-9F074204EA17}"/>
    <cellStyle name="Comma 3 6 2 5 4 3" xfId="12678" xr:uid="{00000000-0005-0000-0000-0000AB450000}"/>
    <cellStyle name="Comma 3 6 2 5 4 3 2" xfId="31892" xr:uid="{C703E939-5F3F-4E5F-A4BA-CB130DE88931}"/>
    <cellStyle name="Comma 3 6 2 5 4 4" xfId="22285" xr:uid="{659BC6BF-3EE2-4501-B5F7-79E0B9193DED}"/>
    <cellStyle name="Comma 3 6 2 5 5" xfId="5473" xr:uid="{00000000-0005-0000-0000-0000AC450000}"/>
    <cellStyle name="Comma 3 6 2 5 5 2" xfId="15080" xr:uid="{00000000-0005-0000-0000-0000AD450000}"/>
    <cellStyle name="Comma 3 6 2 5 5 2 2" xfId="34294" xr:uid="{543D54E9-E43B-43BC-A6EE-FB89C831909A}"/>
    <cellStyle name="Comma 3 6 2 5 5 3" xfId="24687" xr:uid="{270B8271-A05E-4555-8484-0BE75516EFD3}"/>
    <cellStyle name="Comma 3 6 2 5 6" xfId="10276" xr:uid="{00000000-0005-0000-0000-0000AE450000}"/>
    <cellStyle name="Comma 3 6 2 5 6 2" xfId="29490" xr:uid="{9DD54727-79BF-4A0E-8F68-64548E4BA270}"/>
    <cellStyle name="Comma 3 6 2 5 7" xfId="19883" xr:uid="{2F932DF4-71C2-4F03-8451-0120F1818846}"/>
    <cellStyle name="Comma 3 6 2 6" xfId="867" xr:uid="{00000000-0005-0000-0000-0000AF450000}"/>
    <cellStyle name="Comma 3 6 2 6 2" xfId="3271" xr:uid="{00000000-0005-0000-0000-0000B0450000}"/>
    <cellStyle name="Comma 3 6 2 6 2 2" xfId="8074" xr:uid="{00000000-0005-0000-0000-0000B1450000}"/>
    <cellStyle name="Comma 3 6 2 6 2 2 2" xfId="17681" xr:uid="{00000000-0005-0000-0000-0000B2450000}"/>
    <cellStyle name="Comma 3 6 2 6 2 2 2 2" xfId="36895" xr:uid="{DB0E57DD-9D25-44F3-84A7-6FEC082440FD}"/>
    <cellStyle name="Comma 3 6 2 6 2 2 3" xfId="27288" xr:uid="{4B37DB64-DF4F-4994-965C-CB99C786DE4C}"/>
    <cellStyle name="Comma 3 6 2 6 2 3" xfId="12878" xr:uid="{00000000-0005-0000-0000-0000B3450000}"/>
    <cellStyle name="Comma 3 6 2 6 2 3 2" xfId="32092" xr:uid="{EC8D59F9-4F77-4728-B127-CD9C5BB64BD1}"/>
    <cellStyle name="Comma 3 6 2 6 2 4" xfId="22485" xr:uid="{B3CA0F9C-CD86-4C19-8EDF-A3F3BF5FE2D5}"/>
    <cellStyle name="Comma 3 6 2 6 3" xfId="5673" xr:uid="{00000000-0005-0000-0000-0000B4450000}"/>
    <cellStyle name="Comma 3 6 2 6 3 2" xfId="15280" xr:uid="{00000000-0005-0000-0000-0000B5450000}"/>
    <cellStyle name="Comma 3 6 2 6 3 2 2" xfId="34494" xr:uid="{E5A5605A-5575-40E4-91F6-7987531C5CD1}"/>
    <cellStyle name="Comma 3 6 2 6 3 3" xfId="24887" xr:uid="{785C8B74-F4EE-4010-9F06-80F0C8B9D237}"/>
    <cellStyle name="Comma 3 6 2 6 4" xfId="10476" xr:uid="{00000000-0005-0000-0000-0000B6450000}"/>
    <cellStyle name="Comma 3 6 2 6 4 2" xfId="29690" xr:uid="{3C6902E3-654F-4447-BA5C-C3108A58AEDC}"/>
    <cellStyle name="Comma 3 6 2 6 5" xfId="20083" xr:uid="{CA07211A-7230-466B-9D5D-59301B400059}"/>
    <cellStyle name="Comma 3 6 2 7" xfId="1667" xr:uid="{00000000-0005-0000-0000-0000B7450000}"/>
    <cellStyle name="Comma 3 6 2 7 2" xfId="4071" xr:uid="{00000000-0005-0000-0000-0000B8450000}"/>
    <cellStyle name="Comma 3 6 2 7 2 2" xfId="8874" xr:uid="{00000000-0005-0000-0000-0000B9450000}"/>
    <cellStyle name="Comma 3 6 2 7 2 2 2" xfId="18481" xr:uid="{00000000-0005-0000-0000-0000BA450000}"/>
    <cellStyle name="Comma 3 6 2 7 2 2 2 2" xfId="37695" xr:uid="{8E53705B-0446-4F6A-A46C-491A6895D4A7}"/>
    <cellStyle name="Comma 3 6 2 7 2 2 3" xfId="28088" xr:uid="{38F15F7B-870D-4818-8683-963DE6ED36CA}"/>
    <cellStyle name="Comma 3 6 2 7 2 3" xfId="13678" xr:uid="{00000000-0005-0000-0000-0000BB450000}"/>
    <cellStyle name="Comma 3 6 2 7 2 3 2" xfId="32892" xr:uid="{A5A60096-095A-40C4-912F-10057DE2C395}"/>
    <cellStyle name="Comma 3 6 2 7 2 4" xfId="23285" xr:uid="{8F46F188-3A73-4643-B6C9-AB416A03C9CF}"/>
    <cellStyle name="Comma 3 6 2 7 3" xfId="6473" xr:uid="{00000000-0005-0000-0000-0000BC450000}"/>
    <cellStyle name="Comma 3 6 2 7 3 2" xfId="16080" xr:uid="{00000000-0005-0000-0000-0000BD450000}"/>
    <cellStyle name="Comma 3 6 2 7 3 2 2" xfId="35294" xr:uid="{57EA9810-7796-4266-9388-5CE03C7E3662}"/>
    <cellStyle name="Comma 3 6 2 7 3 3" xfId="25687" xr:uid="{B569AAC4-4B30-4D1F-AC77-AD71DA044A44}"/>
    <cellStyle name="Comma 3 6 2 7 4" xfId="11276" xr:uid="{00000000-0005-0000-0000-0000BE450000}"/>
    <cellStyle name="Comma 3 6 2 7 4 2" xfId="30490" xr:uid="{CE01A3CC-77DF-4214-8125-92353D79027D}"/>
    <cellStyle name="Comma 3 6 2 7 5" xfId="20883" xr:uid="{57932901-EB36-446A-9830-DE89B124056E}"/>
    <cellStyle name="Comma 3 6 2 8" xfId="2471" xr:uid="{00000000-0005-0000-0000-0000BF450000}"/>
    <cellStyle name="Comma 3 6 2 8 2" xfId="7274" xr:uid="{00000000-0005-0000-0000-0000C0450000}"/>
    <cellStyle name="Comma 3 6 2 8 2 2" xfId="16881" xr:uid="{00000000-0005-0000-0000-0000C1450000}"/>
    <cellStyle name="Comma 3 6 2 8 2 2 2" xfId="36095" xr:uid="{7F2C83D0-4C09-46CB-8F1D-46B9DDCAF487}"/>
    <cellStyle name="Comma 3 6 2 8 2 3" xfId="26488" xr:uid="{5EE6FB55-D191-4C15-B615-7F2CD49B935B}"/>
    <cellStyle name="Comma 3 6 2 8 3" xfId="12078" xr:uid="{00000000-0005-0000-0000-0000C2450000}"/>
    <cellStyle name="Comma 3 6 2 8 3 2" xfId="31292" xr:uid="{ADC3DF26-80EA-47D1-BFAC-79600B95713B}"/>
    <cellStyle name="Comma 3 6 2 8 4" xfId="21685" xr:uid="{EF4DF296-2C80-46CD-9852-D4E7CF59CA0A}"/>
    <cellStyle name="Comma 3 6 2 9" xfId="4873" xr:uid="{00000000-0005-0000-0000-0000C3450000}"/>
    <cellStyle name="Comma 3 6 2 9 2" xfId="14480" xr:uid="{00000000-0005-0000-0000-0000C4450000}"/>
    <cellStyle name="Comma 3 6 2 9 2 2" xfId="33694" xr:uid="{85E92346-2315-4016-9D2C-49DA32CD32BD}"/>
    <cellStyle name="Comma 3 6 2 9 3" xfId="24087" xr:uid="{7AA094EF-5D2A-4CC1-BA03-D2C3E0A10957}"/>
    <cellStyle name="Comma 3 6 3" xfId="116" xr:uid="{00000000-0005-0000-0000-0000C5450000}"/>
    <cellStyle name="Comma 3 6 3 10" xfId="19333" xr:uid="{6FD1B13E-C066-46B8-94B9-248703133653}"/>
    <cellStyle name="Comma 3 6 3 2" xfId="316" xr:uid="{00000000-0005-0000-0000-0000C6450000}"/>
    <cellStyle name="Comma 3 6 3 2 2" xfId="1117" xr:uid="{00000000-0005-0000-0000-0000C7450000}"/>
    <cellStyle name="Comma 3 6 3 2 2 2" xfId="3521" xr:uid="{00000000-0005-0000-0000-0000C8450000}"/>
    <cellStyle name="Comma 3 6 3 2 2 2 2" xfId="8324" xr:uid="{00000000-0005-0000-0000-0000C9450000}"/>
    <cellStyle name="Comma 3 6 3 2 2 2 2 2" xfId="17931" xr:uid="{00000000-0005-0000-0000-0000CA450000}"/>
    <cellStyle name="Comma 3 6 3 2 2 2 2 2 2" xfId="37145" xr:uid="{CC2DCB73-21DF-4405-A222-6445FAEFF61A}"/>
    <cellStyle name="Comma 3 6 3 2 2 2 2 3" xfId="27538" xr:uid="{372B4D3C-4CA4-455F-80E5-6C551A8D1249}"/>
    <cellStyle name="Comma 3 6 3 2 2 2 3" xfId="13128" xr:uid="{00000000-0005-0000-0000-0000CB450000}"/>
    <cellStyle name="Comma 3 6 3 2 2 2 3 2" xfId="32342" xr:uid="{4EBBA48F-BC4B-4B89-A4BB-BCB2616B6C50}"/>
    <cellStyle name="Comma 3 6 3 2 2 2 4" xfId="22735" xr:uid="{F6F44E32-EBF9-4A59-BDB7-5BCAEC9A5D1B}"/>
    <cellStyle name="Comma 3 6 3 2 2 3" xfId="5923" xr:uid="{00000000-0005-0000-0000-0000CC450000}"/>
    <cellStyle name="Comma 3 6 3 2 2 3 2" xfId="15530" xr:uid="{00000000-0005-0000-0000-0000CD450000}"/>
    <cellStyle name="Comma 3 6 3 2 2 3 2 2" xfId="34744" xr:uid="{5C0BAC76-F92B-456B-AB91-7D8AE8B84662}"/>
    <cellStyle name="Comma 3 6 3 2 2 3 3" xfId="25137" xr:uid="{A6B0A789-2D46-4064-819B-A48969581958}"/>
    <cellStyle name="Comma 3 6 3 2 2 4" xfId="10726" xr:uid="{00000000-0005-0000-0000-0000CE450000}"/>
    <cellStyle name="Comma 3 6 3 2 2 4 2" xfId="29940" xr:uid="{76B89CCA-B1A9-4947-9B6F-3082DDCB6A2C}"/>
    <cellStyle name="Comma 3 6 3 2 2 5" xfId="20333" xr:uid="{75F04E99-B21F-4B7E-846B-166C31B14688}"/>
    <cellStyle name="Comma 3 6 3 2 3" xfId="1917" xr:uid="{00000000-0005-0000-0000-0000CF450000}"/>
    <cellStyle name="Comma 3 6 3 2 3 2" xfId="4321" xr:uid="{00000000-0005-0000-0000-0000D0450000}"/>
    <cellStyle name="Comma 3 6 3 2 3 2 2" xfId="9124" xr:uid="{00000000-0005-0000-0000-0000D1450000}"/>
    <cellStyle name="Comma 3 6 3 2 3 2 2 2" xfId="18731" xr:uid="{00000000-0005-0000-0000-0000D2450000}"/>
    <cellStyle name="Comma 3 6 3 2 3 2 2 2 2" xfId="37945" xr:uid="{D4B483BB-53CA-4156-BD90-6356BCD8FA2C}"/>
    <cellStyle name="Comma 3 6 3 2 3 2 2 3" xfId="28338" xr:uid="{588CC61A-A5CB-4586-A12F-BBAB8E606F38}"/>
    <cellStyle name="Comma 3 6 3 2 3 2 3" xfId="13928" xr:uid="{00000000-0005-0000-0000-0000D3450000}"/>
    <cellStyle name="Comma 3 6 3 2 3 2 3 2" xfId="33142" xr:uid="{38209FD3-16B1-45E5-9940-A82424E217EF}"/>
    <cellStyle name="Comma 3 6 3 2 3 2 4" xfId="23535" xr:uid="{D16908DA-9244-4850-986B-6B06397C1930}"/>
    <cellStyle name="Comma 3 6 3 2 3 3" xfId="6723" xr:uid="{00000000-0005-0000-0000-0000D4450000}"/>
    <cellStyle name="Comma 3 6 3 2 3 3 2" xfId="16330" xr:uid="{00000000-0005-0000-0000-0000D5450000}"/>
    <cellStyle name="Comma 3 6 3 2 3 3 2 2" xfId="35544" xr:uid="{85E45410-66C8-4282-92F2-CF9F7B883AFA}"/>
    <cellStyle name="Comma 3 6 3 2 3 3 3" xfId="25937" xr:uid="{97E4A6F5-67B7-45E1-AF48-6B33876A65A4}"/>
    <cellStyle name="Comma 3 6 3 2 3 4" xfId="11526" xr:uid="{00000000-0005-0000-0000-0000D6450000}"/>
    <cellStyle name="Comma 3 6 3 2 3 4 2" xfId="30740" xr:uid="{7AB68EA4-77AE-46D9-BFAC-328C89784F16}"/>
    <cellStyle name="Comma 3 6 3 2 3 5" xfId="21133" xr:uid="{6BC9A020-D76A-443C-92C1-147EAF80AAF8}"/>
    <cellStyle name="Comma 3 6 3 2 4" xfId="2721" xr:uid="{00000000-0005-0000-0000-0000D7450000}"/>
    <cellStyle name="Comma 3 6 3 2 4 2" xfId="7524" xr:uid="{00000000-0005-0000-0000-0000D8450000}"/>
    <cellStyle name="Comma 3 6 3 2 4 2 2" xfId="17131" xr:uid="{00000000-0005-0000-0000-0000D9450000}"/>
    <cellStyle name="Comma 3 6 3 2 4 2 2 2" xfId="36345" xr:uid="{5D71EADB-B728-40AE-9E1D-6068AE92031E}"/>
    <cellStyle name="Comma 3 6 3 2 4 2 3" xfId="26738" xr:uid="{FE391E3A-CE8D-4F6F-90E6-49CE9184C925}"/>
    <cellStyle name="Comma 3 6 3 2 4 3" xfId="12328" xr:uid="{00000000-0005-0000-0000-0000DA450000}"/>
    <cellStyle name="Comma 3 6 3 2 4 3 2" xfId="31542" xr:uid="{837D6174-E179-4E8D-8C7F-B3B148259562}"/>
    <cellStyle name="Comma 3 6 3 2 4 4" xfId="21935" xr:uid="{25B90703-D11E-4353-A1EA-94BF1BC8B639}"/>
    <cellStyle name="Comma 3 6 3 2 5" xfId="5123" xr:uid="{00000000-0005-0000-0000-0000DB450000}"/>
    <cellStyle name="Comma 3 6 3 2 5 2" xfId="14730" xr:uid="{00000000-0005-0000-0000-0000DC450000}"/>
    <cellStyle name="Comma 3 6 3 2 5 2 2" xfId="33944" xr:uid="{3C87836C-ED9D-4E6F-8E4C-B9C028D75523}"/>
    <cellStyle name="Comma 3 6 3 2 5 3" xfId="24337" xr:uid="{D0796331-429B-4EC2-9E3E-B512F9AE3EA6}"/>
    <cellStyle name="Comma 3 6 3 2 6" xfId="9926" xr:uid="{00000000-0005-0000-0000-0000DD450000}"/>
    <cellStyle name="Comma 3 6 3 2 6 2" xfId="29140" xr:uid="{BEAB853C-9B81-470E-9748-30F3418464F7}"/>
    <cellStyle name="Comma 3 6 3 2 7" xfId="19533" xr:uid="{6B3179DB-4615-4149-8F66-7FBD0E371013}"/>
    <cellStyle name="Comma 3 6 3 3" xfId="516" xr:uid="{00000000-0005-0000-0000-0000DE450000}"/>
    <cellStyle name="Comma 3 6 3 3 2" xfId="1317" xr:uid="{00000000-0005-0000-0000-0000DF450000}"/>
    <cellStyle name="Comma 3 6 3 3 2 2" xfId="3721" xr:uid="{00000000-0005-0000-0000-0000E0450000}"/>
    <cellStyle name="Comma 3 6 3 3 2 2 2" xfId="8524" xr:uid="{00000000-0005-0000-0000-0000E1450000}"/>
    <cellStyle name="Comma 3 6 3 3 2 2 2 2" xfId="18131" xr:uid="{00000000-0005-0000-0000-0000E2450000}"/>
    <cellStyle name="Comma 3 6 3 3 2 2 2 2 2" xfId="37345" xr:uid="{EBE221AF-771A-4264-A8A1-3702C2042350}"/>
    <cellStyle name="Comma 3 6 3 3 2 2 2 3" xfId="27738" xr:uid="{284A1D41-4511-463C-9D10-74D31D89360A}"/>
    <cellStyle name="Comma 3 6 3 3 2 2 3" xfId="13328" xr:uid="{00000000-0005-0000-0000-0000E3450000}"/>
    <cellStyle name="Comma 3 6 3 3 2 2 3 2" xfId="32542" xr:uid="{D909B0B5-2713-4B95-83C2-F482289FBF6A}"/>
    <cellStyle name="Comma 3 6 3 3 2 2 4" xfId="22935" xr:uid="{85DEDF1B-F1C7-4025-93C6-4D66BCA9CC96}"/>
    <cellStyle name="Comma 3 6 3 3 2 3" xfId="6123" xr:uid="{00000000-0005-0000-0000-0000E4450000}"/>
    <cellStyle name="Comma 3 6 3 3 2 3 2" xfId="15730" xr:uid="{00000000-0005-0000-0000-0000E5450000}"/>
    <cellStyle name="Comma 3 6 3 3 2 3 2 2" xfId="34944" xr:uid="{6AAD7189-556E-49C5-9D57-04DC9944A509}"/>
    <cellStyle name="Comma 3 6 3 3 2 3 3" xfId="25337" xr:uid="{3952456D-7FF2-4891-91EA-A3AC4AAC6AA8}"/>
    <cellStyle name="Comma 3 6 3 3 2 4" xfId="10926" xr:uid="{00000000-0005-0000-0000-0000E6450000}"/>
    <cellStyle name="Comma 3 6 3 3 2 4 2" xfId="30140" xr:uid="{32BA4D7C-1AC6-4808-9B24-3984D040C2C0}"/>
    <cellStyle name="Comma 3 6 3 3 2 5" xfId="20533" xr:uid="{717C913F-AF63-434A-BF1D-5300B892770D}"/>
    <cellStyle name="Comma 3 6 3 3 3" xfId="2117" xr:uid="{00000000-0005-0000-0000-0000E7450000}"/>
    <cellStyle name="Comma 3 6 3 3 3 2" xfId="4521" xr:uid="{00000000-0005-0000-0000-0000E8450000}"/>
    <cellStyle name="Comma 3 6 3 3 3 2 2" xfId="9324" xr:uid="{00000000-0005-0000-0000-0000E9450000}"/>
    <cellStyle name="Comma 3 6 3 3 3 2 2 2" xfId="18931" xr:uid="{00000000-0005-0000-0000-0000EA450000}"/>
    <cellStyle name="Comma 3 6 3 3 3 2 2 2 2" xfId="38145" xr:uid="{976FCFB1-DD3D-4D6A-AFE1-3F14351F98B8}"/>
    <cellStyle name="Comma 3 6 3 3 3 2 2 3" xfId="28538" xr:uid="{56BB0175-6096-4145-97B2-047D4F1BD226}"/>
    <cellStyle name="Comma 3 6 3 3 3 2 3" xfId="14128" xr:uid="{00000000-0005-0000-0000-0000EB450000}"/>
    <cellStyle name="Comma 3 6 3 3 3 2 3 2" xfId="33342" xr:uid="{BD0BA055-1D47-4793-850D-C73ED9F9AF34}"/>
    <cellStyle name="Comma 3 6 3 3 3 2 4" xfId="23735" xr:uid="{EB94D11D-D25A-4281-9603-6315A565AC5E}"/>
    <cellStyle name="Comma 3 6 3 3 3 3" xfId="6923" xr:uid="{00000000-0005-0000-0000-0000EC450000}"/>
    <cellStyle name="Comma 3 6 3 3 3 3 2" xfId="16530" xr:uid="{00000000-0005-0000-0000-0000ED450000}"/>
    <cellStyle name="Comma 3 6 3 3 3 3 2 2" xfId="35744" xr:uid="{F5470BBB-4DDF-4571-BC60-B91A41D08F03}"/>
    <cellStyle name="Comma 3 6 3 3 3 3 3" xfId="26137" xr:uid="{9DE5C5C1-7722-4C78-9D58-74BAC1F5FB3A}"/>
    <cellStyle name="Comma 3 6 3 3 3 4" xfId="11726" xr:uid="{00000000-0005-0000-0000-0000EE450000}"/>
    <cellStyle name="Comma 3 6 3 3 3 4 2" xfId="30940" xr:uid="{7B8181AC-C8D2-47B9-8A81-8861DBD100F0}"/>
    <cellStyle name="Comma 3 6 3 3 3 5" xfId="21333" xr:uid="{AEB32DD4-313A-4F37-893B-B065367DE686}"/>
    <cellStyle name="Comma 3 6 3 3 4" xfId="2921" xr:uid="{00000000-0005-0000-0000-0000EF450000}"/>
    <cellStyle name="Comma 3 6 3 3 4 2" xfId="7724" xr:uid="{00000000-0005-0000-0000-0000F0450000}"/>
    <cellStyle name="Comma 3 6 3 3 4 2 2" xfId="17331" xr:uid="{00000000-0005-0000-0000-0000F1450000}"/>
    <cellStyle name="Comma 3 6 3 3 4 2 2 2" xfId="36545" xr:uid="{3E9300E9-FE51-4A10-B8B0-E4012E905A5E}"/>
    <cellStyle name="Comma 3 6 3 3 4 2 3" xfId="26938" xr:uid="{D27B432D-803E-4E16-93AD-C4CD486C0DCF}"/>
    <cellStyle name="Comma 3 6 3 3 4 3" xfId="12528" xr:uid="{00000000-0005-0000-0000-0000F2450000}"/>
    <cellStyle name="Comma 3 6 3 3 4 3 2" xfId="31742" xr:uid="{E668336B-71E7-44AA-855A-F54829ECF55B}"/>
    <cellStyle name="Comma 3 6 3 3 4 4" xfId="22135" xr:uid="{7C2A814D-CB98-4F07-B14A-EF473B1C2312}"/>
    <cellStyle name="Comma 3 6 3 3 5" xfId="5323" xr:uid="{00000000-0005-0000-0000-0000F3450000}"/>
    <cellStyle name="Comma 3 6 3 3 5 2" xfId="14930" xr:uid="{00000000-0005-0000-0000-0000F4450000}"/>
    <cellStyle name="Comma 3 6 3 3 5 2 2" xfId="34144" xr:uid="{2FC306D0-7BCD-4FD4-B0C8-4F34E8AE2BFE}"/>
    <cellStyle name="Comma 3 6 3 3 5 3" xfId="24537" xr:uid="{484AB9F7-9042-4727-B380-1E39C073C8CB}"/>
    <cellStyle name="Comma 3 6 3 3 6" xfId="10126" xr:uid="{00000000-0005-0000-0000-0000F5450000}"/>
    <cellStyle name="Comma 3 6 3 3 6 2" xfId="29340" xr:uid="{2D73D934-AD19-48D4-A238-79DAB7EF6E07}"/>
    <cellStyle name="Comma 3 6 3 3 7" xfId="19733" xr:uid="{A24E41D7-09ED-4386-A52E-C6ED5C88E822}"/>
    <cellStyle name="Comma 3 6 3 4" xfId="716" xr:uid="{00000000-0005-0000-0000-0000F6450000}"/>
    <cellStyle name="Comma 3 6 3 4 2" xfId="1517" xr:uid="{00000000-0005-0000-0000-0000F7450000}"/>
    <cellStyle name="Comma 3 6 3 4 2 2" xfId="3921" xr:uid="{00000000-0005-0000-0000-0000F8450000}"/>
    <cellStyle name="Comma 3 6 3 4 2 2 2" xfId="8724" xr:uid="{00000000-0005-0000-0000-0000F9450000}"/>
    <cellStyle name="Comma 3 6 3 4 2 2 2 2" xfId="18331" xr:uid="{00000000-0005-0000-0000-0000FA450000}"/>
    <cellStyle name="Comma 3 6 3 4 2 2 2 2 2" xfId="37545" xr:uid="{04AF7534-41A1-40A5-844F-29518E41C7FF}"/>
    <cellStyle name="Comma 3 6 3 4 2 2 2 3" xfId="27938" xr:uid="{F718A1C9-C819-4FE6-8AC5-DDB127D85A53}"/>
    <cellStyle name="Comma 3 6 3 4 2 2 3" xfId="13528" xr:uid="{00000000-0005-0000-0000-0000FB450000}"/>
    <cellStyle name="Comma 3 6 3 4 2 2 3 2" xfId="32742" xr:uid="{6B64096B-514F-4319-8910-F9F41B8A93EC}"/>
    <cellStyle name="Comma 3 6 3 4 2 2 4" xfId="23135" xr:uid="{AC354D8B-6C0D-48B6-A8AE-93693F3A2FA9}"/>
    <cellStyle name="Comma 3 6 3 4 2 3" xfId="6323" xr:uid="{00000000-0005-0000-0000-0000FC450000}"/>
    <cellStyle name="Comma 3 6 3 4 2 3 2" xfId="15930" xr:uid="{00000000-0005-0000-0000-0000FD450000}"/>
    <cellStyle name="Comma 3 6 3 4 2 3 2 2" xfId="35144" xr:uid="{27059CE8-3AF8-4C26-86C9-43843D2A9857}"/>
    <cellStyle name="Comma 3 6 3 4 2 3 3" xfId="25537" xr:uid="{4AB7ADC7-6E3B-4405-8D42-4787E83261A8}"/>
    <cellStyle name="Comma 3 6 3 4 2 4" xfId="11126" xr:uid="{00000000-0005-0000-0000-0000FE450000}"/>
    <cellStyle name="Comma 3 6 3 4 2 4 2" xfId="30340" xr:uid="{B5EBA28F-7597-4104-A240-0BD45C8CDDB0}"/>
    <cellStyle name="Comma 3 6 3 4 2 5" xfId="20733" xr:uid="{79ED3F40-E551-4DBE-AF2C-43325DC2ADCE}"/>
    <cellStyle name="Comma 3 6 3 4 3" xfId="2317" xr:uid="{00000000-0005-0000-0000-0000FF450000}"/>
    <cellStyle name="Comma 3 6 3 4 3 2" xfId="4721" xr:uid="{00000000-0005-0000-0000-000000460000}"/>
    <cellStyle name="Comma 3 6 3 4 3 2 2" xfId="9524" xr:uid="{00000000-0005-0000-0000-000001460000}"/>
    <cellStyle name="Comma 3 6 3 4 3 2 2 2" xfId="19131" xr:uid="{00000000-0005-0000-0000-000002460000}"/>
    <cellStyle name="Comma 3 6 3 4 3 2 2 2 2" xfId="38345" xr:uid="{14496EE5-4115-4403-84B4-C086BCF0E98B}"/>
    <cellStyle name="Comma 3 6 3 4 3 2 2 3" xfId="28738" xr:uid="{32614D7C-8AD6-445E-8F71-CC1C5D732449}"/>
    <cellStyle name="Comma 3 6 3 4 3 2 3" xfId="14328" xr:uid="{00000000-0005-0000-0000-000003460000}"/>
    <cellStyle name="Comma 3 6 3 4 3 2 3 2" xfId="33542" xr:uid="{A4F2B9C1-5D06-49AD-AA88-A9CAC6BA83AE}"/>
    <cellStyle name="Comma 3 6 3 4 3 2 4" xfId="23935" xr:uid="{0D459FF0-7889-4134-B3D1-52A6401193BB}"/>
    <cellStyle name="Comma 3 6 3 4 3 3" xfId="7123" xr:uid="{00000000-0005-0000-0000-000004460000}"/>
    <cellStyle name="Comma 3 6 3 4 3 3 2" xfId="16730" xr:uid="{00000000-0005-0000-0000-000005460000}"/>
    <cellStyle name="Comma 3 6 3 4 3 3 2 2" xfId="35944" xr:uid="{5982C1E3-15A1-4DE4-9945-1934BAB10536}"/>
    <cellStyle name="Comma 3 6 3 4 3 3 3" xfId="26337" xr:uid="{54500A3A-6496-4C8A-BC6B-99803967F61F}"/>
    <cellStyle name="Comma 3 6 3 4 3 4" xfId="11926" xr:uid="{00000000-0005-0000-0000-000006460000}"/>
    <cellStyle name="Comma 3 6 3 4 3 4 2" xfId="31140" xr:uid="{992BD355-5239-4DD7-A9DF-83E78A0B0AE1}"/>
    <cellStyle name="Comma 3 6 3 4 3 5" xfId="21533" xr:uid="{FFA2BA88-1412-4C4A-9F45-F5AE50FFC868}"/>
    <cellStyle name="Comma 3 6 3 4 4" xfId="3121" xr:uid="{00000000-0005-0000-0000-000007460000}"/>
    <cellStyle name="Comma 3 6 3 4 4 2" xfId="7924" xr:uid="{00000000-0005-0000-0000-000008460000}"/>
    <cellStyle name="Comma 3 6 3 4 4 2 2" xfId="17531" xr:uid="{00000000-0005-0000-0000-000009460000}"/>
    <cellStyle name="Comma 3 6 3 4 4 2 2 2" xfId="36745" xr:uid="{5E4949FC-CA73-48F1-BBD8-883731BAF240}"/>
    <cellStyle name="Comma 3 6 3 4 4 2 3" xfId="27138" xr:uid="{6EF9D7CB-C6DD-4E04-8BA9-01BBBC5D8032}"/>
    <cellStyle name="Comma 3 6 3 4 4 3" xfId="12728" xr:uid="{00000000-0005-0000-0000-00000A460000}"/>
    <cellStyle name="Comma 3 6 3 4 4 3 2" xfId="31942" xr:uid="{7964E310-D1C5-4ACC-9B81-A0C19E7129D4}"/>
    <cellStyle name="Comma 3 6 3 4 4 4" xfId="22335" xr:uid="{A1BB6B2E-9598-4D0E-B12F-97B667E2C0DD}"/>
    <cellStyle name="Comma 3 6 3 4 5" xfId="5523" xr:uid="{00000000-0005-0000-0000-00000B460000}"/>
    <cellStyle name="Comma 3 6 3 4 5 2" xfId="15130" xr:uid="{00000000-0005-0000-0000-00000C460000}"/>
    <cellStyle name="Comma 3 6 3 4 5 2 2" xfId="34344" xr:uid="{EEE63F69-5B04-4AC4-8BC0-066C4EFECFB6}"/>
    <cellStyle name="Comma 3 6 3 4 5 3" xfId="24737" xr:uid="{D3286065-7607-463B-8263-9CB6CCEC120E}"/>
    <cellStyle name="Comma 3 6 3 4 6" xfId="10326" xr:uid="{00000000-0005-0000-0000-00000D460000}"/>
    <cellStyle name="Comma 3 6 3 4 6 2" xfId="29540" xr:uid="{7C23023E-C769-4550-81FC-7F09D7E10C05}"/>
    <cellStyle name="Comma 3 6 3 4 7" xfId="19933" xr:uid="{2C0E1372-E187-4CD2-B230-64E3459928BD}"/>
    <cellStyle name="Comma 3 6 3 5" xfId="917" xr:uid="{00000000-0005-0000-0000-00000E460000}"/>
    <cellStyle name="Comma 3 6 3 5 2" xfId="3321" xr:uid="{00000000-0005-0000-0000-00000F460000}"/>
    <cellStyle name="Comma 3 6 3 5 2 2" xfId="8124" xr:uid="{00000000-0005-0000-0000-000010460000}"/>
    <cellStyle name="Comma 3 6 3 5 2 2 2" xfId="17731" xr:uid="{00000000-0005-0000-0000-000011460000}"/>
    <cellStyle name="Comma 3 6 3 5 2 2 2 2" xfId="36945" xr:uid="{235A9332-847D-4C7B-A284-9643EEAABD68}"/>
    <cellStyle name="Comma 3 6 3 5 2 2 3" xfId="27338" xr:uid="{1F555BDF-7FBD-4C88-9EFD-85950E33B63C}"/>
    <cellStyle name="Comma 3 6 3 5 2 3" xfId="12928" xr:uid="{00000000-0005-0000-0000-000012460000}"/>
    <cellStyle name="Comma 3 6 3 5 2 3 2" xfId="32142" xr:uid="{9A52ABDF-C7F3-4E93-812E-A0DB970713BD}"/>
    <cellStyle name="Comma 3 6 3 5 2 4" xfId="22535" xr:uid="{1CC74FB4-FB33-477F-85BF-896DE73E9130}"/>
    <cellStyle name="Comma 3 6 3 5 3" xfId="5723" xr:uid="{00000000-0005-0000-0000-000013460000}"/>
    <cellStyle name="Comma 3 6 3 5 3 2" xfId="15330" xr:uid="{00000000-0005-0000-0000-000014460000}"/>
    <cellStyle name="Comma 3 6 3 5 3 2 2" xfId="34544" xr:uid="{C48690F5-5F92-4B0B-8F73-4A424D99126D}"/>
    <cellStyle name="Comma 3 6 3 5 3 3" xfId="24937" xr:uid="{82E8DD58-2C9B-4993-A0D6-D92464FE825C}"/>
    <cellStyle name="Comma 3 6 3 5 4" xfId="10526" xr:uid="{00000000-0005-0000-0000-000015460000}"/>
    <cellStyle name="Comma 3 6 3 5 4 2" xfId="29740" xr:uid="{95150E95-CBD9-4D28-9C8B-EE5B93B6F8A5}"/>
    <cellStyle name="Comma 3 6 3 5 5" xfId="20133" xr:uid="{8AC5E616-0668-493B-8013-A8439D988721}"/>
    <cellStyle name="Comma 3 6 3 6" xfId="1717" xr:uid="{00000000-0005-0000-0000-000016460000}"/>
    <cellStyle name="Comma 3 6 3 6 2" xfId="4121" xr:uid="{00000000-0005-0000-0000-000017460000}"/>
    <cellStyle name="Comma 3 6 3 6 2 2" xfId="8924" xr:uid="{00000000-0005-0000-0000-000018460000}"/>
    <cellStyle name="Comma 3 6 3 6 2 2 2" xfId="18531" xr:uid="{00000000-0005-0000-0000-000019460000}"/>
    <cellStyle name="Comma 3 6 3 6 2 2 2 2" xfId="37745" xr:uid="{73F79147-077D-4FAE-98EE-B1BE72AE96EC}"/>
    <cellStyle name="Comma 3 6 3 6 2 2 3" xfId="28138" xr:uid="{FE4D6214-6E12-4826-879E-F95660855C33}"/>
    <cellStyle name="Comma 3 6 3 6 2 3" xfId="13728" xr:uid="{00000000-0005-0000-0000-00001A460000}"/>
    <cellStyle name="Comma 3 6 3 6 2 3 2" xfId="32942" xr:uid="{FF12269E-1378-4C86-A607-726AE9BA2818}"/>
    <cellStyle name="Comma 3 6 3 6 2 4" xfId="23335" xr:uid="{AAE99B29-50AC-4A73-A497-9C07BF46E27A}"/>
    <cellStyle name="Comma 3 6 3 6 3" xfId="6523" xr:uid="{00000000-0005-0000-0000-00001B460000}"/>
    <cellStyle name="Comma 3 6 3 6 3 2" xfId="16130" xr:uid="{00000000-0005-0000-0000-00001C460000}"/>
    <cellStyle name="Comma 3 6 3 6 3 2 2" xfId="35344" xr:uid="{194042F3-4D97-4160-BCF7-57393DB78273}"/>
    <cellStyle name="Comma 3 6 3 6 3 3" xfId="25737" xr:uid="{3BBB00DF-5557-48BE-8807-F27AEA48BC43}"/>
    <cellStyle name="Comma 3 6 3 6 4" xfId="11326" xr:uid="{00000000-0005-0000-0000-00001D460000}"/>
    <cellStyle name="Comma 3 6 3 6 4 2" xfId="30540" xr:uid="{A5DFE109-A02F-46DC-B4E7-1B6C1656C0AC}"/>
    <cellStyle name="Comma 3 6 3 6 5" xfId="20933" xr:uid="{D939132B-0808-44BD-A201-CF33D49A320F}"/>
    <cellStyle name="Comma 3 6 3 7" xfId="2521" xr:uid="{00000000-0005-0000-0000-00001E460000}"/>
    <cellStyle name="Comma 3 6 3 7 2" xfId="7324" xr:uid="{00000000-0005-0000-0000-00001F460000}"/>
    <cellStyle name="Comma 3 6 3 7 2 2" xfId="16931" xr:uid="{00000000-0005-0000-0000-000020460000}"/>
    <cellStyle name="Comma 3 6 3 7 2 2 2" xfId="36145" xr:uid="{53AAAB36-EFEC-445B-8953-41DDB3B31BF6}"/>
    <cellStyle name="Comma 3 6 3 7 2 3" xfId="26538" xr:uid="{04B3705A-C556-4358-8D24-9D8EEA948D61}"/>
    <cellStyle name="Comma 3 6 3 7 3" xfId="12128" xr:uid="{00000000-0005-0000-0000-000021460000}"/>
    <cellStyle name="Comma 3 6 3 7 3 2" xfId="31342" xr:uid="{7FA4A73C-BD65-439C-A269-4835DB4A965C}"/>
    <cellStyle name="Comma 3 6 3 7 4" xfId="21735" xr:uid="{7F3520C1-7EDF-457A-9936-F51B3CAC2EAA}"/>
    <cellStyle name="Comma 3 6 3 8" xfId="4923" xr:uid="{00000000-0005-0000-0000-000022460000}"/>
    <cellStyle name="Comma 3 6 3 8 2" xfId="14530" xr:uid="{00000000-0005-0000-0000-000023460000}"/>
    <cellStyle name="Comma 3 6 3 8 2 2" xfId="33744" xr:uid="{FF880619-4BAD-4D02-8868-DA8E8B4E5C47}"/>
    <cellStyle name="Comma 3 6 3 8 3" xfId="24137" xr:uid="{ECF0C9E6-FF45-4610-8C27-189A2E445459}"/>
    <cellStyle name="Comma 3 6 3 9" xfId="9726" xr:uid="{00000000-0005-0000-0000-000024460000}"/>
    <cellStyle name="Comma 3 6 3 9 2" xfId="28940" xr:uid="{A26CA36B-A50A-4E98-B489-1E88363DE96D}"/>
    <cellStyle name="Comma 3 6 4" xfId="216" xr:uid="{00000000-0005-0000-0000-000025460000}"/>
    <cellStyle name="Comma 3 6 4 2" xfId="1017" xr:uid="{00000000-0005-0000-0000-000026460000}"/>
    <cellStyle name="Comma 3 6 4 2 2" xfId="3421" xr:uid="{00000000-0005-0000-0000-000027460000}"/>
    <cellStyle name="Comma 3 6 4 2 2 2" xfId="8224" xr:uid="{00000000-0005-0000-0000-000028460000}"/>
    <cellStyle name="Comma 3 6 4 2 2 2 2" xfId="17831" xr:uid="{00000000-0005-0000-0000-000029460000}"/>
    <cellStyle name="Comma 3 6 4 2 2 2 2 2" xfId="37045" xr:uid="{8F344AF8-C38B-4BF2-B78A-2A033DB3FEF5}"/>
    <cellStyle name="Comma 3 6 4 2 2 2 3" xfId="27438" xr:uid="{B02DDDD4-5CE5-4714-A05C-39395746C40D}"/>
    <cellStyle name="Comma 3 6 4 2 2 3" xfId="13028" xr:uid="{00000000-0005-0000-0000-00002A460000}"/>
    <cellStyle name="Comma 3 6 4 2 2 3 2" xfId="32242" xr:uid="{0AC5C3FB-A5F0-424D-B0BC-ADA858C983A2}"/>
    <cellStyle name="Comma 3 6 4 2 2 4" xfId="22635" xr:uid="{0F0FB1CA-2952-4D0E-8205-B79CCA273306}"/>
    <cellStyle name="Comma 3 6 4 2 3" xfId="5823" xr:uid="{00000000-0005-0000-0000-00002B460000}"/>
    <cellStyle name="Comma 3 6 4 2 3 2" xfId="15430" xr:uid="{00000000-0005-0000-0000-00002C460000}"/>
    <cellStyle name="Comma 3 6 4 2 3 2 2" xfId="34644" xr:uid="{64305FCD-C527-421D-BB8F-EE51C02FFA70}"/>
    <cellStyle name="Comma 3 6 4 2 3 3" xfId="25037" xr:uid="{2C2CBC89-22F0-48D0-9AFE-C6905B4DDD17}"/>
    <cellStyle name="Comma 3 6 4 2 4" xfId="10626" xr:uid="{00000000-0005-0000-0000-00002D460000}"/>
    <cellStyle name="Comma 3 6 4 2 4 2" xfId="29840" xr:uid="{7E5C4085-8FDB-402C-B2AC-F71BC94CAEE5}"/>
    <cellStyle name="Comma 3 6 4 2 5" xfId="20233" xr:uid="{402E1271-1EB5-4A68-974B-23F25EA2FAAD}"/>
    <cellStyle name="Comma 3 6 4 3" xfId="1817" xr:uid="{00000000-0005-0000-0000-00002E460000}"/>
    <cellStyle name="Comma 3 6 4 3 2" xfId="4221" xr:uid="{00000000-0005-0000-0000-00002F460000}"/>
    <cellStyle name="Comma 3 6 4 3 2 2" xfId="9024" xr:uid="{00000000-0005-0000-0000-000030460000}"/>
    <cellStyle name="Comma 3 6 4 3 2 2 2" xfId="18631" xr:uid="{00000000-0005-0000-0000-000031460000}"/>
    <cellStyle name="Comma 3 6 4 3 2 2 2 2" xfId="37845" xr:uid="{5EA53910-7D96-45FA-94F7-CB645EF45602}"/>
    <cellStyle name="Comma 3 6 4 3 2 2 3" xfId="28238" xr:uid="{8C14C56B-DF9D-425C-BA21-44B4DCF6B1B4}"/>
    <cellStyle name="Comma 3 6 4 3 2 3" xfId="13828" xr:uid="{00000000-0005-0000-0000-000032460000}"/>
    <cellStyle name="Comma 3 6 4 3 2 3 2" xfId="33042" xr:uid="{0B43896D-7506-49C6-B122-21DC28542EE3}"/>
    <cellStyle name="Comma 3 6 4 3 2 4" xfId="23435" xr:uid="{127320CB-42EF-4C18-A024-0B392E265F5A}"/>
    <cellStyle name="Comma 3 6 4 3 3" xfId="6623" xr:uid="{00000000-0005-0000-0000-000033460000}"/>
    <cellStyle name="Comma 3 6 4 3 3 2" xfId="16230" xr:uid="{00000000-0005-0000-0000-000034460000}"/>
    <cellStyle name="Comma 3 6 4 3 3 2 2" xfId="35444" xr:uid="{B8C76D96-9E96-4BA4-8323-18100327FCBC}"/>
    <cellStyle name="Comma 3 6 4 3 3 3" xfId="25837" xr:uid="{5393C465-5712-454B-ADBC-706E596BFF5B}"/>
    <cellStyle name="Comma 3 6 4 3 4" xfId="11426" xr:uid="{00000000-0005-0000-0000-000035460000}"/>
    <cellStyle name="Comma 3 6 4 3 4 2" xfId="30640" xr:uid="{8B7E8C99-0BAC-4E07-8668-7D2B0F3BCD8E}"/>
    <cellStyle name="Comma 3 6 4 3 5" xfId="21033" xr:uid="{29077666-F8AD-426B-B927-3774BEBBDCC1}"/>
    <cellStyle name="Comma 3 6 4 4" xfId="2621" xr:uid="{00000000-0005-0000-0000-000036460000}"/>
    <cellStyle name="Comma 3 6 4 4 2" xfId="7424" xr:uid="{00000000-0005-0000-0000-000037460000}"/>
    <cellStyle name="Comma 3 6 4 4 2 2" xfId="17031" xr:uid="{00000000-0005-0000-0000-000038460000}"/>
    <cellStyle name="Comma 3 6 4 4 2 2 2" xfId="36245" xr:uid="{64CF657A-8C8C-4784-8675-9C931BEFE842}"/>
    <cellStyle name="Comma 3 6 4 4 2 3" xfId="26638" xr:uid="{97B713DB-4945-40C9-9435-16A299755580}"/>
    <cellStyle name="Comma 3 6 4 4 3" xfId="12228" xr:uid="{00000000-0005-0000-0000-000039460000}"/>
    <cellStyle name="Comma 3 6 4 4 3 2" xfId="31442" xr:uid="{C8FF4515-0FF0-4B2A-9C3D-132D85B7AA72}"/>
    <cellStyle name="Comma 3 6 4 4 4" xfId="21835" xr:uid="{463E6C25-7749-4B81-882A-D0674E678B0B}"/>
    <cellStyle name="Comma 3 6 4 5" xfId="5023" xr:uid="{00000000-0005-0000-0000-00003A460000}"/>
    <cellStyle name="Comma 3 6 4 5 2" xfId="14630" xr:uid="{00000000-0005-0000-0000-00003B460000}"/>
    <cellStyle name="Comma 3 6 4 5 2 2" xfId="33844" xr:uid="{CB321852-9F3C-4A3A-8AB6-6191C1842CB6}"/>
    <cellStyle name="Comma 3 6 4 5 3" xfId="24237" xr:uid="{CE552ACA-3C1D-43FF-B7C2-B5C9D08098A6}"/>
    <cellStyle name="Comma 3 6 4 6" xfId="9826" xr:uid="{00000000-0005-0000-0000-00003C460000}"/>
    <cellStyle name="Comma 3 6 4 6 2" xfId="29040" xr:uid="{358C46DE-89D4-4DDE-AA3C-37BF4B85D21D}"/>
    <cellStyle name="Comma 3 6 4 7" xfId="19433" xr:uid="{EABE2046-8929-4772-8563-9242B5A8F7C9}"/>
    <cellStyle name="Comma 3 6 5" xfId="416" xr:uid="{00000000-0005-0000-0000-00003D460000}"/>
    <cellStyle name="Comma 3 6 5 2" xfId="1217" xr:uid="{00000000-0005-0000-0000-00003E460000}"/>
    <cellStyle name="Comma 3 6 5 2 2" xfId="3621" xr:uid="{00000000-0005-0000-0000-00003F460000}"/>
    <cellStyle name="Comma 3 6 5 2 2 2" xfId="8424" xr:uid="{00000000-0005-0000-0000-000040460000}"/>
    <cellStyle name="Comma 3 6 5 2 2 2 2" xfId="18031" xr:uid="{00000000-0005-0000-0000-000041460000}"/>
    <cellStyle name="Comma 3 6 5 2 2 2 2 2" xfId="37245" xr:uid="{5842B6A8-DFC9-4696-B7B4-8EB1C361EDC5}"/>
    <cellStyle name="Comma 3 6 5 2 2 2 3" xfId="27638" xr:uid="{5D1472FA-6BB8-4078-87D6-FF1301595668}"/>
    <cellStyle name="Comma 3 6 5 2 2 3" xfId="13228" xr:uid="{00000000-0005-0000-0000-000042460000}"/>
    <cellStyle name="Comma 3 6 5 2 2 3 2" xfId="32442" xr:uid="{276AD12C-4A3B-4286-A106-309C974867F5}"/>
    <cellStyle name="Comma 3 6 5 2 2 4" xfId="22835" xr:uid="{208DE2AA-2074-4285-858C-AB323F441C52}"/>
    <cellStyle name="Comma 3 6 5 2 3" xfId="6023" xr:uid="{00000000-0005-0000-0000-000043460000}"/>
    <cellStyle name="Comma 3 6 5 2 3 2" xfId="15630" xr:uid="{00000000-0005-0000-0000-000044460000}"/>
    <cellStyle name="Comma 3 6 5 2 3 2 2" xfId="34844" xr:uid="{01F441B0-DAFB-472F-975C-AA394C0C5CF2}"/>
    <cellStyle name="Comma 3 6 5 2 3 3" xfId="25237" xr:uid="{9E2F01D1-1AEA-4490-A1C1-AEDE795EF701}"/>
    <cellStyle name="Comma 3 6 5 2 4" xfId="10826" xr:uid="{00000000-0005-0000-0000-000045460000}"/>
    <cellStyle name="Comma 3 6 5 2 4 2" xfId="30040" xr:uid="{32EEC9D3-FBFB-4A9F-BF00-957721FF3D6D}"/>
    <cellStyle name="Comma 3 6 5 2 5" xfId="20433" xr:uid="{3BE74720-8B8F-457E-B49C-1ACE3B47451A}"/>
    <cellStyle name="Comma 3 6 5 3" xfId="2017" xr:uid="{00000000-0005-0000-0000-000046460000}"/>
    <cellStyle name="Comma 3 6 5 3 2" xfId="4421" xr:uid="{00000000-0005-0000-0000-000047460000}"/>
    <cellStyle name="Comma 3 6 5 3 2 2" xfId="9224" xr:uid="{00000000-0005-0000-0000-000048460000}"/>
    <cellStyle name="Comma 3 6 5 3 2 2 2" xfId="18831" xr:uid="{00000000-0005-0000-0000-000049460000}"/>
    <cellStyle name="Comma 3 6 5 3 2 2 2 2" xfId="38045" xr:uid="{8E525E2D-CCA8-4C47-A588-81029DFE545B}"/>
    <cellStyle name="Comma 3 6 5 3 2 2 3" xfId="28438" xr:uid="{ABA06790-EB37-4AC5-B6F4-92023537EB71}"/>
    <cellStyle name="Comma 3 6 5 3 2 3" xfId="14028" xr:uid="{00000000-0005-0000-0000-00004A460000}"/>
    <cellStyle name="Comma 3 6 5 3 2 3 2" xfId="33242" xr:uid="{28630D8D-5157-4556-A781-1C4A733DA8A2}"/>
    <cellStyle name="Comma 3 6 5 3 2 4" xfId="23635" xr:uid="{80041E0E-E725-4D89-860F-641B2EFDF41F}"/>
    <cellStyle name="Comma 3 6 5 3 3" xfId="6823" xr:uid="{00000000-0005-0000-0000-00004B460000}"/>
    <cellStyle name="Comma 3 6 5 3 3 2" xfId="16430" xr:uid="{00000000-0005-0000-0000-00004C460000}"/>
    <cellStyle name="Comma 3 6 5 3 3 2 2" xfId="35644" xr:uid="{49263C68-E94F-40F4-9446-CA79E0734F92}"/>
    <cellStyle name="Comma 3 6 5 3 3 3" xfId="26037" xr:uid="{0B1CA661-F669-41E8-9223-A56379A65A4A}"/>
    <cellStyle name="Comma 3 6 5 3 4" xfId="11626" xr:uid="{00000000-0005-0000-0000-00004D460000}"/>
    <cellStyle name="Comma 3 6 5 3 4 2" xfId="30840" xr:uid="{0F3784BF-9843-4E2E-9409-99ADFC95DB9C}"/>
    <cellStyle name="Comma 3 6 5 3 5" xfId="21233" xr:uid="{798C9B9D-E155-4F85-97C7-94B68EEEF1B1}"/>
    <cellStyle name="Comma 3 6 5 4" xfId="2821" xr:uid="{00000000-0005-0000-0000-00004E460000}"/>
    <cellStyle name="Comma 3 6 5 4 2" xfId="7624" xr:uid="{00000000-0005-0000-0000-00004F460000}"/>
    <cellStyle name="Comma 3 6 5 4 2 2" xfId="17231" xr:uid="{00000000-0005-0000-0000-000050460000}"/>
    <cellStyle name="Comma 3 6 5 4 2 2 2" xfId="36445" xr:uid="{5B17FF0E-AD41-4EE1-BDD2-109819A1513F}"/>
    <cellStyle name="Comma 3 6 5 4 2 3" xfId="26838" xr:uid="{A13424F5-839B-40A8-A78D-88F7ABD891D4}"/>
    <cellStyle name="Comma 3 6 5 4 3" xfId="12428" xr:uid="{00000000-0005-0000-0000-000051460000}"/>
    <cellStyle name="Comma 3 6 5 4 3 2" xfId="31642" xr:uid="{1E802D87-DD90-4283-BAA5-A226EF03BC52}"/>
    <cellStyle name="Comma 3 6 5 4 4" xfId="22035" xr:uid="{5A42037A-48BC-4110-A696-479C4846DF38}"/>
    <cellStyle name="Comma 3 6 5 5" xfId="5223" xr:uid="{00000000-0005-0000-0000-000052460000}"/>
    <cellStyle name="Comma 3 6 5 5 2" xfId="14830" xr:uid="{00000000-0005-0000-0000-000053460000}"/>
    <cellStyle name="Comma 3 6 5 5 2 2" xfId="34044" xr:uid="{A0B91E88-BE23-484D-95CA-2C6EFCF5902A}"/>
    <cellStyle name="Comma 3 6 5 5 3" xfId="24437" xr:uid="{1672E957-A4C6-472C-A53E-36E28FB88119}"/>
    <cellStyle name="Comma 3 6 5 6" xfId="10026" xr:uid="{00000000-0005-0000-0000-000054460000}"/>
    <cellStyle name="Comma 3 6 5 6 2" xfId="29240" xr:uid="{AC3A931E-A593-4529-81B2-EA71A1082923}"/>
    <cellStyle name="Comma 3 6 5 7" xfId="19633" xr:uid="{6A20C3D5-2A9B-4BB5-AB32-BA28E7E0A021}"/>
    <cellStyle name="Comma 3 6 6" xfId="616" xr:uid="{00000000-0005-0000-0000-000055460000}"/>
    <cellStyle name="Comma 3 6 6 2" xfId="1417" xr:uid="{00000000-0005-0000-0000-000056460000}"/>
    <cellStyle name="Comma 3 6 6 2 2" xfId="3821" xr:uid="{00000000-0005-0000-0000-000057460000}"/>
    <cellStyle name="Comma 3 6 6 2 2 2" xfId="8624" xr:uid="{00000000-0005-0000-0000-000058460000}"/>
    <cellStyle name="Comma 3 6 6 2 2 2 2" xfId="18231" xr:uid="{00000000-0005-0000-0000-000059460000}"/>
    <cellStyle name="Comma 3 6 6 2 2 2 2 2" xfId="37445" xr:uid="{466A1D19-95E9-4F68-A39C-DB63EE6FF74C}"/>
    <cellStyle name="Comma 3 6 6 2 2 2 3" xfId="27838" xr:uid="{3259AC06-3C0A-441E-9BE6-0535780850B9}"/>
    <cellStyle name="Comma 3 6 6 2 2 3" xfId="13428" xr:uid="{00000000-0005-0000-0000-00005A460000}"/>
    <cellStyle name="Comma 3 6 6 2 2 3 2" xfId="32642" xr:uid="{9F7D66A6-D7FA-42D2-95C1-79003EB1D372}"/>
    <cellStyle name="Comma 3 6 6 2 2 4" xfId="23035" xr:uid="{E430512E-DF74-43AE-BA00-0EAF69C2F8E9}"/>
    <cellStyle name="Comma 3 6 6 2 3" xfId="6223" xr:uid="{00000000-0005-0000-0000-00005B460000}"/>
    <cellStyle name="Comma 3 6 6 2 3 2" xfId="15830" xr:uid="{00000000-0005-0000-0000-00005C460000}"/>
    <cellStyle name="Comma 3 6 6 2 3 2 2" xfId="35044" xr:uid="{910ECBE9-5D1E-4952-A9C6-84CF7700FCA8}"/>
    <cellStyle name="Comma 3 6 6 2 3 3" xfId="25437" xr:uid="{F6C8CC13-597C-4C99-9D9A-43A2F1E213F0}"/>
    <cellStyle name="Comma 3 6 6 2 4" xfId="11026" xr:uid="{00000000-0005-0000-0000-00005D460000}"/>
    <cellStyle name="Comma 3 6 6 2 4 2" xfId="30240" xr:uid="{963AEE4E-3FEA-48F2-AC5F-3A2B324A381D}"/>
    <cellStyle name="Comma 3 6 6 2 5" xfId="20633" xr:uid="{22780B42-3CE1-4412-8476-B7CAFB958556}"/>
    <cellStyle name="Comma 3 6 6 3" xfId="2217" xr:uid="{00000000-0005-0000-0000-00005E460000}"/>
    <cellStyle name="Comma 3 6 6 3 2" xfId="4621" xr:uid="{00000000-0005-0000-0000-00005F460000}"/>
    <cellStyle name="Comma 3 6 6 3 2 2" xfId="9424" xr:uid="{00000000-0005-0000-0000-000060460000}"/>
    <cellStyle name="Comma 3 6 6 3 2 2 2" xfId="19031" xr:uid="{00000000-0005-0000-0000-000061460000}"/>
    <cellStyle name="Comma 3 6 6 3 2 2 2 2" xfId="38245" xr:uid="{7F8EF190-83B8-499D-BD14-4CB3DC20CAC3}"/>
    <cellStyle name="Comma 3 6 6 3 2 2 3" xfId="28638" xr:uid="{0430F06E-8D45-445A-88B2-8DD5C15F1F94}"/>
    <cellStyle name="Comma 3 6 6 3 2 3" xfId="14228" xr:uid="{00000000-0005-0000-0000-000062460000}"/>
    <cellStyle name="Comma 3 6 6 3 2 3 2" xfId="33442" xr:uid="{1D3D78B3-8B7D-4E11-BDAC-64E8E319F04C}"/>
    <cellStyle name="Comma 3 6 6 3 2 4" xfId="23835" xr:uid="{7461BD3C-2498-44C0-BDB8-061E6545A1AC}"/>
    <cellStyle name="Comma 3 6 6 3 3" xfId="7023" xr:uid="{00000000-0005-0000-0000-000063460000}"/>
    <cellStyle name="Comma 3 6 6 3 3 2" xfId="16630" xr:uid="{00000000-0005-0000-0000-000064460000}"/>
    <cellStyle name="Comma 3 6 6 3 3 2 2" xfId="35844" xr:uid="{D42A3903-E57D-45D4-93B8-1CF9CFD1D6CC}"/>
    <cellStyle name="Comma 3 6 6 3 3 3" xfId="26237" xr:uid="{6721CB8D-FE53-4C6D-B396-8E0DE82EC70D}"/>
    <cellStyle name="Comma 3 6 6 3 4" xfId="11826" xr:uid="{00000000-0005-0000-0000-000065460000}"/>
    <cellStyle name="Comma 3 6 6 3 4 2" xfId="31040" xr:uid="{9E18C91A-038E-43F2-B6C7-9E76FF8D219F}"/>
    <cellStyle name="Comma 3 6 6 3 5" xfId="21433" xr:uid="{A4DCD966-C052-4640-A3E5-CCA5881C7A69}"/>
    <cellStyle name="Comma 3 6 6 4" xfId="3021" xr:uid="{00000000-0005-0000-0000-000066460000}"/>
    <cellStyle name="Comma 3 6 6 4 2" xfId="7824" xr:uid="{00000000-0005-0000-0000-000067460000}"/>
    <cellStyle name="Comma 3 6 6 4 2 2" xfId="17431" xr:uid="{00000000-0005-0000-0000-000068460000}"/>
    <cellStyle name="Comma 3 6 6 4 2 2 2" xfId="36645" xr:uid="{FA814423-0C9A-4891-9706-67A26ED97404}"/>
    <cellStyle name="Comma 3 6 6 4 2 3" xfId="27038" xr:uid="{BC4C4F13-55CE-4B0A-AE68-4F8879BFD01D}"/>
    <cellStyle name="Comma 3 6 6 4 3" xfId="12628" xr:uid="{00000000-0005-0000-0000-000069460000}"/>
    <cellStyle name="Comma 3 6 6 4 3 2" xfId="31842" xr:uid="{BB29B168-06DF-4894-BF0A-1D0A9927452F}"/>
    <cellStyle name="Comma 3 6 6 4 4" xfId="22235" xr:uid="{A15C9875-5F9F-4BC4-957D-94A4477FCEA7}"/>
    <cellStyle name="Comma 3 6 6 5" xfId="5423" xr:uid="{00000000-0005-0000-0000-00006A460000}"/>
    <cellStyle name="Comma 3 6 6 5 2" xfId="15030" xr:uid="{00000000-0005-0000-0000-00006B460000}"/>
    <cellStyle name="Comma 3 6 6 5 2 2" xfId="34244" xr:uid="{FF31E22E-4F7B-4B35-B841-8F36A03BE226}"/>
    <cellStyle name="Comma 3 6 6 5 3" xfId="24637" xr:uid="{B8E5BBEF-7681-47DF-8CDE-BD07C7CE01E0}"/>
    <cellStyle name="Comma 3 6 6 6" xfId="10226" xr:uid="{00000000-0005-0000-0000-00006C460000}"/>
    <cellStyle name="Comma 3 6 6 6 2" xfId="29440" xr:uid="{0DE40E7F-AE35-434B-B793-F8021FBFFBED}"/>
    <cellStyle name="Comma 3 6 6 7" xfId="19833" xr:uid="{419CCE02-0EA6-4F59-AD6E-22E0AAF09F53}"/>
    <cellStyle name="Comma 3 6 7" xfId="817" xr:uid="{00000000-0005-0000-0000-00006D460000}"/>
    <cellStyle name="Comma 3 6 7 2" xfId="3221" xr:uid="{00000000-0005-0000-0000-00006E460000}"/>
    <cellStyle name="Comma 3 6 7 2 2" xfId="8024" xr:uid="{00000000-0005-0000-0000-00006F460000}"/>
    <cellStyle name="Comma 3 6 7 2 2 2" xfId="17631" xr:uid="{00000000-0005-0000-0000-000070460000}"/>
    <cellStyle name="Comma 3 6 7 2 2 2 2" xfId="36845" xr:uid="{E06E66A3-8DB6-482F-BF8A-36BA81C51FBC}"/>
    <cellStyle name="Comma 3 6 7 2 2 3" xfId="27238" xr:uid="{78B61C72-FD3B-408B-A249-224ABB455BA1}"/>
    <cellStyle name="Comma 3 6 7 2 3" xfId="12828" xr:uid="{00000000-0005-0000-0000-000071460000}"/>
    <cellStyle name="Comma 3 6 7 2 3 2" xfId="32042" xr:uid="{63E3A496-BB4D-4D6F-AA02-DED75DEB918F}"/>
    <cellStyle name="Comma 3 6 7 2 4" xfId="22435" xr:uid="{5E3AF40C-48E9-47C6-A98D-0F718F7BB34B}"/>
    <cellStyle name="Comma 3 6 7 3" xfId="5623" xr:uid="{00000000-0005-0000-0000-000072460000}"/>
    <cellStyle name="Comma 3 6 7 3 2" xfId="15230" xr:uid="{00000000-0005-0000-0000-000073460000}"/>
    <cellStyle name="Comma 3 6 7 3 2 2" xfId="34444" xr:uid="{D3C2DF8B-2B4F-4A51-949D-19455BD16743}"/>
    <cellStyle name="Comma 3 6 7 3 3" xfId="24837" xr:uid="{9D34572E-4E89-4B06-B825-A5B24D8AF453}"/>
    <cellStyle name="Comma 3 6 7 4" xfId="10426" xr:uid="{00000000-0005-0000-0000-000074460000}"/>
    <cellStyle name="Comma 3 6 7 4 2" xfId="29640" xr:uid="{5C160F77-0E14-41F4-99CC-9CF7D8596F49}"/>
    <cellStyle name="Comma 3 6 7 5" xfId="20033" xr:uid="{52F6B26B-0D06-45F2-BCBC-F662F462E3B4}"/>
    <cellStyle name="Comma 3 6 8" xfId="1617" xr:uid="{00000000-0005-0000-0000-000075460000}"/>
    <cellStyle name="Comma 3 6 8 2" xfId="4021" xr:uid="{00000000-0005-0000-0000-000076460000}"/>
    <cellStyle name="Comma 3 6 8 2 2" xfId="8824" xr:uid="{00000000-0005-0000-0000-000077460000}"/>
    <cellStyle name="Comma 3 6 8 2 2 2" xfId="18431" xr:uid="{00000000-0005-0000-0000-000078460000}"/>
    <cellStyle name="Comma 3 6 8 2 2 2 2" xfId="37645" xr:uid="{84B1AA49-D433-46EF-875E-3E04796B1522}"/>
    <cellStyle name="Comma 3 6 8 2 2 3" xfId="28038" xr:uid="{9B0D266B-F6DA-4D9A-88BD-4D5F0DBED38F}"/>
    <cellStyle name="Comma 3 6 8 2 3" xfId="13628" xr:uid="{00000000-0005-0000-0000-000079460000}"/>
    <cellStyle name="Comma 3 6 8 2 3 2" xfId="32842" xr:uid="{06FD5AAE-0773-446E-8953-D6E3932C46FB}"/>
    <cellStyle name="Comma 3 6 8 2 4" xfId="23235" xr:uid="{FD3A107A-8C98-43E8-9BE3-B671E1A1D46B}"/>
    <cellStyle name="Comma 3 6 8 3" xfId="6423" xr:uid="{00000000-0005-0000-0000-00007A460000}"/>
    <cellStyle name="Comma 3 6 8 3 2" xfId="16030" xr:uid="{00000000-0005-0000-0000-00007B460000}"/>
    <cellStyle name="Comma 3 6 8 3 2 2" xfId="35244" xr:uid="{13BBF929-2691-4417-A47A-05A8F6C0788F}"/>
    <cellStyle name="Comma 3 6 8 3 3" xfId="25637" xr:uid="{163F99F9-57B1-45F7-9000-E90EB03E4D26}"/>
    <cellStyle name="Comma 3 6 8 4" xfId="11226" xr:uid="{00000000-0005-0000-0000-00007C460000}"/>
    <cellStyle name="Comma 3 6 8 4 2" xfId="30440" xr:uid="{4F56D13E-57B8-4F71-AFD2-B037C8AC96DC}"/>
    <cellStyle name="Comma 3 6 8 5" xfId="20833" xr:uid="{900E8115-113D-4089-B76E-675A7A515C32}"/>
    <cellStyle name="Comma 3 6 9" xfId="2421" xr:uid="{00000000-0005-0000-0000-00007D460000}"/>
    <cellStyle name="Comma 3 6 9 2" xfId="7224" xr:uid="{00000000-0005-0000-0000-00007E460000}"/>
    <cellStyle name="Comma 3 6 9 2 2" xfId="16831" xr:uid="{00000000-0005-0000-0000-00007F460000}"/>
    <cellStyle name="Comma 3 6 9 2 2 2" xfId="36045" xr:uid="{9AAA9346-1837-434A-A8BA-7941F428EA9D}"/>
    <cellStyle name="Comma 3 6 9 2 3" xfId="26438" xr:uid="{98A213BB-3CB5-483F-A7AE-3A1A90C1CDB2}"/>
    <cellStyle name="Comma 3 6 9 3" xfId="12028" xr:uid="{00000000-0005-0000-0000-000080460000}"/>
    <cellStyle name="Comma 3 6 9 3 2" xfId="31242" xr:uid="{A820D5F4-876E-4D34-BF44-2387F7DDF85B}"/>
    <cellStyle name="Comma 3 6 9 4" xfId="21635" xr:uid="{A68CA6C0-A4FA-4490-B15C-A94C530B16C9}"/>
    <cellStyle name="Comma 3 7" xfId="26" xr:uid="{00000000-0005-0000-0000-000081460000}"/>
    <cellStyle name="Comma 3 7 10" xfId="4833" xr:uid="{00000000-0005-0000-0000-000082460000}"/>
    <cellStyle name="Comma 3 7 10 2" xfId="14440" xr:uid="{00000000-0005-0000-0000-000083460000}"/>
    <cellStyle name="Comma 3 7 10 2 2" xfId="33654" xr:uid="{518FD72C-3CA4-48FF-9F84-8C6E480AFABA}"/>
    <cellStyle name="Comma 3 7 10 3" xfId="24047" xr:uid="{C8DEF317-1B0F-4471-9271-066EC66A2382}"/>
    <cellStyle name="Comma 3 7 11" xfId="9636" xr:uid="{00000000-0005-0000-0000-000084460000}"/>
    <cellStyle name="Comma 3 7 11 2" xfId="28850" xr:uid="{296BDFF5-5D97-4C52-AB3E-B33894F061A3}"/>
    <cellStyle name="Comma 3 7 12" xfId="19243" xr:uid="{AAB49EB3-09F7-4BE1-8B83-0046C8A08037}"/>
    <cellStyle name="Comma 3 7 2" xfId="76" xr:uid="{00000000-0005-0000-0000-000085460000}"/>
    <cellStyle name="Comma 3 7 2 10" xfId="9686" xr:uid="{00000000-0005-0000-0000-000086460000}"/>
    <cellStyle name="Comma 3 7 2 10 2" xfId="28900" xr:uid="{8AC29280-1DAD-43C5-9DE4-C8EA88CAF6C7}"/>
    <cellStyle name="Comma 3 7 2 11" xfId="19293" xr:uid="{E77C676C-DCE0-4DE1-A84B-D1376C294994}"/>
    <cellStyle name="Comma 3 7 2 2" xfId="176" xr:uid="{00000000-0005-0000-0000-000087460000}"/>
    <cellStyle name="Comma 3 7 2 2 10" xfId="19393" xr:uid="{289BEBFE-C662-4795-AB23-C624DB36D540}"/>
    <cellStyle name="Comma 3 7 2 2 2" xfId="376" xr:uid="{00000000-0005-0000-0000-000088460000}"/>
    <cellStyle name="Comma 3 7 2 2 2 2" xfId="1177" xr:uid="{00000000-0005-0000-0000-000089460000}"/>
    <cellStyle name="Comma 3 7 2 2 2 2 2" xfId="3581" xr:uid="{00000000-0005-0000-0000-00008A460000}"/>
    <cellStyle name="Comma 3 7 2 2 2 2 2 2" xfId="8384" xr:uid="{00000000-0005-0000-0000-00008B460000}"/>
    <cellStyle name="Comma 3 7 2 2 2 2 2 2 2" xfId="17991" xr:uid="{00000000-0005-0000-0000-00008C460000}"/>
    <cellStyle name="Comma 3 7 2 2 2 2 2 2 2 2" xfId="37205" xr:uid="{6E817398-AF76-4EC3-A8AC-8D5A2274397F}"/>
    <cellStyle name="Comma 3 7 2 2 2 2 2 2 3" xfId="27598" xr:uid="{1C86EF3F-5427-4DC4-982B-6BD70615B6F8}"/>
    <cellStyle name="Comma 3 7 2 2 2 2 2 3" xfId="13188" xr:uid="{00000000-0005-0000-0000-00008D460000}"/>
    <cellStyle name="Comma 3 7 2 2 2 2 2 3 2" xfId="32402" xr:uid="{3F32558C-0C9F-4D43-9CC6-1EB0D9AF3ECC}"/>
    <cellStyle name="Comma 3 7 2 2 2 2 2 4" xfId="22795" xr:uid="{36E9BD0B-88E7-4C03-9D28-A3098382A08A}"/>
    <cellStyle name="Comma 3 7 2 2 2 2 3" xfId="5983" xr:uid="{00000000-0005-0000-0000-00008E460000}"/>
    <cellStyle name="Comma 3 7 2 2 2 2 3 2" xfId="15590" xr:uid="{00000000-0005-0000-0000-00008F460000}"/>
    <cellStyle name="Comma 3 7 2 2 2 2 3 2 2" xfId="34804" xr:uid="{16BD493D-E6D4-478F-9D5D-A4A80970F347}"/>
    <cellStyle name="Comma 3 7 2 2 2 2 3 3" xfId="25197" xr:uid="{2035A487-2FC0-4740-9F46-890D78C70D9F}"/>
    <cellStyle name="Comma 3 7 2 2 2 2 4" xfId="10786" xr:uid="{00000000-0005-0000-0000-000090460000}"/>
    <cellStyle name="Comma 3 7 2 2 2 2 4 2" xfId="30000" xr:uid="{8A4F3F84-53FE-4D7E-9C9A-DD2B51780705}"/>
    <cellStyle name="Comma 3 7 2 2 2 2 5" xfId="20393" xr:uid="{74FEDF61-31D6-4447-A3EE-92DA2A4547A1}"/>
    <cellStyle name="Comma 3 7 2 2 2 3" xfId="1977" xr:uid="{00000000-0005-0000-0000-000091460000}"/>
    <cellStyle name="Comma 3 7 2 2 2 3 2" xfId="4381" xr:uid="{00000000-0005-0000-0000-000092460000}"/>
    <cellStyle name="Comma 3 7 2 2 2 3 2 2" xfId="9184" xr:uid="{00000000-0005-0000-0000-000093460000}"/>
    <cellStyle name="Comma 3 7 2 2 2 3 2 2 2" xfId="18791" xr:uid="{00000000-0005-0000-0000-000094460000}"/>
    <cellStyle name="Comma 3 7 2 2 2 3 2 2 2 2" xfId="38005" xr:uid="{9B90AD20-E0B9-432B-BA7A-6D5FF1E8B57C}"/>
    <cellStyle name="Comma 3 7 2 2 2 3 2 2 3" xfId="28398" xr:uid="{A1507DE8-A2A2-4E0D-9BBC-8ECFFCB3D64A}"/>
    <cellStyle name="Comma 3 7 2 2 2 3 2 3" xfId="13988" xr:uid="{00000000-0005-0000-0000-000095460000}"/>
    <cellStyle name="Comma 3 7 2 2 2 3 2 3 2" xfId="33202" xr:uid="{B0F4D935-0C36-4746-BB27-DB8C5E9BD055}"/>
    <cellStyle name="Comma 3 7 2 2 2 3 2 4" xfId="23595" xr:uid="{454EC75D-2805-4009-B524-F35B7E3C9FBD}"/>
    <cellStyle name="Comma 3 7 2 2 2 3 3" xfId="6783" xr:uid="{00000000-0005-0000-0000-000096460000}"/>
    <cellStyle name="Comma 3 7 2 2 2 3 3 2" xfId="16390" xr:uid="{00000000-0005-0000-0000-000097460000}"/>
    <cellStyle name="Comma 3 7 2 2 2 3 3 2 2" xfId="35604" xr:uid="{D57436C5-0B5B-4BCA-BCB5-F8C04ACB89CF}"/>
    <cellStyle name="Comma 3 7 2 2 2 3 3 3" xfId="25997" xr:uid="{0648DE06-A52D-4D34-8830-B1603107758B}"/>
    <cellStyle name="Comma 3 7 2 2 2 3 4" xfId="11586" xr:uid="{00000000-0005-0000-0000-000098460000}"/>
    <cellStyle name="Comma 3 7 2 2 2 3 4 2" xfId="30800" xr:uid="{888739A7-D554-4D05-951F-B2EF7B5862FD}"/>
    <cellStyle name="Comma 3 7 2 2 2 3 5" xfId="21193" xr:uid="{98062855-3825-4448-9FCD-46B19745A7CF}"/>
    <cellStyle name="Comma 3 7 2 2 2 4" xfId="2781" xr:uid="{00000000-0005-0000-0000-000099460000}"/>
    <cellStyle name="Comma 3 7 2 2 2 4 2" xfId="7584" xr:uid="{00000000-0005-0000-0000-00009A460000}"/>
    <cellStyle name="Comma 3 7 2 2 2 4 2 2" xfId="17191" xr:uid="{00000000-0005-0000-0000-00009B460000}"/>
    <cellStyle name="Comma 3 7 2 2 2 4 2 2 2" xfId="36405" xr:uid="{7B802A54-C935-497E-AFC9-A7A41A82CF2A}"/>
    <cellStyle name="Comma 3 7 2 2 2 4 2 3" xfId="26798" xr:uid="{1CE1AD10-27DB-40BD-8566-FAE9C93E5B44}"/>
    <cellStyle name="Comma 3 7 2 2 2 4 3" xfId="12388" xr:uid="{00000000-0005-0000-0000-00009C460000}"/>
    <cellStyle name="Comma 3 7 2 2 2 4 3 2" xfId="31602" xr:uid="{391FECB3-A067-4F77-8CC6-E37A71BB3672}"/>
    <cellStyle name="Comma 3 7 2 2 2 4 4" xfId="21995" xr:uid="{4887F29F-F8B7-4413-BABF-E1A9A218CAC4}"/>
    <cellStyle name="Comma 3 7 2 2 2 5" xfId="5183" xr:uid="{00000000-0005-0000-0000-00009D460000}"/>
    <cellStyle name="Comma 3 7 2 2 2 5 2" xfId="14790" xr:uid="{00000000-0005-0000-0000-00009E460000}"/>
    <cellStyle name="Comma 3 7 2 2 2 5 2 2" xfId="34004" xr:uid="{34B715A9-BE6B-46DE-8AC1-A88F3C5F972B}"/>
    <cellStyle name="Comma 3 7 2 2 2 5 3" xfId="24397" xr:uid="{A093BA2D-2C81-4668-AC19-943F9B1F9C78}"/>
    <cellStyle name="Comma 3 7 2 2 2 6" xfId="9986" xr:uid="{00000000-0005-0000-0000-00009F460000}"/>
    <cellStyle name="Comma 3 7 2 2 2 6 2" xfId="29200" xr:uid="{7F7BEE7D-3EF1-4C53-923A-D74BAC766931}"/>
    <cellStyle name="Comma 3 7 2 2 2 7" xfId="19593" xr:uid="{B4A3A507-7D47-4E63-946C-D0180DDFF910}"/>
    <cellStyle name="Comma 3 7 2 2 3" xfId="576" xr:uid="{00000000-0005-0000-0000-0000A0460000}"/>
    <cellStyle name="Comma 3 7 2 2 3 2" xfId="1377" xr:uid="{00000000-0005-0000-0000-0000A1460000}"/>
    <cellStyle name="Comma 3 7 2 2 3 2 2" xfId="3781" xr:uid="{00000000-0005-0000-0000-0000A2460000}"/>
    <cellStyle name="Comma 3 7 2 2 3 2 2 2" xfId="8584" xr:uid="{00000000-0005-0000-0000-0000A3460000}"/>
    <cellStyle name="Comma 3 7 2 2 3 2 2 2 2" xfId="18191" xr:uid="{00000000-0005-0000-0000-0000A4460000}"/>
    <cellStyle name="Comma 3 7 2 2 3 2 2 2 2 2" xfId="37405" xr:uid="{2216AF7D-FB0F-4854-BE92-0B7117B522F7}"/>
    <cellStyle name="Comma 3 7 2 2 3 2 2 2 3" xfId="27798" xr:uid="{0CDC6902-CB1A-4776-B27B-8EE3FF361864}"/>
    <cellStyle name="Comma 3 7 2 2 3 2 2 3" xfId="13388" xr:uid="{00000000-0005-0000-0000-0000A5460000}"/>
    <cellStyle name="Comma 3 7 2 2 3 2 2 3 2" xfId="32602" xr:uid="{29433CD2-1CA3-499A-B3AE-BAB8F7755AC3}"/>
    <cellStyle name="Comma 3 7 2 2 3 2 2 4" xfId="22995" xr:uid="{199F80B2-C1D9-4426-8431-BE12139A0FC8}"/>
    <cellStyle name="Comma 3 7 2 2 3 2 3" xfId="6183" xr:uid="{00000000-0005-0000-0000-0000A6460000}"/>
    <cellStyle name="Comma 3 7 2 2 3 2 3 2" xfId="15790" xr:uid="{00000000-0005-0000-0000-0000A7460000}"/>
    <cellStyle name="Comma 3 7 2 2 3 2 3 2 2" xfId="35004" xr:uid="{D09C63F9-23F2-4525-8E0C-1892D09826E4}"/>
    <cellStyle name="Comma 3 7 2 2 3 2 3 3" xfId="25397" xr:uid="{45449A0C-6C7F-4FF8-B155-6C7EB16E3366}"/>
    <cellStyle name="Comma 3 7 2 2 3 2 4" xfId="10986" xr:uid="{00000000-0005-0000-0000-0000A8460000}"/>
    <cellStyle name="Comma 3 7 2 2 3 2 4 2" xfId="30200" xr:uid="{B93D81F6-09FD-4150-9CF9-3B4B1E5411DC}"/>
    <cellStyle name="Comma 3 7 2 2 3 2 5" xfId="20593" xr:uid="{6DEA4BE0-5441-49D8-8DB3-507C55D9BD06}"/>
    <cellStyle name="Comma 3 7 2 2 3 3" xfId="2177" xr:uid="{00000000-0005-0000-0000-0000A9460000}"/>
    <cellStyle name="Comma 3 7 2 2 3 3 2" xfId="4581" xr:uid="{00000000-0005-0000-0000-0000AA460000}"/>
    <cellStyle name="Comma 3 7 2 2 3 3 2 2" xfId="9384" xr:uid="{00000000-0005-0000-0000-0000AB460000}"/>
    <cellStyle name="Comma 3 7 2 2 3 3 2 2 2" xfId="18991" xr:uid="{00000000-0005-0000-0000-0000AC460000}"/>
    <cellStyle name="Comma 3 7 2 2 3 3 2 2 2 2" xfId="38205" xr:uid="{092651EC-9AFA-4C9E-AC09-FF7D489B370B}"/>
    <cellStyle name="Comma 3 7 2 2 3 3 2 2 3" xfId="28598" xr:uid="{E699DDC5-C5C6-4099-BA40-48AAB7C397F4}"/>
    <cellStyle name="Comma 3 7 2 2 3 3 2 3" xfId="14188" xr:uid="{00000000-0005-0000-0000-0000AD460000}"/>
    <cellStyle name="Comma 3 7 2 2 3 3 2 3 2" xfId="33402" xr:uid="{BF59BC6D-B370-4D09-972E-E0770FA56F87}"/>
    <cellStyle name="Comma 3 7 2 2 3 3 2 4" xfId="23795" xr:uid="{82A793B7-85F8-4E44-AD4F-1DB21E19D924}"/>
    <cellStyle name="Comma 3 7 2 2 3 3 3" xfId="6983" xr:uid="{00000000-0005-0000-0000-0000AE460000}"/>
    <cellStyle name="Comma 3 7 2 2 3 3 3 2" xfId="16590" xr:uid="{00000000-0005-0000-0000-0000AF460000}"/>
    <cellStyle name="Comma 3 7 2 2 3 3 3 2 2" xfId="35804" xr:uid="{DD095CB7-5E9A-4539-B701-7B3A1C19DC76}"/>
    <cellStyle name="Comma 3 7 2 2 3 3 3 3" xfId="26197" xr:uid="{529001BF-6C95-4242-BCC8-C913913991F4}"/>
    <cellStyle name="Comma 3 7 2 2 3 3 4" xfId="11786" xr:uid="{00000000-0005-0000-0000-0000B0460000}"/>
    <cellStyle name="Comma 3 7 2 2 3 3 4 2" xfId="31000" xr:uid="{C9A6E6BB-BD6A-46D5-A278-A5D120CBD66B}"/>
    <cellStyle name="Comma 3 7 2 2 3 3 5" xfId="21393" xr:uid="{9C5EF46B-A283-45E8-AD6B-AC9D498E1344}"/>
    <cellStyle name="Comma 3 7 2 2 3 4" xfId="2981" xr:uid="{00000000-0005-0000-0000-0000B1460000}"/>
    <cellStyle name="Comma 3 7 2 2 3 4 2" xfId="7784" xr:uid="{00000000-0005-0000-0000-0000B2460000}"/>
    <cellStyle name="Comma 3 7 2 2 3 4 2 2" xfId="17391" xr:uid="{00000000-0005-0000-0000-0000B3460000}"/>
    <cellStyle name="Comma 3 7 2 2 3 4 2 2 2" xfId="36605" xr:uid="{C6B2B2E5-EA7E-4DCC-ACD4-CE8AB8E0AC24}"/>
    <cellStyle name="Comma 3 7 2 2 3 4 2 3" xfId="26998" xr:uid="{4D3E6229-1AF4-4070-A560-77330FE25879}"/>
    <cellStyle name="Comma 3 7 2 2 3 4 3" xfId="12588" xr:uid="{00000000-0005-0000-0000-0000B4460000}"/>
    <cellStyle name="Comma 3 7 2 2 3 4 3 2" xfId="31802" xr:uid="{FFFA30F3-7B3C-40EA-92D6-1DD9DF8B1F06}"/>
    <cellStyle name="Comma 3 7 2 2 3 4 4" xfId="22195" xr:uid="{B5C590A7-2B00-4E3A-BFAE-4FDF1E6200A2}"/>
    <cellStyle name="Comma 3 7 2 2 3 5" xfId="5383" xr:uid="{00000000-0005-0000-0000-0000B5460000}"/>
    <cellStyle name="Comma 3 7 2 2 3 5 2" xfId="14990" xr:uid="{00000000-0005-0000-0000-0000B6460000}"/>
    <cellStyle name="Comma 3 7 2 2 3 5 2 2" xfId="34204" xr:uid="{B198352B-84FD-4A88-8B4C-1D57138D668B}"/>
    <cellStyle name="Comma 3 7 2 2 3 5 3" xfId="24597" xr:uid="{E336805B-C2C7-41E2-A36A-C5478AC2A0B6}"/>
    <cellStyle name="Comma 3 7 2 2 3 6" xfId="10186" xr:uid="{00000000-0005-0000-0000-0000B7460000}"/>
    <cellStyle name="Comma 3 7 2 2 3 6 2" xfId="29400" xr:uid="{50BDF438-B17D-4E05-8D18-A36556BFAF52}"/>
    <cellStyle name="Comma 3 7 2 2 3 7" xfId="19793" xr:uid="{F3FBA14A-47B6-4CEE-AD36-94381B0A5965}"/>
    <cellStyle name="Comma 3 7 2 2 4" xfId="776" xr:uid="{00000000-0005-0000-0000-0000B8460000}"/>
    <cellStyle name="Comma 3 7 2 2 4 2" xfId="1577" xr:uid="{00000000-0005-0000-0000-0000B9460000}"/>
    <cellStyle name="Comma 3 7 2 2 4 2 2" xfId="3981" xr:uid="{00000000-0005-0000-0000-0000BA460000}"/>
    <cellStyle name="Comma 3 7 2 2 4 2 2 2" xfId="8784" xr:uid="{00000000-0005-0000-0000-0000BB460000}"/>
    <cellStyle name="Comma 3 7 2 2 4 2 2 2 2" xfId="18391" xr:uid="{00000000-0005-0000-0000-0000BC460000}"/>
    <cellStyle name="Comma 3 7 2 2 4 2 2 2 2 2" xfId="37605" xr:uid="{6F585629-CFFF-43EE-97BD-1D8EDCC92611}"/>
    <cellStyle name="Comma 3 7 2 2 4 2 2 2 3" xfId="27998" xr:uid="{89B0D6AC-2FB6-42DF-BD9B-41D2F1976202}"/>
    <cellStyle name="Comma 3 7 2 2 4 2 2 3" xfId="13588" xr:uid="{00000000-0005-0000-0000-0000BD460000}"/>
    <cellStyle name="Comma 3 7 2 2 4 2 2 3 2" xfId="32802" xr:uid="{271028A9-82EE-4441-B6DD-7DD6A5B1BD27}"/>
    <cellStyle name="Comma 3 7 2 2 4 2 2 4" xfId="23195" xr:uid="{6B6B2F0E-FBB6-4CF7-A9EF-647EF875C9BC}"/>
    <cellStyle name="Comma 3 7 2 2 4 2 3" xfId="6383" xr:uid="{00000000-0005-0000-0000-0000BE460000}"/>
    <cellStyle name="Comma 3 7 2 2 4 2 3 2" xfId="15990" xr:uid="{00000000-0005-0000-0000-0000BF460000}"/>
    <cellStyle name="Comma 3 7 2 2 4 2 3 2 2" xfId="35204" xr:uid="{0E8D21A8-1AD1-49A0-9E4D-D542D7E28EC2}"/>
    <cellStyle name="Comma 3 7 2 2 4 2 3 3" xfId="25597" xr:uid="{185C919C-2038-4FA1-8EBF-4D94F9B70608}"/>
    <cellStyle name="Comma 3 7 2 2 4 2 4" xfId="11186" xr:uid="{00000000-0005-0000-0000-0000C0460000}"/>
    <cellStyle name="Comma 3 7 2 2 4 2 4 2" xfId="30400" xr:uid="{9B389FEA-DA46-482A-8649-EE8A5290E5B7}"/>
    <cellStyle name="Comma 3 7 2 2 4 2 5" xfId="20793" xr:uid="{2D1DE3F3-0061-4BD5-BD7C-B992E7D26BA5}"/>
    <cellStyle name="Comma 3 7 2 2 4 3" xfId="2377" xr:uid="{00000000-0005-0000-0000-0000C1460000}"/>
    <cellStyle name="Comma 3 7 2 2 4 3 2" xfId="4781" xr:uid="{00000000-0005-0000-0000-0000C2460000}"/>
    <cellStyle name="Comma 3 7 2 2 4 3 2 2" xfId="9584" xr:uid="{00000000-0005-0000-0000-0000C3460000}"/>
    <cellStyle name="Comma 3 7 2 2 4 3 2 2 2" xfId="19191" xr:uid="{00000000-0005-0000-0000-0000C4460000}"/>
    <cellStyle name="Comma 3 7 2 2 4 3 2 2 2 2" xfId="38405" xr:uid="{C2F48894-2495-41D2-8A36-DB70C026D4EC}"/>
    <cellStyle name="Comma 3 7 2 2 4 3 2 2 3" xfId="28798" xr:uid="{BD83E682-0C44-45B9-8BCD-E3DE7D6DF40B}"/>
    <cellStyle name="Comma 3 7 2 2 4 3 2 3" xfId="14388" xr:uid="{00000000-0005-0000-0000-0000C5460000}"/>
    <cellStyle name="Comma 3 7 2 2 4 3 2 3 2" xfId="33602" xr:uid="{948CD462-F852-47EC-9E09-EF8CEFCD62E9}"/>
    <cellStyle name="Comma 3 7 2 2 4 3 2 4" xfId="23995" xr:uid="{66DD7A33-FB0F-4351-8CBE-AD66EB994BB8}"/>
    <cellStyle name="Comma 3 7 2 2 4 3 3" xfId="7183" xr:uid="{00000000-0005-0000-0000-0000C6460000}"/>
    <cellStyle name="Comma 3 7 2 2 4 3 3 2" xfId="16790" xr:uid="{00000000-0005-0000-0000-0000C7460000}"/>
    <cellStyle name="Comma 3 7 2 2 4 3 3 2 2" xfId="36004" xr:uid="{FD87BE7D-2F2B-4732-84FF-4FA8139B9EE5}"/>
    <cellStyle name="Comma 3 7 2 2 4 3 3 3" xfId="26397" xr:uid="{3FCF14C7-8DDF-42A9-A5BF-D55A4CCFD50F}"/>
    <cellStyle name="Comma 3 7 2 2 4 3 4" xfId="11986" xr:uid="{00000000-0005-0000-0000-0000C8460000}"/>
    <cellStyle name="Comma 3 7 2 2 4 3 4 2" xfId="31200" xr:uid="{E3762FE2-8F00-44AB-9E59-EE81126F43B2}"/>
    <cellStyle name="Comma 3 7 2 2 4 3 5" xfId="21593" xr:uid="{022B2BC5-27B0-4722-B4E8-1FE3DE0C86C6}"/>
    <cellStyle name="Comma 3 7 2 2 4 4" xfId="3181" xr:uid="{00000000-0005-0000-0000-0000C9460000}"/>
    <cellStyle name="Comma 3 7 2 2 4 4 2" xfId="7984" xr:uid="{00000000-0005-0000-0000-0000CA460000}"/>
    <cellStyle name="Comma 3 7 2 2 4 4 2 2" xfId="17591" xr:uid="{00000000-0005-0000-0000-0000CB460000}"/>
    <cellStyle name="Comma 3 7 2 2 4 4 2 2 2" xfId="36805" xr:uid="{DA6AFEBF-8E38-41B8-BBCF-6285CAF0E760}"/>
    <cellStyle name="Comma 3 7 2 2 4 4 2 3" xfId="27198" xr:uid="{23D9D18C-3396-4887-8714-C373CD007F8F}"/>
    <cellStyle name="Comma 3 7 2 2 4 4 3" xfId="12788" xr:uid="{00000000-0005-0000-0000-0000CC460000}"/>
    <cellStyle name="Comma 3 7 2 2 4 4 3 2" xfId="32002" xr:uid="{2CBEAE25-1C3C-4F47-B590-EB9744121239}"/>
    <cellStyle name="Comma 3 7 2 2 4 4 4" xfId="22395" xr:uid="{6CFB1B0B-8F45-4DB4-9DF4-6FCF16F363A1}"/>
    <cellStyle name="Comma 3 7 2 2 4 5" xfId="5583" xr:uid="{00000000-0005-0000-0000-0000CD460000}"/>
    <cellStyle name="Comma 3 7 2 2 4 5 2" xfId="15190" xr:uid="{00000000-0005-0000-0000-0000CE460000}"/>
    <cellStyle name="Comma 3 7 2 2 4 5 2 2" xfId="34404" xr:uid="{06E99FBB-8643-40FF-83D2-B60463B48311}"/>
    <cellStyle name="Comma 3 7 2 2 4 5 3" xfId="24797" xr:uid="{9637EB48-3F00-4C4F-9239-CE28903E8505}"/>
    <cellStyle name="Comma 3 7 2 2 4 6" xfId="10386" xr:uid="{00000000-0005-0000-0000-0000CF460000}"/>
    <cellStyle name="Comma 3 7 2 2 4 6 2" xfId="29600" xr:uid="{8870AA6E-C113-4122-A07F-690F3380413F}"/>
    <cellStyle name="Comma 3 7 2 2 4 7" xfId="19993" xr:uid="{F738C193-7715-4E82-8767-D1113DED97FD}"/>
    <cellStyle name="Comma 3 7 2 2 5" xfId="977" xr:uid="{00000000-0005-0000-0000-0000D0460000}"/>
    <cellStyle name="Comma 3 7 2 2 5 2" xfId="3381" xr:uid="{00000000-0005-0000-0000-0000D1460000}"/>
    <cellStyle name="Comma 3 7 2 2 5 2 2" xfId="8184" xr:uid="{00000000-0005-0000-0000-0000D2460000}"/>
    <cellStyle name="Comma 3 7 2 2 5 2 2 2" xfId="17791" xr:uid="{00000000-0005-0000-0000-0000D3460000}"/>
    <cellStyle name="Comma 3 7 2 2 5 2 2 2 2" xfId="37005" xr:uid="{57C92E25-1CFE-4A33-A425-0BBF704169A9}"/>
    <cellStyle name="Comma 3 7 2 2 5 2 2 3" xfId="27398" xr:uid="{3B3C182E-B2ED-4D96-8D01-2845DF6E6EE9}"/>
    <cellStyle name="Comma 3 7 2 2 5 2 3" xfId="12988" xr:uid="{00000000-0005-0000-0000-0000D4460000}"/>
    <cellStyle name="Comma 3 7 2 2 5 2 3 2" xfId="32202" xr:uid="{CD9E863F-8441-4415-9E93-C82B88278081}"/>
    <cellStyle name="Comma 3 7 2 2 5 2 4" xfId="22595" xr:uid="{1DC10BB4-3D26-47CF-B901-85227E3473E9}"/>
    <cellStyle name="Comma 3 7 2 2 5 3" xfId="5783" xr:uid="{00000000-0005-0000-0000-0000D5460000}"/>
    <cellStyle name="Comma 3 7 2 2 5 3 2" xfId="15390" xr:uid="{00000000-0005-0000-0000-0000D6460000}"/>
    <cellStyle name="Comma 3 7 2 2 5 3 2 2" xfId="34604" xr:uid="{D9D0EC78-9E1F-4AF6-B27A-D674575B43DE}"/>
    <cellStyle name="Comma 3 7 2 2 5 3 3" xfId="24997" xr:uid="{7C5B4427-A17D-4A29-A35A-5B83B44853E7}"/>
    <cellStyle name="Comma 3 7 2 2 5 4" xfId="10586" xr:uid="{00000000-0005-0000-0000-0000D7460000}"/>
    <cellStyle name="Comma 3 7 2 2 5 4 2" xfId="29800" xr:uid="{D9951091-F538-4298-B113-615655CB4CC4}"/>
    <cellStyle name="Comma 3 7 2 2 5 5" xfId="20193" xr:uid="{5EFD47C0-2A6F-403A-9BF2-1E38FB5198F3}"/>
    <cellStyle name="Comma 3 7 2 2 6" xfId="1777" xr:uid="{00000000-0005-0000-0000-0000D8460000}"/>
    <cellStyle name="Comma 3 7 2 2 6 2" xfId="4181" xr:uid="{00000000-0005-0000-0000-0000D9460000}"/>
    <cellStyle name="Comma 3 7 2 2 6 2 2" xfId="8984" xr:uid="{00000000-0005-0000-0000-0000DA460000}"/>
    <cellStyle name="Comma 3 7 2 2 6 2 2 2" xfId="18591" xr:uid="{00000000-0005-0000-0000-0000DB460000}"/>
    <cellStyle name="Comma 3 7 2 2 6 2 2 2 2" xfId="37805" xr:uid="{34CDE5D5-3862-45E5-BB74-9C0D247E5764}"/>
    <cellStyle name="Comma 3 7 2 2 6 2 2 3" xfId="28198" xr:uid="{471A73E0-0011-4946-B132-DFF59A379F22}"/>
    <cellStyle name="Comma 3 7 2 2 6 2 3" xfId="13788" xr:uid="{00000000-0005-0000-0000-0000DC460000}"/>
    <cellStyle name="Comma 3 7 2 2 6 2 3 2" xfId="33002" xr:uid="{B84D1E97-76E4-4C0B-B2AB-80F04EA1FAB8}"/>
    <cellStyle name="Comma 3 7 2 2 6 2 4" xfId="23395" xr:uid="{7E134225-3110-4C78-AAB2-D5289668AFBC}"/>
    <cellStyle name="Comma 3 7 2 2 6 3" xfId="6583" xr:uid="{00000000-0005-0000-0000-0000DD460000}"/>
    <cellStyle name="Comma 3 7 2 2 6 3 2" xfId="16190" xr:uid="{00000000-0005-0000-0000-0000DE460000}"/>
    <cellStyle name="Comma 3 7 2 2 6 3 2 2" xfId="35404" xr:uid="{924A41CD-0656-46D0-A419-3440549E89E6}"/>
    <cellStyle name="Comma 3 7 2 2 6 3 3" xfId="25797" xr:uid="{294E9F29-2ECE-47FE-AEE3-8956185911DB}"/>
    <cellStyle name="Comma 3 7 2 2 6 4" xfId="11386" xr:uid="{00000000-0005-0000-0000-0000DF460000}"/>
    <cellStyle name="Comma 3 7 2 2 6 4 2" xfId="30600" xr:uid="{4ABA8313-988E-4972-BADB-4A7276386A93}"/>
    <cellStyle name="Comma 3 7 2 2 6 5" xfId="20993" xr:uid="{0E3DAABB-B1A6-4119-905D-200FC12ABCFF}"/>
    <cellStyle name="Comma 3 7 2 2 7" xfId="2581" xr:uid="{00000000-0005-0000-0000-0000E0460000}"/>
    <cellStyle name="Comma 3 7 2 2 7 2" xfId="7384" xr:uid="{00000000-0005-0000-0000-0000E1460000}"/>
    <cellStyle name="Comma 3 7 2 2 7 2 2" xfId="16991" xr:uid="{00000000-0005-0000-0000-0000E2460000}"/>
    <cellStyle name="Comma 3 7 2 2 7 2 2 2" xfId="36205" xr:uid="{1457D479-B63E-4A40-B0A4-15BC7BF731D3}"/>
    <cellStyle name="Comma 3 7 2 2 7 2 3" xfId="26598" xr:uid="{443F61C2-EE02-4944-AC7C-456B07C56FA6}"/>
    <cellStyle name="Comma 3 7 2 2 7 3" xfId="12188" xr:uid="{00000000-0005-0000-0000-0000E3460000}"/>
    <cellStyle name="Comma 3 7 2 2 7 3 2" xfId="31402" xr:uid="{0AEABC8C-4EDD-4383-BC1A-2A003DFB39FD}"/>
    <cellStyle name="Comma 3 7 2 2 7 4" xfId="21795" xr:uid="{CCF0B5F6-638F-4333-888C-952589446085}"/>
    <cellStyle name="Comma 3 7 2 2 8" xfId="4983" xr:uid="{00000000-0005-0000-0000-0000E4460000}"/>
    <cellStyle name="Comma 3 7 2 2 8 2" xfId="14590" xr:uid="{00000000-0005-0000-0000-0000E5460000}"/>
    <cellStyle name="Comma 3 7 2 2 8 2 2" xfId="33804" xr:uid="{C5CC7D8C-35B7-4157-B365-7A87DD69CC34}"/>
    <cellStyle name="Comma 3 7 2 2 8 3" xfId="24197" xr:uid="{0E901E8A-0CCF-471B-862E-8518BA9D6275}"/>
    <cellStyle name="Comma 3 7 2 2 9" xfId="9786" xr:uid="{00000000-0005-0000-0000-0000E6460000}"/>
    <cellStyle name="Comma 3 7 2 2 9 2" xfId="29000" xr:uid="{5F4DB031-8D2E-484E-81E9-14515DF3A9FF}"/>
    <cellStyle name="Comma 3 7 2 3" xfId="276" xr:uid="{00000000-0005-0000-0000-0000E7460000}"/>
    <cellStyle name="Comma 3 7 2 3 2" xfId="1077" xr:uid="{00000000-0005-0000-0000-0000E8460000}"/>
    <cellStyle name="Comma 3 7 2 3 2 2" xfId="3481" xr:uid="{00000000-0005-0000-0000-0000E9460000}"/>
    <cellStyle name="Comma 3 7 2 3 2 2 2" xfId="8284" xr:uid="{00000000-0005-0000-0000-0000EA460000}"/>
    <cellStyle name="Comma 3 7 2 3 2 2 2 2" xfId="17891" xr:uid="{00000000-0005-0000-0000-0000EB460000}"/>
    <cellStyle name="Comma 3 7 2 3 2 2 2 2 2" xfId="37105" xr:uid="{60E86CFA-417A-449E-9F67-2E634A786319}"/>
    <cellStyle name="Comma 3 7 2 3 2 2 2 3" xfId="27498" xr:uid="{9E750EA5-B261-4348-86F2-FC824909949F}"/>
    <cellStyle name="Comma 3 7 2 3 2 2 3" xfId="13088" xr:uid="{00000000-0005-0000-0000-0000EC460000}"/>
    <cellStyle name="Comma 3 7 2 3 2 2 3 2" xfId="32302" xr:uid="{04E53C04-CD52-4220-BCD9-D037CB9F22F5}"/>
    <cellStyle name="Comma 3 7 2 3 2 2 4" xfId="22695" xr:uid="{F34E3C97-42E0-465B-8951-E0F90444CDDA}"/>
    <cellStyle name="Comma 3 7 2 3 2 3" xfId="5883" xr:uid="{00000000-0005-0000-0000-0000ED460000}"/>
    <cellStyle name="Comma 3 7 2 3 2 3 2" xfId="15490" xr:uid="{00000000-0005-0000-0000-0000EE460000}"/>
    <cellStyle name="Comma 3 7 2 3 2 3 2 2" xfId="34704" xr:uid="{BBE8E38D-C71C-47DC-8F98-6E1BA432D588}"/>
    <cellStyle name="Comma 3 7 2 3 2 3 3" xfId="25097" xr:uid="{A42AF6FB-E625-4204-B2F5-486EF57B9528}"/>
    <cellStyle name="Comma 3 7 2 3 2 4" xfId="10686" xr:uid="{00000000-0005-0000-0000-0000EF460000}"/>
    <cellStyle name="Comma 3 7 2 3 2 4 2" xfId="29900" xr:uid="{AD82E495-A8C8-439A-A26C-DC62C69C990E}"/>
    <cellStyle name="Comma 3 7 2 3 2 5" xfId="20293" xr:uid="{BE6E47EA-E1F3-439E-8B3E-FF664EFA6D78}"/>
    <cellStyle name="Comma 3 7 2 3 3" xfId="1877" xr:uid="{00000000-0005-0000-0000-0000F0460000}"/>
    <cellStyle name="Comma 3 7 2 3 3 2" xfId="4281" xr:uid="{00000000-0005-0000-0000-0000F1460000}"/>
    <cellStyle name="Comma 3 7 2 3 3 2 2" xfId="9084" xr:uid="{00000000-0005-0000-0000-0000F2460000}"/>
    <cellStyle name="Comma 3 7 2 3 3 2 2 2" xfId="18691" xr:uid="{00000000-0005-0000-0000-0000F3460000}"/>
    <cellStyle name="Comma 3 7 2 3 3 2 2 2 2" xfId="37905" xr:uid="{9B28F11D-015B-4A05-AF64-974701101E6F}"/>
    <cellStyle name="Comma 3 7 2 3 3 2 2 3" xfId="28298" xr:uid="{629AFD44-4EC5-40A1-90D1-C3E177EFCFE2}"/>
    <cellStyle name="Comma 3 7 2 3 3 2 3" xfId="13888" xr:uid="{00000000-0005-0000-0000-0000F4460000}"/>
    <cellStyle name="Comma 3 7 2 3 3 2 3 2" xfId="33102" xr:uid="{C1E21907-5833-4C8E-9F07-BFCC36665FC9}"/>
    <cellStyle name="Comma 3 7 2 3 3 2 4" xfId="23495" xr:uid="{5C972D80-3159-420F-AD7A-E2626A1347B1}"/>
    <cellStyle name="Comma 3 7 2 3 3 3" xfId="6683" xr:uid="{00000000-0005-0000-0000-0000F5460000}"/>
    <cellStyle name="Comma 3 7 2 3 3 3 2" xfId="16290" xr:uid="{00000000-0005-0000-0000-0000F6460000}"/>
    <cellStyle name="Comma 3 7 2 3 3 3 2 2" xfId="35504" xr:uid="{3778FD18-0C36-476F-9C23-C4163D99578B}"/>
    <cellStyle name="Comma 3 7 2 3 3 3 3" xfId="25897" xr:uid="{730AC45F-DA32-4D9E-8D44-850E50DB342B}"/>
    <cellStyle name="Comma 3 7 2 3 3 4" xfId="11486" xr:uid="{00000000-0005-0000-0000-0000F7460000}"/>
    <cellStyle name="Comma 3 7 2 3 3 4 2" xfId="30700" xr:uid="{3101224D-7000-4ED3-9BD0-C0113D753458}"/>
    <cellStyle name="Comma 3 7 2 3 3 5" xfId="21093" xr:uid="{4F120EB6-6B91-490B-991F-85B15B7B4054}"/>
    <cellStyle name="Comma 3 7 2 3 4" xfId="2681" xr:uid="{00000000-0005-0000-0000-0000F8460000}"/>
    <cellStyle name="Comma 3 7 2 3 4 2" xfId="7484" xr:uid="{00000000-0005-0000-0000-0000F9460000}"/>
    <cellStyle name="Comma 3 7 2 3 4 2 2" xfId="17091" xr:uid="{00000000-0005-0000-0000-0000FA460000}"/>
    <cellStyle name="Comma 3 7 2 3 4 2 2 2" xfId="36305" xr:uid="{419A9FA1-DBCD-4FFD-9533-0338A83FF7F1}"/>
    <cellStyle name="Comma 3 7 2 3 4 2 3" xfId="26698" xr:uid="{E9188714-F4C4-4D29-949C-65CDD06822D3}"/>
    <cellStyle name="Comma 3 7 2 3 4 3" xfId="12288" xr:uid="{00000000-0005-0000-0000-0000FB460000}"/>
    <cellStyle name="Comma 3 7 2 3 4 3 2" xfId="31502" xr:uid="{C99747C8-3D73-4B7B-A6B8-CF236AF878DB}"/>
    <cellStyle name="Comma 3 7 2 3 4 4" xfId="21895" xr:uid="{DCBFF8DB-71AF-46F2-8BE2-84CDA5F17F00}"/>
    <cellStyle name="Comma 3 7 2 3 5" xfId="5083" xr:uid="{00000000-0005-0000-0000-0000FC460000}"/>
    <cellStyle name="Comma 3 7 2 3 5 2" xfId="14690" xr:uid="{00000000-0005-0000-0000-0000FD460000}"/>
    <cellStyle name="Comma 3 7 2 3 5 2 2" xfId="33904" xr:uid="{615BF127-49FA-4C6B-88C3-9A3F419E4B56}"/>
    <cellStyle name="Comma 3 7 2 3 5 3" xfId="24297" xr:uid="{B9920DD7-E995-4978-88D8-0464176AAE69}"/>
    <cellStyle name="Comma 3 7 2 3 6" xfId="9886" xr:uid="{00000000-0005-0000-0000-0000FE460000}"/>
    <cellStyle name="Comma 3 7 2 3 6 2" xfId="29100" xr:uid="{5617E8AF-564F-4C84-B6A8-5D61C9D94967}"/>
    <cellStyle name="Comma 3 7 2 3 7" xfId="19493" xr:uid="{834AE149-E1DC-42C7-A731-3E2EC393C102}"/>
    <cellStyle name="Comma 3 7 2 4" xfId="476" xr:uid="{00000000-0005-0000-0000-0000FF460000}"/>
    <cellStyle name="Comma 3 7 2 4 2" xfId="1277" xr:uid="{00000000-0005-0000-0000-000000470000}"/>
    <cellStyle name="Comma 3 7 2 4 2 2" xfId="3681" xr:uid="{00000000-0005-0000-0000-000001470000}"/>
    <cellStyle name="Comma 3 7 2 4 2 2 2" xfId="8484" xr:uid="{00000000-0005-0000-0000-000002470000}"/>
    <cellStyle name="Comma 3 7 2 4 2 2 2 2" xfId="18091" xr:uid="{00000000-0005-0000-0000-000003470000}"/>
    <cellStyle name="Comma 3 7 2 4 2 2 2 2 2" xfId="37305" xr:uid="{B5CF680E-AB87-458B-AD54-29E4439E8538}"/>
    <cellStyle name="Comma 3 7 2 4 2 2 2 3" xfId="27698" xr:uid="{FA56D64F-7B3C-40A6-A4CA-30037148ADF5}"/>
    <cellStyle name="Comma 3 7 2 4 2 2 3" xfId="13288" xr:uid="{00000000-0005-0000-0000-000004470000}"/>
    <cellStyle name="Comma 3 7 2 4 2 2 3 2" xfId="32502" xr:uid="{EC244D3F-B348-4AF5-8F6F-9A1E24D81903}"/>
    <cellStyle name="Comma 3 7 2 4 2 2 4" xfId="22895" xr:uid="{CD8A8042-922A-485F-A52B-E794EE03F37B}"/>
    <cellStyle name="Comma 3 7 2 4 2 3" xfId="6083" xr:uid="{00000000-0005-0000-0000-000005470000}"/>
    <cellStyle name="Comma 3 7 2 4 2 3 2" xfId="15690" xr:uid="{00000000-0005-0000-0000-000006470000}"/>
    <cellStyle name="Comma 3 7 2 4 2 3 2 2" xfId="34904" xr:uid="{0E02CC08-47D0-46C0-A8FA-F7A860CB951C}"/>
    <cellStyle name="Comma 3 7 2 4 2 3 3" xfId="25297" xr:uid="{849C02EB-ED8A-4A75-AA2F-E8F86BB96F27}"/>
    <cellStyle name="Comma 3 7 2 4 2 4" xfId="10886" xr:uid="{00000000-0005-0000-0000-000007470000}"/>
    <cellStyle name="Comma 3 7 2 4 2 4 2" xfId="30100" xr:uid="{1A9433C7-6117-4729-974F-BA32B2284B36}"/>
    <cellStyle name="Comma 3 7 2 4 2 5" xfId="20493" xr:uid="{B1BEBAC9-B5BE-4C89-8B3C-DDCEB54AD88B}"/>
    <cellStyle name="Comma 3 7 2 4 3" xfId="2077" xr:uid="{00000000-0005-0000-0000-000008470000}"/>
    <cellStyle name="Comma 3 7 2 4 3 2" xfId="4481" xr:uid="{00000000-0005-0000-0000-000009470000}"/>
    <cellStyle name="Comma 3 7 2 4 3 2 2" xfId="9284" xr:uid="{00000000-0005-0000-0000-00000A470000}"/>
    <cellStyle name="Comma 3 7 2 4 3 2 2 2" xfId="18891" xr:uid="{00000000-0005-0000-0000-00000B470000}"/>
    <cellStyle name="Comma 3 7 2 4 3 2 2 2 2" xfId="38105" xr:uid="{FEDB568D-E759-4851-BA10-62BAC11A3D10}"/>
    <cellStyle name="Comma 3 7 2 4 3 2 2 3" xfId="28498" xr:uid="{3196D997-41F6-43AE-A254-DE7D430CD00F}"/>
    <cellStyle name="Comma 3 7 2 4 3 2 3" xfId="14088" xr:uid="{00000000-0005-0000-0000-00000C470000}"/>
    <cellStyle name="Comma 3 7 2 4 3 2 3 2" xfId="33302" xr:uid="{F2442B6C-60A4-4077-AF90-DE9051F733FC}"/>
    <cellStyle name="Comma 3 7 2 4 3 2 4" xfId="23695" xr:uid="{A4C6CE4B-71F7-4829-813E-12A89A8961F6}"/>
    <cellStyle name="Comma 3 7 2 4 3 3" xfId="6883" xr:uid="{00000000-0005-0000-0000-00000D470000}"/>
    <cellStyle name="Comma 3 7 2 4 3 3 2" xfId="16490" xr:uid="{00000000-0005-0000-0000-00000E470000}"/>
    <cellStyle name="Comma 3 7 2 4 3 3 2 2" xfId="35704" xr:uid="{4D55C12D-B342-48EE-BC2F-400978178E95}"/>
    <cellStyle name="Comma 3 7 2 4 3 3 3" xfId="26097" xr:uid="{D76363A6-9524-47EA-BA79-BFBB24C1CEC6}"/>
    <cellStyle name="Comma 3 7 2 4 3 4" xfId="11686" xr:uid="{00000000-0005-0000-0000-00000F470000}"/>
    <cellStyle name="Comma 3 7 2 4 3 4 2" xfId="30900" xr:uid="{DD3F49D3-CC8E-4A17-B0FD-8DFF4DD70BE6}"/>
    <cellStyle name="Comma 3 7 2 4 3 5" xfId="21293" xr:uid="{78D12AC8-3131-47BE-956F-D08B6E5FF6D1}"/>
    <cellStyle name="Comma 3 7 2 4 4" xfId="2881" xr:uid="{00000000-0005-0000-0000-000010470000}"/>
    <cellStyle name="Comma 3 7 2 4 4 2" xfId="7684" xr:uid="{00000000-0005-0000-0000-000011470000}"/>
    <cellStyle name="Comma 3 7 2 4 4 2 2" xfId="17291" xr:uid="{00000000-0005-0000-0000-000012470000}"/>
    <cellStyle name="Comma 3 7 2 4 4 2 2 2" xfId="36505" xr:uid="{9DD11BB0-60B5-4F81-B39C-E8153E5AB6F1}"/>
    <cellStyle name="Comma 3 7 2 4 4 2 3" xfId="26898" xr:uid="{639E71DA-9445-4893-8ACB-2999A8F56FDB}"/>
    <cellStyle name="Comma 3 7 2 4 4 3" xfId="12488" xr:uid="{00000000-0005-0000-0000-000013470000}"/>
    <cellStyle name="Comma 3 7 2 4 4 3 2" xfId="31702" xr:uid="{0600683A-1AD3-4ED7-9874-D60B77C496DF}"/>
    <cellStyle name="Comma 3 7 2 4 4 4" xfId="22095" xr:uid="{C5524060-BD3D-47E1-9812-0FAA66EC5051}"/>
    <cellStyle name="Comma 3 7 2 4 5" xfId="5283" xr:uid="{00000000-0005-0000-0000-000014470000}"/>
    <cellStyle name="Comma 3 7 2 4 5 2" xfId="14890" xr:uid="{00000000-0005-0000-0000-000015470000}"/>
    <cellStyle name="Comma 3 7 2 4 5 2 2" xfId="34104" xr:uid="{0500E2BD-464A-4B79-92CC-81EAE734FC08}"/>
    <cellStyle name="Comma 3 7 2 4 5 3" xfId="24497" xr:uid="{B4FF092E-86A7-4F3A-A208-AD7A06C4F6C4}"/>
    <cellStyle name="Comma 3 7 2 4 6" xfId="10086" xr:uid="{00000000-0005-0000-0000-000016470000}"/>
    <cellStyle name="Comma 3 7 2 4 6 2" xfId="29300" xr:uid="{660FB1B2-C16D-4068-AC93-D66FED25E1B1}"/>
    <cellStyle name="Comma 3 7 2 4 7" xfId="19693" xr:uid="{D9CA0D45-9E0D-493E-AC62-9A13B50A616E}"/>
    <cellStyle name="Comma 3 7 2 5" xfId="676" xr:uid="{00000000-0005-0000-0000-000017470000}"/>
    <cellStyle name="Comma 3 7 2 5 2" xfId="1477" xr:uid="{00000000-0005-0000-0000-000018470000}"/>
    <cellStyle name="Comma 3 7 2 5 2 2" xfId="3881" xr:uid="{00000000-0005-0000-0000-000019470000}"/>
    <cellStyle name="Comma 3 7 2 5 2 2 2" xfId="8684" xr:uid="{00000000-0005-0000-0000-00001A470000}"/>
    <cellStyle name="Comma 3 7 2 5 2 2 2 2" xfId="18291" xr:uid="{00000000-0005-0000-0000-00001B470000}"/>
    <cellStyle name="Comma 3 7 2 5 2 2 2 2 2" xfId="37505" xr:uid="{0AC154B5-F868-4BAD-A151-0EBE1D92BCD6}"/>
    <cellStyle name="Comma 3 7 2 5 2 2 2 3" xfId="27898" xr:uid="{8B047227-6A10-47C2-842D-4E458B84B137}"/>
    <cellStyle name="Comma 3 7 2 5 2 2 3" xfId="13488" xr:uid="{00000000-0005-0000-0000-00001C470000}"/>
    <cellStyle name="Comma 3 7 2 5 2 2 3 2" xfId="32702" xr:uid="{3E72BB32-AB81-472D-BE7F-BF44634764FD}"/>
    <cellStyle name="Comma 3 7 2 5 2 2 4" xfId="23095" xr:uid="{FF7E9862-6964-414D-BEC7-CADF964028E1}"/>
    <cellStyle name="Comma 3 7 2 5 2 3" xfId="6283" xr:uid="{00000000-0005-0000-0000-00001D470000}"/>
    <cellStyle name="Comma 3 7 2 5 2 3 2" xfId="15890" xr:uid="{00000000-0005-0000-0000-00001E470000}"/>
    <cellStyle name="Comma 3 7 2 5 2 3 2 2" xfId="35104" xr:uid="{0252BCE1-C118-4918-8207-B404C095F928}"/>
    <cellStyle name="Comma 3 7 2 5 2 3 3" xfId="25497" xr:uid="{1091F035-A7AA-4935-A8BD-E64FCB75568C}"/>
    <cellStyle name="Comma 3 7 2 5 2 4" xfId="11086" xr:uid="{00000000-0005-0000-0000-00001F470000}"/>
    <cellStyle name="Comma 3 7 2 5 2 4 2" xfId="30300" xr:uid="{2D41C9AE-418D-4E65-9C68-B0329CAEA138}"/>
    <cellStyle name="Comma 3 7 2 5 2 5" xfId="20693" xr:uid="{A73E2498-59E0-426E-A4E7-27D0B609D96B}"/>
    <cellStyle name="Comma 3 7 2 5 3" xfId="2277" xr:uid="{00000000-0005-0000-0000-000020470000}"/>
    <cellStyle name="Comma 3 7 2 5 3 2" xfId="4681" xr:uid="{00000000-0005-0000-0000-000021470000}"/>
    <cellStyle name="Comma 3 7 2 5 3 2 2" xfId="9484" xr:uid="{00000000-0005-0000-0000-000022470000}"/>
    <cellStyle name="Comma 3 7 2 5 3 2 2 2" xfId="19091" xr:uid="{00000000-0005-0000-0000-000023470000}"/>
    <cellStyle name="Comma 3 7 2 5 3 2 2 2 2" xfId="38305" xr:uid="{438ABDC7-B9C1-409F-B3D1-077852A7ECFC}"/>
    <cellStyle name="Comma 3 7 2 5 3 2 2 3" xfId="28698" xr:uid="{DD7A60D9-72F9-4E7C-81BD-60EFA6ED54DF}"/>
    <cellStyle name="Comma 3 7 2 5 3 2 3" xfId="14288" xr:uid="{00000000-0005-0000-0000-000024470000}"/>
    <cellStyle name="Comma 3 7 2 5 3 2 3 2" xfId="33502" xr:uid="{F860D5CD-B7D1-404E-98A1-B637580797F7}"/>
    <cellStyle name="Comma 3 7 2 5 3 2 4" xfId="23895" xr:uid="{41A437AB-7D81-4FF5-BD56-5B8EFD097094}"/>
    <cellStyle name="Comma 3 7 2 5 3 3" xfId="7083" xr:uid="{00000000-0005-0000-0000-000025470000}"/>
    <cellStyle name="Comma 3 7 2 5 3 3 2" xfId="16690" xr:uid="{00000000-0005-0000-0000-000026470000}"/>
    <cellStyle name="Comma 3 7 2 5 3 3 2 2" xfId="35904" xr:uid="{E5D82CEB-62F1-4092-B658-E42EF998C6B1}"/>
    <cellStyle name="Comma 3 7 2 5 3 3 3" xfId="26297" xr:uid="{AF9656B5-5F84-49BC-927C-E768D0436DBB}"/>
    <cellStyle name="Comma 3 7 2 5 3 4" xfId="11886" xr:uid="{00000000-0005-0000-0000-000027470000}"/>
    <cellStyle name="Comma 3 7 2 5 3 4 2" xfId="31100" xr:uid="{D6812BBE-28DC-45DE-93D9-E52E04C548EE}"/>
    <cellStyle name="Comma 3 7 2 5 3 5" xfId="21493" xr:uid="{C5965562-F963-46E8-91AC-A2E22C6FC9A9}"/>
    <cellStyle name="Comma 3 7 2 5 4" xfId="3081" xr:uid="{00000000-0005-0000-0000-000028470000}"/>
    <cellStyle name="Comma 3 7 2 5 4 2" xfId="7884" xr:uid="{00000000-0005-0000-0000-000029470000}"/>
    <cellStyle name="Comma 3 7 2 5 4 2 2" xfId="17491" xr:uid="{00000000-0005-0000-0000-00002A470000}"/>
    <cellStyle name="Comma 3 7 2 5 4 2 2 2" xfId="36705" xr:uid="{22AC0D68-63BB-4E34-8B89-24156E147CE2}"/>
    <cellStyle name="Comma 3 7 2 5 4 2 3" xfId="27098" xr:uid="{9C447618-F78A-44FA-9E5A-D960C5D4D5F3}"/>
    <cellStyle name="Comma 3 7 2 5 4 3" xfId="12688" xr:uid="{00000000-0005-0000-0000-00002B470000}"/>
    <cellStyle name="Comma 3 7 2 5 4 3 2" xfId="31902" xr:uid="{6CC3702B-70CB-400B-9B49-435CAFEB9978}"/>
    <cellStyle name="Comma 3 7 2 5 4 4" xfId="22295" xr:uid="{F901DC8F-3895-4023-8091-675E91802F25}"/>
    <cellStyle name="Comma 3 7 2 5 5" xfId="5483" xr:uid="{00000000-0005-0000-0000-00002C470000}"/>
    <cellStyle name="Comma 3 7 2 5 5 2" xfId="15090" xr:uid="{00000000-0005-0000-0000-00002D470000}"/>
    <cellStyle name="Comma 3 7 2 5 5 2 2" xfId="34304" xr:uid="{3FA7ED0F-2117-4218-986C-BF38E93C2369}"/>
    <cellStyle name="Comma 3 7 2 5 5 3" xfId="24697" xr:uid="{97E193DC-5A74-4EB6-A9FB-0DFC43E5334F}"/>
    <cellStyle name="Comma 3 7 2 5 6" xfId="10286" xr:uid="{00000000-0005-0000-0000-00002E470000}"/>
    <cellStyle name="Comma 3 7 2 5 6 2" xfId="29500" xr:uid="{0A0A8847-BBA9-49CE-8085-A1CD73590D4C}"/>
    <cellStyle name="Comma 3 7 2 5 7" xfId="19893" xr:uid="{5F36D871-BD94-4773-BDFD-CA9890BAA571}"/>
    <cellStyle name="Comma 3 7 2 6" xfId="877" xr:uid="{00000000-0005-0000-0000-00002F470000}"/>
    <cellStyle name="Comma 3 7 2 6 2" xfId="3281" xr:uid="{00000000-0005-0000-0000-000030470000}"/>
    <cellStyle name="Comma 3 7 2 6 2 2" xfId="8084" xr:uid="{00000000-0005-0000-0000-000031470000}"/>
    <cellStyle name="Comma 3 7 2 6 2 2 2" xfId="17691" xr:uid="{00000000-0005-0000-0000-000032470000}"/>
    <cellStyle name="Comma 3 7 2 6 2 2 2 2" xfId="36905" xr:uid="{0423A8E2-BFC3-4DA7-B726-5A11D4DE663D}"/>
    <cellStyle name="Comma 3 7 2 6 2 2 3" xfId="27298" xr:uid="{BF2CACBA-C06D-4201-8B91-8B520C30E2D2}"/>
    <cellStyle name="Comma 3 7 2 6 2 3" xfId="12888" xr:uid="{00000000-0005-0000-0000-000033470000}"/>
    <cellStyle name="Comma 3 7 2 6 2 3 2" xfId="32102" xr:uid="{C7455C52-11BD-441F-BB0B-21A9AFD9876A}"/>
    <cellStyle name="Comma 3 7 2 6 2 4" xfId="22495" xr:uid="{4C19C1C0-FD69-422B-BA1F-70E0AF63B246}"/>
    <cellStyle name="Comma 3 7 2 6 3" xfId="5683" xr:uid="{00000000-0005-0000-0000-000034470000}"/>
    <cellStyle name="Comma 3 7 2 6 3 2" xfId="15290" xr:uid="{00000000-0005-0000-0000-000035470000}"/>
    <cellStyle name="Comma 3 7 2 6 3 2 2" xfId="34504" xr:uid="{4FFBE47E-44ED-4768-B9D3-5AF08D9D9A14}"/>
    <cellStyle name="Comma 3 7 2 6 3 3" xfId="24897" xr:uid="{0209339F-2C49-47A6-AF64-7928A5850B55}"/>
    <cellStyle name="Comma 3 7 2 6 4" xfId="10486" xr:uid="{00000000-0005-0000-0000-000036470000}"/>
    <cellStyle name="Comma 3 7 2 6 4 2" xfId="29700" xr:uid="{228C440C-09DD-4F3C-86DB-BFF502F91242}"/>
    <cellStyle name="Comma 3 7 2 6 5" xfId="20093" xr:uid="{CFBBE2CB-5EBF-4B06-B783-71D5E8FD327F}"/>
    <cellStyle name="Comma 3 7 2 7" xfId="1677" xr:uid="{00000000-0005-0000-0000-000037470000}"/>
    <cellStyle name="Comma 3 7 2 7 2" xfId="4081" xr:uid="{00000000-0005-0000-0000-000038470000}"/>
    <cellStyle name="Comma 3 7 2 7 2 2" xfId="8884" xr:uid="{00000000-0005-0000-0000-000039470000}"/>
    <cellStyle name="Comma 3 7 2 7 2 2 2" xfId="18491" xr:uid="{00000000-0005-0000-0000-00003A470000}"/>
    <cellStyle name="Comma 3 7 2 7 2 2 2 2" xfId="37705" xr:uid="{20A78B52-B90D-4597-9C72-355DA5DA9323}"/>
    <cellStyle name="Comma 3 7 2 7 2 2 3" xfId="28098" xr:uid="{272A5035-DF2C-4DCE-9C0B-453B2350D01D}"/>
    <cellStyle name="Comma 3 7 2 7 2 3" xfId="13688" xr:uid="{00000000-0005-0000-0000-00003B470000}"/>
    <cellStyle name="Comma 3 7 2 7 2 3 2" xfId="32902" xr:uid="{6D4095F5-8651-45B1-831A-3C907BBAE56E}"/>
    <cellStyle name="Comma 3 7 2 7 2 4" xfId="23295" xr:uid="{383C0BDB-1B00-4580-BA4A-8B3ECE78B324}"/>
    <cellStyle name="Comma 3 7 2 7 3" xfId="6483" xr:uid="{00000000-0005-0000-0000-00003C470000}"/>
    <cellStyle name="Comma 3 7 2 7 3 2" xfId="16090" xr:uid="{00000000-0005-0000-0000-00003D470000}"/>
    <cellStyle name="Comma 3 7 2 7 3 2 2" xfId="35304" xr:uid="{6BA93210-00C9-4194-9530-D9316CB74DD1}"/>
    <cellStyle name="Comma 3 7 2 7 3 3" xfId="25697" xr:uid="{F6382792-EFAF-4762-91F6-772568ABA39E}"/>
    <cellStyle name="Comma 3 7 2 7 4" xfId="11286" xr:uid="{00000000-0005-0000-0000-00003E470000}"/>
    <cellStyle name="Comma 3 7 2 7 4 2" xfId="30500" xr:uid="{6D440078-08B6-402C-872A-274835250CF8}"/>
    <cellStyle name="Comma 3 7 2 7 5" xfId="20893" xr:uid="{710F7879-737C-442B-B856-C1BDCC774706}"/>
    <cellStyle name="Comma 3 7 2 8" xfId="2481" xr:uid="{00000000-0005-0000-0000-00003F470000}"/>
    <cellStyle name="Comma 3 7 2 8 2" xfId="7284" xr:uid="{00000000-0005-0000-0000-000040470000}"/>
    <cellStyle name="Comma 3 7 2 8 2 2" xfId="16891" xr:uid="{00000000-0005-0000-0000-000041470000}"/>
    <cellStyle name="Comma 3 7 2 8 2 2 2" xfId="36105" xr:uid="{8BD4881C-D444-4F74-8D00-CBA0397E7229}"/>
    <cellStyle name="Comma 3 7 2 8 2 3" xfId="26498" xr:uid="{647E01E2-7D89-4E91-B082-4450ED81648A}"/>
    <cellStyle name="Comma 3 7 2 8 3" xfId="12088" xr:uid="{00000000-0005-0000-0000-000042470000}"/>
    <cellStyle name="Comma 3 7 2 8 3 2" xfId="31302" xr:uid="{3376A7DB-CACD-42EE-BA76-DCE06399FE92}"/>
    <cellStyle name="Comma 3 7 2 8 4" xfId="21695" xr:uid="{1A0E0C46-EB11-4FFC-841B-9038A4D57BFC}"/>
    <cellStyle name="Comma 3 7 2 9" xfId="4883" xr:uid="{00000000-0005-0000-0000-000043470000}"/>
    <cellStyle name="Comma 3 7 2 9 2" xfId="14490" xr:uid="{00000000-0005-0000-0000-000044470000}"/>
    <cellStyle name="Comma 3 7 2 9 2 2" xfId="33704" xr:uid="{39A1FB71-F1EA-4BA0-AC94-D4D716A79940}"/>
    <cellStyle name="Comma 3 7 2 9 3" xfId="24097" xr:uid="{444CFCAC-79EC-4E0E-AED7-C4F62B466DC5}"/>
    <cellStyle name="Comma 3 7 3" xfId="126" xr:uid="{00000000-0005-0000-0000-000045470000}"/>
    <cellStyle name="Comma 3 7 3 10" xfId="19343" xr:uid="{E39F8AB6-8D33-4D41-AFD6-564B7AFA882D}"/>
    <cellStyle name="Comma 3 7 3 2" xfId="326" xr:uid="{00000000-0005-0000-0000-000046470000}"/>
    <cellStyle name="Comma 3 7 3 2 2" xfId="1127" xr:uid="{00000000-0005-0000-0000-000047470000}"/>
    <cellStyle name="Comma 3 7 3 2 2 2" xfId="3531" xr:uid="{00000000-0005-0000-0000-000048470000}"/>
    <cellStyle name="Comma 3 7 3 2 2 2 2" xfId="8334" xr:uid="{00000000-0005-0000-0000-000049470000}"/>
    <cellStyle name="Comma 3 7 3 2 2 2 2 2" xfId="17941" xr:uid="{00000000-0005-0000-0000-00004A470000}"/>
    <cellStyle name="Comma 3 7 3 2 2 2 2 2 2" xfId="37155" xr:uid="{B8529D32-B5FF-43FF-87AE-B25B1B7748C7}"/>
    <cellStyle name="Comma 3 7 3 2 2 2 2 3" xfId="27548" xr:uid="{C1F23D67-C87B-4107-8BBF-1857A4D23903}"/>
    <cellStyle name="Comma 3 7 3 2 2 2 3" xfId="13138" xr:uid="{00000000-0005-0000-0000-00004B470000}"/>
    <cellStyle name="Comma 3 7 3 2 2 2 3 2" xfId="32352" xr:uid="{7AD0FE42-77B7-49D7-A820-B95369CC9157}"/>
    <cellStyle name="Comma 3 7 3 2 2 2 4" xfId="22745" xr:uid="{73CC6416-684C-4EEE-AB92-BCF3C04A0F6D}"/>
    <cellStyle name="Comma 3 7 3 2 2 3" xfId="5933" xr:uid="{00000000-0005-0000-0000-00004C470000}"/>
    <cellStyle name="Comma 3 7 3 2 2 3 2" xfId="15540" xr:uid="{00000000-0005-0000-0000-00004D470000}"/>
    <cellStyle name="Comma 3 7 3 2 2 3 2 2" xfId="34754" xr:uid="{0CD26390-AB64-4160-8DC3-9D6F6E039FB1}"/>
    <cellStyle name="Comma 3 7 3 2 2 3 3" xfId="25147" xr:uid="{76F99E18-2EDB-45DA-ADC5-40FD6432B768}"/>
    <cellStyle name="Comma 3 7 3 2 2 4" xfId="10736" xr:uid="{00000000-0005-0000-0000-00004E470000}"/>
    <cellStyle name="Comma 3 7 3 2 2 4 2" xfId="29950" xr:uid="{80910430-72F1-46BC-B8EC-85A23579309A}"/>
    <cellStyle name="Comma 3 7 3 2 2 5" xfId="20343" xr:uid="{39CEA44D-1A1C-4BE4-B1C8-3D48F116D1AD}"/>
    <cellStyle name="Comma 3 7 3 2 3" xfId="1927" xr:uid="{00000000-0005-0000-0000-00004F470000}"/>
    <cellStyle name="Comma 3 7 3 2 3 2" xfId="4331" xr:uid="{00000000-0005-0000-0000-000050470000}"/>
    <cellStyle name="Comma 3 7 3 2 3 2 2" xfId="9134" xr:uid="{00000000-0005-0000-0000-000051470000}"/>
    <cellStyle name="Comma 3 7 3 2 3 2 2 2" xfId="18741" xr:uid="{00000000-0005-0000-0000-000052470000}"/>
    <cellStyle name="Comma 3 7 3 2 3 2 2 2 2" xfId="37955" xr:uid="{DA197AB5-4056-4C61-BABA-378A3C78A78D}"/>
    <cellStyle name="Comma 3 7 3 2 3 2 2 3" xfId="28348" xr:uid="{EDD249EB-D19C-40C3-BC63-91BC93CA2143}"/>
    <cellStyle name="Comma 3 7 3 2 3 2 3" xfId="13938" xr:uid="{00000000-0005-0000-0000-000053470000}"/>
    <cellStyle name="Comma 3 7 3 2 3 2 3 2" xfId="33152" xr:uid="{195AADF7-6DE7-491D-9C8F-272BF3FA8E32}"/>
    <cellStyle name="Comma 3 7 3 2 3 2 4" xfId="23545" xr:uid="{900DBBAA-1040-4EC3-BC32-313CD639FC08}"/>
    <cellStyle name="Comma 3 7 3 2 3 3" xfId="6733" xr:uid="{00000000-0005-0000-0000-000054470000}"/>
    <cellStyle name="Comma 3 7 3 2 3 3 2" xfId="16340" xr:uid="{00000000-0005-0000-0000-000055470000}"/>
    <cellStyle name="Comma 3 7 3 2 3 3 2 2" xfId="35554" xr:uid="{8515312F-DC07-4B4A-8502-F5C6C2971BC8}"/>
    <cellStyle name="Comma 3 7 3 2 3 3 3" xfId="25947" xr:uid="{A55EBB89-555B-4142-B112-E42641C8E374}"/>
    <cellStyle name="Comma 3 7 3 2 3 4" xfId="11536" xr:uid="{00000000-0005-0000-0000-000056470000}"/>
    <cellStyle name="Comma 3 7 3 2 3 4 2" xfId="30750" xr:uid="{45D3901A-05B5-4785-86E1-ED5473A23C93}"/>
    <cellStyle name="Comma 3 7 3 2 3 5" xfId="21143" xr:uid="{0DC915B9-9E60-46B4-9F3F-D575C1A072DD}"/>
    <cellStyle name="Comma 3 7 3 2 4" xfId="2731" xr:uid="{00000000-0005-0000-0000-000057470000}"/>
    <cellStyle name="Comma 3 7 3 2 4 2" xfId="7534" xr:uid="{00000000-0005-0000-0000-000058470000}"/>
    <cellStyle name="Comma 3 7 3 2 4 2 2" xfId="17141" xr:uid="{00000000-0005-0000-0000-000059470000}"/>
    <cellStyle name="Comma 3 7 3 2 4 2 2 2" xfId="36355" xr:uid="{242441DA-C253-449B-AF4F-C5BB2D90A4DB}"/>
    <cellStyle name="Comma 3 7 3 2 4 2 3" xfId="26748" xr:uid="{B2B5B054-A87A-4E3E-B5C9-7F6F9045CAE1}"/>
    <cellStyle name="Comma 3 7 3 2 4 3" xfId="12338" xr:uid="{00000000-0005-0000-0000-00005A470000}"/>
    <cellStyle name="Comma 3 7 3 2 4 3 2" xfId="31552" xr:uid="{83ED95D5-6CA5-41A1-B4FF-8349AFDCD30A}"/>
    <cellStyle name="Comma 3 7 3 2 4 4" xfId="21945" xr:uid="{46719E57-B40F-4A53-9CB3-32F4C4B10878}"/>
    <cellStyle name="Comma 3 7 3 2 5" xfId="5133" xr:uid="{00000000-0005-0000-0000-00005B470000}"/>
    <cellStyle name="Comma 3 7 3 2 5 2" xfId="14740" xr:uid="{00000000-0005-0000-0000-00005C470000}"/>
    <cellStyle name="Comma 3 7 3 2 5 2 2" xfId="33954" xr:uid="{480257F9-3630-44DD-A9F3-228C868173B4}"/>
    <cellStyle name="Comma 3 7 3 2 5 3" xfId="24347" xr:uid="{41FF5D65-081E-46D0-B0F3-E8C8DA1318B7}"/>
    <cellStyle name="Comma 3 7 3 2 6" xfId="9936" xr:uid="{00000000-0005-0000-0000-00005D470000}"/>
    <cellStyle name="Comma 3 7 3 2 6 2" xfId="29150" xr:uid="{AE790541-9C97-4179-839A-761CEB97C860}"/>
    <cellStyle name="Comma 3 7 3 2 7" xfId="19543" xr:uid="{156D29D1-893A-44E5-A2E4-83B795FC33D7}"/>
    <cellStyle name="Comma 3 7 3 3" xfId="526" xr:uid="{00000000-0005-0000-0000-00005E470000}"/>
    <cellStyle name="Comma 3 7 3 3 2" xfId="1327" xr:uid="{00000000-0005-0000-0000-00005F470000}"/>
    <cellStyle name="Comma 3 7 3 3 2 2" xfId="3731" xr:uid="{00000000-0005-0000-0000-000060470000}"/>
    <cellStyle name="Comma 3 7 3 3 2 2 2" xfId="8534" xr:uid="{00000000-0005-0000-0000-000061470000}"/>
    <cellStyle name="Comma 3 7 3 3 2 2 2 2" xfId="18141" xr:uid="{00000000-0005-0000-0000-000062470000}"/>
    <cellStyle name="Comma 3 7 3 3 2 2 2 2 2" xfId="37355" xr:uid="{42861603-5C09-45B5-97AC-B6035887DE28}"/>
    <cellStyle name="Comma 3 7 3 3 2 2 2 3" xfId="27748" xr:uid="{7745DBB5-46ED-405D-8E5F-79999B05314C}"/>
    <cellStyle name="Comma 3 7 3 3 2 2 3" xfId="13338" xr:uid="{00000000-0005-0000-0000-000063470000}"/>
    <cellStyle name="Comma 3 7 3 3 2 2 3 2" xfId="32552" xr:uid="{B581E30E-5840-41B6-BDBB-1E7D59DB8842}"/>
    <cellStyle name="Comma 3 7 3 3 2 2 4" xfId="22945" xr:uid="{83E32B24-4545-48B9-A969-F103B8F845E4}"/>
    <cellStyle name="Comma 3 7 3 3 2 3" xfId="6133" xr:uid="{00000000-0005-0000-0000-000064470000}"/>
    <cellStyle name="Comma 3 7 3 3 2 3 2" xfId="15740" xr:uid="{00000000-0005-0000-0000-000065470000}"/>
    <cellStyle name="Comma 3 7 3 3 2 3 2 2" xfId="34954" xr:uid="{F5F3C456-B077-4F2F-B0A8-D3F22A8D936D}"/>
    <cellStyle name="Comma 3 7 3 3 2 3 3" xfId="25347" xr:uid="{8B1E87B5-9E03-49F1-A6EA-3A04827744FE}"/>
    <cellStyle name="Comma 3 7 3 3 2 4" xfId="10936" xr:uid="{00000000-0005-0000-0000-000066470000}"/>
    <cellStyle name="Comma 3 7 3 3 2 4 2" xfId="30150" xr:uid="{732C452A-611D-4D71-9819-EA7E418A4419}"/>
    <cellStyle name="Comma 3 7 3 3 2 5" xfId="20543" xr:uid="{762F5B22-1538-4E23-9D05-AC68A43FCC73}"/>
    <cellStyle name="Comma 3 7 3 3 3" xfId="2127" xr:uid="{00000000-0005-0000-0000-000067470000}"/>
    <cellStyle name="Comma 3 7 3 3 3 2" xfId="4531" xr:uid="{00000000-0005-0000-0000-000068470000}"/>
    <cellStyle name="Comma 3 7 3 3 3 2 2" xfId="9334" xr:uid="{00000000-0005-0000-0000-000069470000}"/>
    <cellStyle name="Comma 3 7 3 3 3 2 2 2" xfId="18941" xr:uid="{00000000-0005-0000-0000-00006A470000}"/>
    <cellStyle name="Comma 3 7 3 3 3 2 2 2 2" xfId="38155" xr:uid="{7D33F038-A0A4-4E2A-A576-97D61E10F47B}"/>
    <cellStyle name="Comma 3 7 3 3 3 2 2 3" xfId="28548" xr:uid="{750CEAC7-B393-4333-B94F-1A4CB78ACE21}"/>
    <cellStyle name="Comma 3 7 3 3 3 2 3" xfId="14138" xr:uid="{00000000-0005-0000-0000-00006B470000}"/>
    <cellStyle name="Comma 3 7 3 3 3 2 3 2" xfId="33352" xr:uid="{65E9D900-10CA-461F-AA1B-F55295498AB6}"/>
    <cellStyle name="Comma 3 7 3 3 3 2 4" xfId="23745" xr:uid="{F870683A-A8D6-43A0-91D8-D24B3471A6CE}"/>
    <cellStyle name="Comma 3 7 3 3 3 3" xfId="6933" xr:uid="{00000000-0005-0000-0000-00006C470000}"/>
    <cellStyle name="Comma 3 7 3 3 3 3 2" xfId="16540" xr:uid="{00000000-0005-0000-0000-00006D470000}"/>
    <cellStyle name="Comma 3 7 3 3 3 3 2 2" xfId="35754" xr:uid="{6FC56B50-8F84-4DFB-82F9-15FEB55DFA9C}"/>
    <cellStyle name="Comma 3 7 3 3 3 3 3" xfId="26147" xr:uid="{FCE49151-C11F-4280-BE1B-CFD191535D7C}"/>
    <cellStyle name="Comma 3 7 3 3 3 4" xfId="11736" xr:uid="{00000000-0005-0000-0000-00006E470000}"/>
    <cellStyle name="Comma 3 7 3 3 3 4 2" xfId="30950" xr:uid="{F9A67A3D-E085-4841-8FF1-7652978128F6}"/>
    <cellStyle name="Comma 3 7 3 3 3 5" xfId="21343" xr:uid="{6C327EDE-6B01-4AB6-AB66-2228411F44D6}"/>
    <cellStyle name="Comma 3 7 3 3 4" xfId="2931" xr:uid="{00000000-0005-0000-0000-00006F470000}"/>
    <cellStyle name="Comma 3 7 3 3 4 2" xfId="7734" xr:uid="{00000000-0005-0000-0000-000070470000}"/>
    <cellStyle name="Comma 3 7 3 3 4 2 2" xfId="17341" xr:uid="{00000000-0005-0000-0000-000071470000}"/>
    <cellStyle name="Comma 3 7 3 3 4 2 2 2" xfId="36555" xr:uid="{8397988B-F0A1-4438-AFBF-831C069E9334}"/>
    <cellStyle name="Comma 3 7 3 3 4 2 3" xfId="26948" xr:uid="{71B383E1-D38B-4D35-AF53-41E4DB5E688F}"/>
    <cellStyle name="Comma 3 7 3 3 4 3" xfId="12538" xr:uid="{00000000-0005-0000-0000-000072470000}"/>
    <cellStyle name="Comma 3 7 3 3 4 3 2" xfId="31752" xr:uid="{2557D6FD-B479-471C-85B4-3F7D0B45B66E}"/>
    <cellStyle name="Comma 3 7 3 3 4 4" xfId="22145" xr:uid="{A1BB3873-37D2-45DB-9388-01D490C734A8}"/>
    <cellStyle name="Comma 3 7 3 3 5" xfId="5333" xr:uid="{00000000-0005-0000-0000-000073470000}"/>
    <cellStyle name="Comma 3 7 3 3 5 2" xfId="14940" xr:uid="{00000000-0005-0000-0000-000074470000}"/>
    <cellStyle name="Comma 3 7 3 3 5 2 2" xfId="34154" xr:uid="{F879D4D1-6B56-4A5F-B9F3-9557D9551199}"/>
    <cellStyle name="Comma 3 7 3 3 5 3" xfId="24547" xr:uid="{A12E065E-E6FA-4E2A-AB5A-FD4FAD3E25C6}"/>
    <cellStyle name="Comma 3 7 3 3 6" xfId="10136" xr:uid="{00000000-0005-0000-0000-000075470000}"/>
    <cellStyle name="Comma 3 7 3 3 6 2" xfId="29350" xr:uid="{44682E67-7DB8-47BA-9059-8B4C3235D912}"/>
    <cellStyle name="Comma 3 7 3 3 7" xfId="19743" xr:uid="{FBCCC10D-FA99-488E-8332-2CBA8AA46969}"/>
    <cellStyle name="Comma 3 7 3 4" xfId="726" xr:uid="{00000000-0005-0000-0000-000076470000}"/>
    <cellStyle name="Comma 3 7 3 4 2" xfId="1527" xr:uid="{00000000-0005-0000-0000-000077470000}"/>
    <cellStyle name="Comma 3 7 3 4 2 2" xfId="3931" xr:uid="{00000000-0005-0000-0000-000078470000}"/>
    <cellStyle name="Comma 3 7 3 4 2 2 2" xfId="8734" xr:uid="{00000000-0005-0000-0000-000079470000}"/>
    <cellStyle name="Comma 3 7 3 4 2 2 2 2" xfId="18341" xr:uid="{00000000-0005-0000-0000-00007A470000}"/>
    <cellStyle name="Comma 3 7 3 4 2 2 2 2 2" xfId="37555" xr:uid="{A10D63B1-6759-429D-92DA-D8EC82D0B195}"/>
    <cellStyle name="Comma 3 7 3 4 2 2 2 3" xfId="27948" xr:uid="{DAD09C31-5A6C-4388-9535-4E25075B8346}"/>
    <cellStyle name="Comma 3 7 3 4 2 2 3" xfId="13538" xr:uid="{00000000-0005-0000-0000-00007B470000}"/>
    <cellStyle name="Comma 3 7 3 4 2 2 3 2" xfId="32752" xr:uid="{12350524-DBCA-4C7F-9DA7-67D16C381557}"/>
    <cellStyle name="Comma 3 7 3 4 2 2 4" xfId="23145" xr:uid="{953C16B2-276C-453B-B292-902FFB43918C}"/>
    <cellStyle name="Comma 3 7 3 4 2 3" xfId="6333" xr:uid="{00000000-0005-0000-0000-00007C470000}"/>
    <cellStyle name="Comma 3 7 3 4 2 3 2" xfId="15940" xr:uid="{00000000-0005-0000-0000-00007D470000}"/>
    <cellStyle name="Comma 3 7 3 4 2 3 2 2" xfId="35154" xr:uid="{248FC7D2-2847-4934-838B-D1BF4080FCB6}"/>
    <cellStyle name="Comma 3 7 3 4 2 3 3" xfId="25547" xr:uid="{EA5EA301-3D4F-4FB2-9F69-C770F03AA6DA}"/>
    <cellStyle name="Comma 3 7 3 4 2 4" xfId="11136" xr:uid="{00000000-0005-0000-0000-00007E470000}"/>
    <cellStyle name="Comma 3 7 3 4 2 4 2" xfId="30350" xr:uid="{7C8E5B8E-8393-465E-981A-29B74E691C6B}"/>
    <cellStyle name="Comma 3 7 3 4 2 5" xfId="20743" xr:uid="{71B7263B-0987-426F-82FF-7B7DB48F0B6D}"/>
    <cellStyle name="Comma 3 7 3 4 3" xfId="2327" xr:uid="{00000000-0005-0000-0000-00007F470000}"/>
    <cellStyle name="Comma 3 7 3 4 3 2" xfId="4731" xr:uid="{00000000-0005-0000-0000-000080470000}"/>
    <cellStyle name="Comma 3 7 3 4 3 2 2" xfId="9534" xr:uid="{00000000-0005-0000-0000-000081470000}"/>
    <cellStyle name="Comma 3 7 3 4 3 2 2 2" xfId="19141" xr:uid="{00000000-0005-0000-0000-000082470000}"/>
    <cellStyle name="Comma 3 7 3 4 3 2 2 2 2" xfId="38355" xr:uid="{A735F342-86E8-4CAE-8E53-750A7F108C4B}"/>
    <cellStyle name="Comma 3 7 3 4 3 2 2 3" xfId="28748" xr:uid="{C6211846-2FF7-4554-B3A9-57A8E779D862}"/>
    <cellStyle name="Comma 3 7 3 4 3 2 3" xfId="14338" xr:uid="{00000000-0005-0000-0000-000083470000}"/>
    <cellStyle name="Comma 3 7 3 4 3 2 3 2" xfId="33552" xr:uid="{BA0B0702-D4F9-4569-AD64-6B325FB170DF}"/>
    <cellStyle name="Comma 3 7 3 4 3 2 4" xfId="23945" xr:uid="{4D6F11E7-9E05-4397-B110-80A76BFC22B9}"/>
    <cellStyle name="Comma 3 7 3 4 3 3" xfId="7133" xr:uid="{00000000-0005-0000-0000-000084470000}"/>
    <cellStyle name="Comma 3 7 3 4 3 3 2" xfId="16740" xr:uid="{00000000-0005-0000-0000-000085470000}"/>
    <cellStyle name="Comma 3 7 3 4 3 3 2 2" xfId="35954" xr:uid="{969EB57A-7678-4B11-BD58-C42798FF4085}"/>
    <cellStyle name="Comma 3 7 3 4 3 3 3" xfId="26347" xr:uid="{8293F149-891D-4E2B-B604-F309DEFAD6EE}"/>
    <cellStyle name="Comma 3 7 3 4 3 4" xfId="11936" xr:uid="{00000000-0005-0000-0000-000086470000}"/>
    <cellStyle name="Comma 3 7 3 4 3 4 2" xfId="31150" xr:uid="{5324E1D1-AA51-4DF0-A1EE-7719133731A1}"/>
    <cellStyle name="Comma 3 7 3 4 3 5" xfId="21543" xr:uid="{80569E09-76E2-47AD-8B3A-23524BF7388A}"/>
    <cellStyle name="Comma 3 7 3 4 4" xfId="3131" xr:uid="{00000000-0005-0000-0000-000087470000}"/>
    <cellStyle name="Comma 3 7 3 4 4 2" xfId="7934" xr:uid="{00000000-0005-0000-0000-000088470000}"/>
    <cellStyle name="Comma 3 7 3 4 4 2 2" xfId="17541" xr:uid="{00000000-0005-0000-0000-000089470000}"/>
    <cellStyle name="Comma 3 7 3 4 4 2 2 2" xfId="36755" xr:uid="{E5A9787C-8E82-4A8D-868F-123C499335C9}"/>
    <cellStyle name="Comma 3 7 3 4 4 2 3" xfId="27148" xr:uid="{6F059328-F5DF-4CB1-85DD-C4AA588B0BB4}"/>
    <cellStyle name="Comma 3 7 3 4 4 3" xfId="12738" xr:uid="{00000000-0005-0000-0000-00008A470000}"/>
    <cellStyle name="Comma 3 7 3 4 4 3 2" xfId="31952" xr:uid="{F7290BFE-E076-4D8A-B53F-500B25B120E7}"/>
    <cellStyle name="Comma 3 7 3 4 4 4" xfId="22345" xr:uid="{16DAEB08-69DE-4914-9A9D-5D9D0E9D0400}"/>
    <cellStyle name="Comma 3 7 3 4 5" xfId="5533" xr:uid="{00000000-0005-0000-0000-00008B470000}"/>
    <cellStyle name="Comma 3 7 3 4 5 2" xfId="15140" xr:uid="{00000000-0005-0000-0000-00008C470000}"/>
    <cellStyle name="Comma 3 7 3 4 5 2 2" xfId="34354" xr:uid="{75B8C267-8876-4FA0-ADA0-740115B4FB0D}"/>
    <cellStyle name="Comma 3 7 3 4 5 3" xfId="24747" xr:uid="{403C4A11-D7D8-4ADA-8DC6-0F63BFCF5BCB}"/>
    <cellStyle name="Comma 3 7 3 4 6" xfId="10336" xr:uid="{00000000-0005-0000-0000-00008D470000}"/>
    <cellStyle name="Comma 3 7 3 4 6 2" xfId="29550" xr:uid="{4A2F815A-F02C-4DA5-BD11-97049C4051BA}"/>
    <cellStyle name="Comma 3 7 3 4 7" xfId="19943" xr:uid="{C4FD2005-6548-40FE-9FDF-1E32F51324F9}"/>
    <cellStyle name="Comma 3 7 3 5" xfId="927" xr:uid="{00000000-0005-0000-0000-00008E470000}"/>
    <cellStyle name="Comma 3 7 3 5 2" xfId="3331" xr:uid="{00000000-0005-0000-0000-00008F470000}"/>
    <cellStyle name="Comma 3 7 3 5 2 2" xfId="8134" xr:uid="{00000000-0005-0000-0000-000090470000}"/>
    <cellStyle name="Comma 3 7 3 5 2 2 2" xfId="17741" xr:uid="{00000000-0005-0000-0000-000091470000}"/>
    <cellStyle name="Comma 3 7 3 5 2 2 2 2" xfId="36955" xr:uid="{5C2DA36C-6466-4F52-B2C5-6C9106117A9D}"/>
    <cellStyle name="Comma 3 7 3 5 2 2 3" xfId="27348" xr:uid="{8B7008D2-27C4-42F6-9A41-E7B94ECC4FC1}"/>
    <cellStyle name="Comma 3 7 3 5 2 3" xfId="12938" xr:uid="{00000000-0005-0000-0000-000092470000}"/>
    <cellStyle name="Comma 3 7 3 5 2 3 2" xfId="32152" xr:uid="{783D1B36-2568-4AB3-976D-BEC41F4FA3D7}"/>
    <cellStyle name="Comma 3 7 3 5 2 4" xfId="22545" xr:uid="{CF93D638-FFED-4CEF-A354-1F499BE6393F}"/>
    <cellStyle name="Comma 3 7 3 5 3" xfId="5733" xr:uid="{00000000-0005-0000-0000-000093470000}"/>
    <cellStyle name="Comma 3 7 3 5 3 2" xfId="15340" xr:uid="{00000000-0005-0000-0000-000094470000}"/>
    <cellStyle name="Comma 3 7 3 5 3 2 2" xfId="34554" xr:uid="{BE5AAEA7-69E3-4827-A59F-7FD4EBA9C917}"/>
    <cellStyle name="Comma 3 7 3 5 3 3" xfId="24947" xr:uid="{B1F71205-0DD7-4A8C-BCFB-BCE61A67A9F7}"/>
    <cellStyle name="Comma 3 7 3 5 4" xfId="10536" xr:uid="{00000000-0005-0000-0000-000095470000}"/>
    <cellStyle name="Comma 3 7 3 5 4 2" xfId="29750" xr:uid="{51ED225E-CD97-4778-BE17-1BAE54485356}"/>
    <cellStyle name="Comma 3 7 3 5 5" xfId="20143" xr:uid="{C1424A02-50C7-4711-82A5-A55AA92FAD1E}"/>
    <cellStyle name="Comma 3 7 3 6" xfId="1727" xr:uid="{00000000-0005-0000-0000-000096470000}"/>
    <cellStyle name="Comma 3 7 3 6 2" xfId="4131" xr:uid="{00000000-0005-0000-0000-000097470000}"/>
    <cellStyle name="Comma 3 7 3 6 2 2" xfId="8934" xr:uid="{00000000-0005-0000-0000-000098470000}"/>
    <cellStyle name="Comma 3 7 3 6 2 2 2" xfId="18541" xr:uid="{00000000-0005-0000-0000-000099470000}"/>
    <cellStyle name="Comma 3 7 3 6 2 2 2 2" xfId="37755" xr:uid="{766ABE1D-0724-4C9C-8DF1-A87A23EE46B2}"/>
    <cellStyle name="Comma 3 7 3 6 2 2 3" xfId="28148" xr:uid="{78AF8D3F-31A6-4D52-8534-55360CBFA5E6}"/>
    <cellStyle name="Comma 3 7 3 6 2 3" xfId="13738" xr:uid="{00000000-0005-0000-0000-00009A470000}"/>
    <cellStyle name="Comma 3 7 3 6 2 3 2" xfId="32952" xr:uid="{F94552BD-7A05-415C-A7AE-4FBDBFBA1572}"/>
    <cellStyle name="Comma 3 7 3 6 2 4" xfId="23345" xr:uid="{E655E09F-C95F-4708-815D-698A58931456}"/>
    <cellStyle name="Comma 3 7 3 6 3" xfId="6533" xr:uid="{00000000-0005-0000-0000-00009B470000}"/>
    <cellStyle name="Comma 3 7 3 6 3 2" xfId="16140" xr:uid="{00000000-0005-0000-0000-00009C470000}"/>
    <cellStyle name="Comma 3 7 3 6 3 2 2" xfId="35354" xr:uid="{8A513CE2-ED61-47D7-96B0-25BC09385AAE}"/>
    <cellStyle name="Comma 3 7 3 6 3 3" xfId="25747" xr:uid="{F3E44209-5D91-46A4-9029-AF4E41AD3B9D}"/>
    <cellStyle name="Comma 3 7 3 6 4" xfId="11336" xr:uid="{00000000-0005-0000-0000-00009D470000}"/>
    <cellStyle name="Comma 3 7 3 6 4 2" xfId="30550" xr:uid="{23557156-E670-404C-BF09-05B8053DEF7E}"/>
    <cellStyle name="Comma 3 7 3 6 5" xfId="20943" xr:uid="{45EFBD94-C0EF-44EB-A3FC-834944F031BE}"/>
    <cellStyle name="Comma 3 7 3 7" xfId="2531" xr:uid="{00000000-0005-0000-0000-00009E470000}"/>
    <cellStyle name="Comma 3 7 3 7 2" xfId="7334" xr:uid="{00000000-0005-0000-0000-00009F470000}"/>
    <cellStyle name="Comma 3 7 3 7 2 2" xfId="16941" xr:uid="{00000000-0005-0000-0000-0000A0470000}"/>
    <cellStyle name="Comma 3 7 3 7 2 2 2" xfId="36155" xr:uid="{970C7752-8597-4CD4-92A0-4BEFCE0C94D3}"/>
    <cellStyle name="Comma 3 7 3 7 2 3" xfId="26548" xr:uid="{A920D5C2-59B6-4F9C-BE35-08EB6E3306F4}"/>
    <cellStyle name="Comma 3 7 3 7 3" xfId="12138" xr:uid="{00000000-0005-0000-0000-0000A1470000}"/>
    <cellStyle name="Comma 3 7 3 7 3 2" xfId="31352" xr:uid="{947FC78D-A7C9-4BF7-A436-C2614876DDFD}"/>
    <cellStyle name="Comma 3 7 3 7 4" xfId="21745" xr:uid="{F4C0C226-3692-4C0C-B6C8-0CC19BAE6F10}"/>
    <cellStyle name="Comma 3 7 3 8" xfId="4933" xr:uid="{00000000-0005-0000-0000-0000A2470000}"/>
    <cellStyle name="Comma 3 7 3 8 2" xfId="14540" xr:uid="{00000000-0005-0000-0000-0000A3470000}"/>
    <cellStyle name="Comma 3 7 3 8 2 2" xfId="33754" xr:uid="{60B152E3-913C-4CFB-9A70-2B8E1C2AA3AD}"/>
    <cellStyle name="Comma 3 7 3 8 3" xfId="24147" xr:uid="{E8204100-2895-4253-BA79-22E45E1C0E00}"/>
    <cellStyle name="Comma 3 7 3 9" xfId="9736" xr:uid="{00000000-0005-0000-0000-0000A4470000}"/>
    <cellStyle name="Comma 3 7 3 9 2" xfId="28950" xr:uid="{D2EA342E-16A9-4BFF-9262-D8BEC2E091F8}"/>
    <cellStyle name="Comma 3 7 4" xfId="226" xr:uid="{00000000-0005-0000-0000-0000A5470000}"/>
    <cellStyle name="Comma 3 7 4 2" xfId="1027" xr:uid="{00000000-0005-0000-0000-0000A6470000}"/>
    <cellStyle name="Comma 3 7 4 2 2" xfId="3431" xr:uid="{00000000-0005-0000-0000-0000A7470000}"/>
    <cellStyle name="Comma 3 7 4 2 2 2" xfId="8234" xr:uid="{00000000-0005-0000-0000-0000A8470000}"/>
    <cellStyle name="Comma 3 7 4 2 2 2 2" xfId="17841" xr:uid="{00000000-0005-0000-0000-0000A9470000}"/>
    <cellStyle name="Comma 3 7 4 2 2 2 2 2" xfId="37055" xr:uid="{3ED18C1F-15C4-4E66-8E55-6B7357C2B084}"/>
    <cellStyle name="Comma 3 7 4 2 2 2 3" xfId="27448" xr:uid="{F6BDD9E5-5846-4C5C-B82C-019A52981D4C}"/>
    <cellStyle name="Comma 3 7 4 2 2 3" xfId="13038" xr:uid="{00000000-0005-0000-0000-0000AA470000}"/>
    <cellStyle name="Comma 3 7 4 2 2 3 2" xfId="32252" xr:uid="{616D652D-A335-499D-A125-44C3ED816222}"/>
    <cellStyle name="Comma 3 7 4 2 2 4" xfId="22645" xr:uid="{D8BD7063-750A-4FDA-881C-37A0313B2365}"/>
    <cellStyle name="Comma 3 7 4 2 3" xfId="5833" xr:uid="{00000000-0005-0000-0000-0000AB470000}"/>
    <cellStyle name="Comma 3 7 4 2 3 2" xfId="15440" xr:uid="{00000000-0005-0000-0000-0000AC470000}"/>
    <cellStyle name="Comma 3 7 4 2 3 2 2" xfId="34654" xr:uid="{1399EA42-B685-457F-A6DC-4BB89F9B7AD6}"/>
    <cellStyle name="Comma 3 7 4 2 3 3" xfId="25047" xr:uid="{6F7A9080-A71C-4BA9-80E0-48F131DC1764}"/>
    <cellStyle name="Comma 3 7 4 2 4" xfId="10636" xr:uid="{00000000-0005-0000-0000-0000AD470000}"/>
    <cellStyle name="Comma 3 7 4 2 4 2" xfId="29850" xr:uid="{193B9C83-2B54-491B-B3DA-2DFFC3C32F72}"/>
    <cellStyle name="Comma 3 7 4 2 5" xfId="20243" xr:uid="{611DEE14-C9D0-4918-A454-453A8801FED2}"/>
    <cellStyle name="Comma 3 7 4 3" xfId="1827" xr:uid="{00000000-0005-0000-0000-0000AE470000}"/>
    <cellStyle name="Comma 3 7 4 3 2" xfId="4231" xr:uid="{00000000-0005-0000-0000-0000AF470000}"/>
    <cellStyle name="Comma 3 7 4 3 2 2" xfId="9034" xr:uid="{00000000-0005-0000-0000-0000B0470000}"/>
    <cellStyle name="Comma 3 7 4 3 2 2 2" xfId="18641" xr:uid="{00000000-0005-0000-0000-0000B1470000}"/>
    <cellStyle name="Comma 3 7 4 3 2 2 2 2" xfId="37855" xr:uid="{7C065DB2-372A-4DA4-962D-03B82E939D7D}"/>
    <cellStyle name="Comma 3 7 4 3 2 2 3" xfId="28248" xr:uid="{31834F34-A277-451A-ACA1-FBB06364DE7D}"/>
    <cellStyle name="Comma 3 7 4 3 2 3" xfId="13838" xr:uid="{00000000-0005-0000-0000-0000B2470000}"/>
    <cellStyle name="Comma 3 7 4 3 2 3 2" xfId="33052" xr:uid="{356C25C9-BACC-48A8-8C9C-7006BF6B77D5}"/>
    <cellStyle name="Comma 3 7 4 3 2 4" xfId="23445" xr:uid="{AF4D5053-935C-45DF-962D-BD2E4CAAF4AF}"/>
    <cellStyle name="Comma 3 7 4 3 3" xfId="6633" xr:uid="{00000000-0005-0000-0000-0000B3470000}"/>
    <cellStyle name="Comma 3 7 4 3 3 2" xfId="16240" xr:uid="{00000000-0005-0000-0000-0000B4470000}"/>
    <cellStyle name="Comma 3 7 4 3 3 2 2" xfId="35454" xr:uid="{FD780725-4B47-409E-B7C9-D500D49635E8}"/>
    <cellStyle name="Comma 3 7 4 3 3 3" xfId="25847" xr:uid="{DD0A1BA8-1CC3-49CB-8B0E-EB6402AF7AAF}"/>
    <cellStyle name="Comma 3 7 4 3 4" xfId="11436" xr:uid="{00000000-0005-0000-0000-0000B5470000}"/>
    <cellStyle name="Comma 3 7 4 3 4 2" xfId="30650" xr:uid="{F5019157-0FF9-4379-A9D9-4507E4810AAE}"/>
    <cellStyle name="Comma 3 7 4 3 5" xfId="21043" xr:uid="{B1C2E1F6-1E4E-4C0D-A861-2225633D8551}"/>
    <cellStyle name="Comma 3 7 4 4" xfId="2631" xr:uid="{00000000-0005-0000-0000-0000B6470000}"/>
    <cellStyle name="Comma 3 7 4 4 2" xfId="7434" xr:uid="{00000000-0005-0000-0000-0000B7470000}"/>
    <cellStyle name="Comma 3 7 4 4 2 2" xfId="17041" xr:uid="{00000000-0005-0000-0000-0000B8470000}"/>
    <cellStyle name="Comma 3 7 4 4 2 2 2" xfId="36255" xr:uid="{F55F4A81-1CE7-42AA-8E09-192DB31C2F11}"/>
    <cellStyle name="Comma 3 7 4 4 2 3" xfId="26648" xr:uid="{E9E01381-E871-4198-926B-DA28A96FD864}"/>
    <cellStyle name="Comma 3 7 4 4 3" xfId="12238" xr:uid="{00000000-0005-0000-0000-0000B9470000}"/>
    <cellStyle name="Comma 3 7 4 4 3 2" xfId="31452" xr:uid="{39AC9B4E-0800-429E-8775-15E883DDF6D2}"/>
    <cellStyle name="Comma 3 7 4 4 4" xfId="21845" xr:uid="{ADF3C1B2-576F-4D77-AD83-CC52D54E9714}"/>
    <cellStyle name="Comma 3 7 4 5" xfId="5033" xr:uid="{00000000-0005-0000-0000-0000BA470000}"/>
    <cellStyle name="Comma 3 7 4 5 2" xfId="14640" xr:uid="{00000000-0005-0000-0000-0000BB470000}"/>
    <cellStyle name="Comma 3 7 4 5 2 2" xfId="33854" xr:uid="{47A0BC0A-E36E-452B-8EDD-A4C37488AEB4}"/>
    <cellStyle name="Comma 3 7 4 5 3" xfId="24247" xr:uid="{7CE955D1-A8C0-4E18-B628-23C40FDBE0FF}"/>
    <cellStyle name="Comma 3 7 4 6" xfId="9836" xr:uid="{00000000-0005-0000-0000-0000BC470000}"/>
    <cellStyle name="Comma 3 7 4 6 2" xfId="29050" xr:uid="{F286AE01-2349-4C9C-845B-A4BDD53BEEE7}"/>
    <cellStyle name="Comma 3 7 4 7" xfId="19443" xr:uid="{09988B57-C6A7-49DB-9AAA-C5C04347D9C1}"/>
    <cellStyle name="Comma 3 7 5" xfId="426" xr:uid="{00000000-0005-0000-0000-0000BD470000}"/>
    <cellStyle name="Comma 3 7 5 2" xfId="1227" xr:uid="{00000000-0005-0000-0000-0000BE470000}"/>
    <cellStyle name="Comma 3 7 5 2 2" xfId="3631" xr:uid="{00000000-0005-0000-0000-0000BF470000}"/>
    <cellStyle name="Comma 3 7 5 2 2 2" xfId="8434" xr:uid="{00000000-0005-0000-0000-0000C0470000}"/>
    <cellStyle name="Comma 3 7 5 2 2 2 2" xfId="18041" xr:uid="{00000000-0005-0000-0000-0000C1470000}"/>
    <cellStyle name="Comma 3 7 5 2 2 2 2 2" xfId="37255" xr:uid="{F91CF35A-4A4C-492D-A867-6D6B2424B61C}"/>
    <cellStyle name="Comma 3 7 5 2 2 2 3" xfId="27648" xr:uid="{1FFFD17B-E9E5-4EA9-B878-D41E1C5A4D0E}"/>
    <cellStyle name="Comma 3 7 5 2 2 3" xfId="13238" xr:uid="{00000000-0005-0000-0000-0000C2470000}"/>
    <cellStyle name="Comma 3 7 5 2 2 3 2" xfId="32452" xr:uid="{3B6CD5E4-F7F6-44BF-A80D-E20A3920B218}"/>
    <cellStyle name="Comma 3 7 5 2 2 4" xfId="22845" xr:uid="{D4DB7AB1-C805-4B9C-B25F-01A03ACAD2BE}"/>
    <cellStyle name="Comma 3 7 5 2 3" xfId="6033" xr:uid="{00000000-0005-0000-0000-0000C3470000}"/>
    <cellStyle name="Comma 3 7 5 2 3 2" xfId="15640" xr:uid="{00000000-0005-0000-0000-0000C4470000}"/>
    <cellStyle name="Comma 3 7 5 2 3 2 2" xfId="34854" xr:uid="{F91C92F4-7132-49F1-87FC-09B454F4E4F2}"/>
    <cellStyle name="Comma 3 7 5 2 3 3" xfId="25247" xr:uid="{E1697883-5E2B-4403-B4B7-5FDC357F044E}"/>
    <cellStyle name="Comma 3 7 5 2 4" xfId="10836" xr:uid="{00000000-0005-0000-0000-0000C5470000}"/>
    <cellStyle name="Comma 3 7 5 2 4 2" xfId="30050" xr:uid="{39806B97-0415-4AA0-8642-5D7954FDFB07}"/>
    <cellStyle name="Comma 3 7 5 2 5" xfId="20443" xr:uid="{D5E39EEC-D79E-4950-B614-F185884750E9}"/>
    <cellStyle name="Comma 3 7 5 3" xfId="2027" xr:uid="{00000000-0005-0000-0000-0000C6470000}"/>
    <cellStyle name="Comma 3 7 5 3 2" xfId="4431" xr:uid="{00000000-0005-0000-0000-0000C7470000}"/>
    <cellStyle name="Comma 3 7 5 3 2 2" xfId="9234" xr:uid="{00000000-0005-0000-0000-0000C8470000}"/>
    <cellStyle name="Comma 3 7 5 3 2 2 2" xfId="18841" xr:uid="{00000000-0005-0000-0000-0000C9470000}"/>
    <cellStyle name="Comma 3 7 5 3 2 2 2 2" xfId="38055" xr:uid="{5E0651D1-BB37-4FDB-8ECF-209691920ED8}"/>
    <cellStyle name="Comma 3 7 5 3 2 2 3" xfId="28448" xr:uid="{71533F5B-75D9-4F3F-8850-C06233F5A117}"/>
    <cellStyle name="Comma 3 7 5 3 2 3" xfId="14038" xr:uid="{00000000-0005-0000-0000-0000CA470000}"/>
    <cellStyle name="Comma 3 7 5 3 2 3 2" xfId="33252" xr:uid="{6738FCBF-A445-499D-A4C2-FF8191DCAE59}"/>
    <cellStyle name="Comma 3 7 5 3 2 4" xfId="23645" xr:uid="{53237B5D-F595-4F37-B5DE-69AFBEC10B6E}"/>
    <cellStyle name="Comma 3 7 5 3 3" xfId="6833" xr:uid="{00000000-0005-0000-0000-0000CB470000}"/>
    <cellStyle name="Comma 3 7 5 3 3 2" xfId="16440" xr:uid="{00000000-0005-0000-0000-0000CC470000}"/>
    <cellStyle name="Comma 3 7 5 3 3 2 2" xfId="35654" xr:uid="{9107CE74-16E5-4977-ACE5-185A66152D5B}"/>
    <cellStyle name="Comma 3 7 5 3 3 3" xfId="26047" xr:uid="{11D1C266-EE59-483B-A3F7-8FFA068416BB}"/>
    <cellStyle name="Comma 3 7 5 3 4" xfId="11636" xr:uid="{00000000-0005-0000-0000-0000CD470000}"/>
    <cellStyle name="Comma 3 7 5 3 4 2" xfId="30850" xr:uid="{AB29B85B-36D8-4459-BDC5-88B272DE0A4B}"/>
    <cellStyle name="Comma 3 7 5 3 5" xfId="21243" xr:uid="{485FA59B-A7A7-46EC-9B9D-1EA3C9753A1B}"/>
    <cellStyle name="Comma 3 7 5 4" xfId="2831" xr:uid="{00000000-0005-0000-0000-0000CE470000}"/>
    <cellStyle name="Comma 3 7 5 4 2" xfId="7634" xr:uid="{00000000-0005-0000-0000-0000CF470000}"/>
    <cellStyle name="Comma 3 7 5 4 2 2" xfId="17241" xr:uid="{00000000-0005-0000-0000-0000D0470000}"/>
    <cellStyle name="Comma 3 7 5 4 2 2 2" xfId="36455" xr:uid="{757B9193-0F0B-4332-888A-13599EEBB8C3}"/>
    <cellStyle name="Comma 3 7 5 4 2 3" xfId="26848" xr:uid="{6E95BC2B-302E-4016-93E4-2C20E38088D6}"/>
    <cellStyle name="Comma 3 7 5 4 3" xfId="12438" xr:uid="{00000000-0005-0000-0000-0000D1470000}"/>
    <cellStyle name="Comma 3 7 5 4 3 2" xfId="31652" xr:uid="{C64E6FCF-0D4B-4600-AB10-A533BB0FF75F}"/>
    <cellStyle name="Comma 3 7 5 4 4" xfId="22045" xr:uid="{ECEB833E-881E-4FC0-BFE3-264BBDB6F901}"/>
    <cellStyle name="Comma 3 7 5 5" xfId="5233" xr:uid="{00000000-0005-0000-0000-0000D2470000}"/>
    <cellStyle name="Comma 3 7 5 5 2" xfId="14840" xr:uid="{00000000-0005-0000-0000-0000D3470000}"/>
    <cellStyle name="Comma 3 7 5 5 2 2" xfId="34054" xr:uid="{D7E7463F-D268-4794-873A-79D780EFF7AE}"/>
    <cellStyle name="Comma 3 7 5 5 3" xfId="24447" xr:uid="{5C7E050C-5DCA-4859-AEDD-B353EABFB94B}"/>
    <cellStyle name="Comma 3 7 5 6" xfId="10036" xr:uid="{00000000-0005-0000-0000-0000D4470000}"/>
    <cellStyle name="Comma 3 7 5 6 2" xfId="29250" xr:uid="{71F5BA1D-C56A-40E3-BE08-12C169B16A96}"/>
    <cellStyle name="Comma 3 7 5 7" xfId="19643" xr:uid="{14CEEAF4-2528-4AC4-A13E-D1CF8633234B}"/>
    <cellStyle name="Comma 3 7 6" xfId="626" xr:uid="{00000000-0005-0000-0000-0000D5470000}"/>
    <cellStyle name="Comma 3 7 6 2" xfId="1427" xr:uid="{00000000-0005-0000-0000-0000D6470000}"/>
    <cellStyle name="Comma 3 7 6 2 2" xfId="3831" xr:uid="{00000000-0005-0000-0000-0000D7470000}"/>
    <cellStyle name="Comma 3 7 6 2 2 2" xfId="8634" xr:uid="{00000000-0005-0000-0000-0000D8470000}"/>
    <cellStyle name="Comma 3 7 6 2 2 2 2" xfId="18241" xr:uid="{00000000-0005-0000-0000-0000D9470000}"/>
    <cellStyle name="Comma 3 7 6 2 2 2 2 2" xfId="37455" xr:uid="{95106F31-4BBD-4B69-A12A-324E594A23ED}"/>
    <cellStyle name="Comma 3 7 6 2 2 2 3" xfId="27848" xr:uid="{43D4D5EE-0E2D-469F-9299-7E3A0E75AE8D}"/>
    <cellStyle name="Comma 3 7 6 2 2 3" xfId="13438" xr:uid="{00000000-0005-0000-0000-0000DA470000}"/>
    <cellStyle name="Comma 3 7 6 2 2 3 2" xfId="32652" xr:uid="{F878F5C6-CAC0-4B27-9140-7567D2B0F196}"/>
    <cellStyle name="Comma 3 7 6 2 2 4" xfId="23045" xr:uid="{CB9E6BF4-446D-4E3C-B7D2-5F2DB30B02F4}"/>
    <cellStyle name="Comma 3 7 6 2 3" xfId="6233" xr:uid="{00000000-0005-0000-0000-0000DB470000}"/>
    <cellStyle name="Comma 3 7 6 2 3 2" xfId="15840" xr:uid="{00000000-0005-0000-0000-0000DC470000}"/>
    <cellStyle name="Comma 3 7 6 2 3 2 2" xfId="35054" xr:uid="{38CA6E68-BD01-4B70-BF2E-31123E673FB0}"/>
    <cellStyle name="Comma 3 7 6 2 3 3" xfId="25447" xr:uid="{60E2CCD8-4628-40BC-BBF3-4E6B6AD11B39}"/>
    <cellStyle name="Comma 3 7 6 2 4" xfId="11036" xr:uid="{00000000-0005-0000-0000-0000DD470000}"/>
    <cellStyle name="Comma 3 7 6 2 4 2" xfId="30250" xr:uid="{575239C3-1511-4633-B7DE-6040B3211C59}"/>
    <cellStyle name="Comma 3 7 6 2 5" xfId="20643" xr:uid="{EF5DBA29-AE07-48E7-B5BA-EB3E6A563AEF}"/>
    <cellStyle name="Comma 3 7 6 3" xfId="2227" xr:uid="{00000000-0005-0000-0000-0000DE470000}"/>
    <cellStyle name="Comma 3 7 6 3 2" xfId="4631" xr:uid="{00000000-0005-0000-0000-0000DF470000}"/>
    <cellStyle name="Comma 3 7 6 3 2 2" xfId="9434" xr:uid="{00000000-0005-0000-0000-0000E0470000}"/>
    <cellStyle name="Comma 3 7 6 3 2 2 2" xfId="19041" xr:uid="{00000000-0005-0000-0000-0000E1470000}"/>
    <cellStyle name="Comma 3 7 6 3 2 2 2 2" xfId="38255" xr:uid="{7C964B04-7992-4B2F-8A3E-CE6DA56A99F6}"/>
    <cellStyle name="Comma 3 7 6 3 2 2 3" xfId="28648" xr:uid="{929482D1-9D70-4AD7-9E74-DD7976B49B99}"/>
    <cellStyle name="Comma 3 7 6 3 2 3" xfId="14238" xr:uid="{00000000-0005-0000-0000-0000E2470000}"/>
    <cellStyle name="Comma 3 7 6 3 2 3 2" xfId="33452" xr:uid="{86A1CA9F-9C8A-40AB-9EF2-46730F42FCD6}"/>
    <cellStyle name="Comma 3 7 6 3 2 4" xfId="23845" xr:uid="{42B9662A-4BFA-406C-94E6-007F7EEB4CB1}"/>
    <cellStyle name="Comma 3 7 6 3 3" xfId="7033" xr:uid="{00000000-0005-0000-0000-0000E3470000}"/>
    <cellStyle name="Comma 3 7 6 3 3 2" xfId="16640" xr:uid="{00000000-0005-0000-0000-0000E4470000}"/>
    <cellStyle name="Comma 3 7 6 3 3 2 2" xfId="35854" xr:uid="{A7B81D06-99E0-4A44-AE2D-A235EA4D93AE}"/>
    <cellStyle name="Comma 3 7 6 3 3 3" xfId="26247" xr:uid="{7B9E64A5-1A85-4A51-A702-38DD5FB844D7}"/>
    <cellStyle name="Comma 3 7 6 3 4" xfId="11836" xr:uid="{00000000-0005-0000-0000-0000E5470000}"/>
    <cellStyle name="Comma 3 7 6 3 4 2" xfId="31050" xr:uid="{4E3CD4DF-E078-482E-AC73-76224DB4C564}"/>
    <cellStyle name="Comma 3 7 6 3 5" xfId="21443" xr:uid="{9DD04FA9-3D64-4346-85CC-7C281DDFCD42}"/>
    <cellStyle name="Comma 3 7 6 4" xfId="3031" xr:uid="{00000000-0005-0000-0000-0000E6470000}"/>
    <cellStyle name="Comma 3 7 6 4 2" xfId="7834" xr:uid="{00000000-0005-0000-0000-0000E7470000}"/>
    <cellStyle name="Comma 3 7 6 4 2 2" xfId="17441" xr:uid="{00000000-0005-0000-0000-0000E8470000}"/>
    <cellStyle name="Comma 3 7 6 4 2 2 2" xfId="36655" xr:uid="{D6BE86A6-9410-450C-B066-09133C61951B}"/>
    <cellStyle name="Comma 3 7 6 4 2 3" xfId="27048" xr:uid="{BEBBB3CA-E6D0-4D6C-9F14-5FF9EC9E9982}"/>
    <cellStyle name="Comma 3 7 6 4 3" xfId="12638" xr:uid="{00000000-0005-0000-0000-0000E9470000}"/>
    <cellStyle name="Comma 3 7 6 4 3 2" xfId="31852" xr:uid="{EF2BBD40-A206-4ED9-BEE3-778070AA1D52}"/>
    <cellStyle name="Comma 3 7 6 4 4" xfId="22245" xr:uid="{6038F19D-7948-49DD-9281-B8C7A99ED422}"/>
    <cellStyle name="Comma 3 7 6 5" xfId="5433" xr:uid="{00000000-0005-0000-0000-0000EA470000}"/>
    <cellStyle name="Comma 3 7 6 5 2" xfId="15040" xr:uid="{00000000-0005-0000-0000-0000EB470000}"/>
    <cellStyle name="Comma 3 7 6 5 2 2" xfId="34254" xr:uid="{314949E5-3BEB-4F15-86ED-6DF36679F019}"/>
    <cellStyle name="Comma 3 7 6 5 3" xfId="24647" xr:uid="{3767D2EC-6E87-402D-AD18-A9993FAF5748}"/>
    <cellStyle name="Comma 3 7 6 6" xfId="10236" xr:uid="{00000000-0005-0000-0000-0000EC470000}"/>
    <cellStyle name="Comma 3 7 6 6 2" xfId="29450" xr:uid="{F4A49B4D-52DD-477D-A47C-F93CCB568736}"/>
    <cellStyle name="Comma 3 7 6 7" xfId="19843" xr:uid="{62BFFCF2-47BA-4A20-863A-7D5AA18479F4}"/>
    <cellStyle name="Comma 3 7 7" xfId="827" xr:uid="{00000000-0005-0000-0000-0000ED470000}"/>
    <cellStyle name="Comma 3 7 7 2" xfId="3231" xr:uid="{00000000-0005-0000-0000-0000EE470000}"/>
    <cellStyle name="Comma 3 7 7 2 2" xfId="8034" xr:uid="{00000000-0005-0000-0000-0000EF470000}"/>
    <cellStyle name="Comma 3 7 7 2 2 2" xfId="17641" xr:uid="{00000000-0005-0000-0000-0000F0470000}"/>
    <cellStyle name="Comma 3 7 7 2 2 2 2" xfId="36855" xr:uid="{1A8882E8-2D1E-4D82-BD12-0393003E1EDC}"/>
    <cellStyle name="Comma 3 7 7 2 2 3" xfId="27248" xr:uid="{371AD7B4-EFE7-4EF9-9E4F-984EEA1616F8}"/>
    <cellStyle name="Comma 3 7 7 2 3" xfId="12838" xr:uid="{00000000-0005-0000-0000-0000F1470000}"/>
    <cellStyle name="Comma 3 7 7 2 3 2" xfId="32052" xr:uid="{D2D642A8-5F1D-433D-B64B-05CCBAFE720A}"/>
    <cellStyle name="Comma 3 7 7 2 4" xfId="22445" xr:uid="{84696A69-95F8-4DC9-8594-B1C7FE3CB5A0}"/>
    <cellStyle name="Comma 3 7 7 3" xfId="5633" xr:uid="{00000000-0005-0000-0000-0000F2470000}"/>
    <cellStyle name="Comma 3 7 7 3 2" xfId="15240" xr:uid="{00000000-0005-0000-0000-0000F3470000}"/>
    <cellStyle name="Comma 3 7 7 3 2 2" xfId="34454" xr:uid="{4B61E8B3-3E96-4C9D-B64C-8C09F5B2FD70}"/>
    <cellStyle name="Comma 3 7 7 3 3" xfId="24847" xr:uid="{A008E6A6-5474-4B63-9A50-8A94CAEFB4A5}"/>
    <cellStyle name="Comma 3 7 7 4" xfId="10436" xr:uid="{00000000-0005-0000-0000-0000F4470000}"/>
    <cellStyle name="Comma 3 7 7 4 2" xfId="29650" xr:uid="{F94DC629-B4F1-4565-BBA9-07E05D4627C3}"/>
    <cellStyle name="Comma 3 7 7 5" xfId="20043" xr:uid="{25008A38-528B-46AE-A0FA-7FF63E2346FF}"/>
    <cellStyle name="Comma 3 7 8" xfId="1627" xr:uid="{00000000-0005-0000-0000-0000F5470000}"/>
    <cellStyle name="Comma 3 7 8 2" xfId="4031" xr:uid="{00000000-0005-0000-0000-0000F6470000}"/>
    <cellStyle name="Comma 3 7 8 2 2" xfId="8834" xr:uid="{00000000-0005-0000-0000-0000F7470000}"/>
    <cellStyle name="Comma 3 7 8 2 2 2" xfId="18441" xr:uid="{00000000-0005-0000-0000-0000F8470000}"/>
    <cellStyle name="Comma 3 7 8 2 2 2 2" xfId="37655" xr:uid="{679098C9-39E3-4EAE-AF13-A761108FD72A}"/>
    <cellStyle name="Comma 3 7 8 2 2 3" xfId="28048" xr:uid="{F83E110A-136F-4387-90E2-F927DE3A15D4}"/>
    <cellStyle name="Comma 3 7 8 2 3" xfId="13638" xr:uid="{00000000-0005-0000-0000-0000F9470000}"/>
    <cellStyle name="Comma 3 7 8 2 3 2" xfId="32852" xr:uid="{1DF5109C-04B8-4D16-8E03-FB759B5F0CA6}"/>
    <cellStyle name="Comma 3 7 8 2 4" xfId="23245" xr:uid="{613F85B4-941F-4E2D-B603-06FA021F42E4}"/>
    <cellStyle name="Comma 3 7 8 3" xfId="6433" xr:uid="{00000000-0005-0000-0000-0000FA470000}"/>
    <cellStyle name="Comma 3 7 8 3 2" xfId="16040" xr:uid="{00000000-0005-0000-0000-0000FB470000}"/>
    <cellStyle name="Comma 3 7 8 3 2 2" xfId="35254" xr:uid="{ED64A9F9-E5A1-43C5-A11F-1A6E9DA801FE}"/>
    <cellStyle name="Comma 3 7 8 3 3" xfId="25647" xr:uid="{63C48F06-E7CB-4AD8-816C-1120EF54204E}"/>
    <cellStyle name="Comma 3 7 8 4" xfId="11236" xr:uid="{00000000-0005-0000-0000-0000FC470000}"/>
    <cellStyle name="Comma 3 7 8 4 2" xfId="30450" xr:uid="{954D82A4-CC0C-4014-B95E-9776F4791C26}"/>
    <cellStyle name="Comma 3 7 8 5" xfId="20843" xr:uid="{CCB88F74-62BC-4F06-BE4F-1B4ECBAF37CD}"/>
    <cellStyle name="Comma 3 7 9" xfId="2431" xr:uid="{00000000-0005-0000-0000-0000FD470000}"/>
    <cellStyle name="Comma 3 7 9 2" xfId="7234" xr:uid="{00000000-0005-0000-0000-0000FE470000}"/>
    <cellStyle name="Comma 3 7 9 2 2" xfId="16841" xr:uid="{00000000-0005-0000-0000-0000FF470000}"/>
    <cellStyle name="Comma 3 7 9 2 2 2" xfId="36055" xr:uid="{0DDB8B1C-647D-4A7F-ABAE-696D2F68919A}"/>
    <cellStyle name="Comma 3 7 9 2 3" xfId="26448" xr:uid="{1ADE43E9-666A-4056-8A5B-1F34682D6A5F}"/>
    <cellStyle name="Comma 3 7 9 3" xfId="12038" xr:uid="{00000000-0005-0000-0000-000000480000}"/>
    <cellStyle name="Comma 3 7 9 3 2" xfId="31252" xr:uid="{9CBF373B-CC06-4251-BAFE-CE63385A610F}"/>
    <cellStyle name="Comma 3 7 9 4" xfId="21645" xr:uid="{2194A15E-2016-468E-9D72-EB5EBA077E2A}"/>
    <cellStyle name="Comma 3 8" xfId="36" xr:uid="{00000000-0005-0000-0000-000001480000}"/>
    <cellStyle name="Comma 3 8 10" xfId="4843" xr:uid="{00000000-0005-0000-0000-000002480000}"/>
    <cellStyle name="Comma 3 8 10 2" xfId="14450" xr:uid="{00000000-0005-0000-0000-000003480000}"/>
    <cellStyle name="Comma 3 8 10 2 2" xfId="33664" xr:uid="{B4630A61-99E5-4BB9-98BD-8BF4FC3C6A43}"/>
    <cellStyle name="Comma 3 8 10 3" xfId="24057" xr:uid="{FC91D092-727A-48EE-9141-7EFD842A438F}"/>
    <cellStyle name="Comma 3 8 11" xfId="9646" xr:uid="{00000000-0005-0000-0000-000004480000}"/>
    <cellStyle name="Comma 3 8 11 2" xfId="28860" xr:uid="{2C7BA11E-3787-4C69-BC87-8A6D76FBCDBF}"/>
    <cellStyle name="Comma 3 8 12" xfId="19253" xr:uid="{9DB473E4-66F1-4BC7-BC91-A3880AD7A797}"/>
    <cellStyle name="Comma 3 8 2" xfId="86" xr:uid="{00000000-0005-0000-0000-000005480000}"/>
    <cellStyle name="Comma 3 8 2 10" xfId="9696" xr:uid="{00000000-0005-0000-0000-000006480000}"/>
    <cellStyle name="Comma 3 8 2 10 2" xfId="28910" xr:uid="{322FC1F8-17FE-4938-91AA-CE7FB62374EC}"/>
    <cellStyle name="Comma 3 8 2 11" xfId="19303" xr:uid="{1453A896-48B6-4BB5-A354-651D2B4337C0}"/>
    <cellStyle name="Comma 3 8 2 2" xfId="186" xr:uid="{00000000-0005-0000-0000-000007480000}"/>
    <cellStyle name="Comma 3 8 2 2 10" xfId="19403" xr:uid="{82F9E2AF-9C5C-47D0-9DC3-0C4E95A81E51}"/>
    <cellStyle name="Comma 3 8 2 2 2" xfId="386" xr:uid="{00000000-0005-0000-0000-000008480000}"/>
    <cellStyle name="Comma 3 8 2 2 2 2" xfId="1187" xr:uid="{00000000-0005-0000-0000-000009480000}"/>
    <cellStyle name="Comma 3 8 2 2 2 2 2" xfId="3591" xr:uid="{00000000-0005-0000-0000-00000A480000}"/>
    <cellStyle name="Comma 3 8 2 2 2 2 2 2" xfId="8394" xr:uid="{00000000-0005-0000-0000-00000B480000}"/>
    <cellStyle name="Comma 3 8 2 2 2 2 2 2 2" xfId="18001" xr:uid="{00000000-0005-0000-0000-00000C480000}"/>
    <cellStyle name="Comma 3 8 2 2 2 2 2 2 2 2" xfId="37215" xr:uid="{7A863D0F-719E-4D97-B6A7-8E8E2EAED1C1}"/>
    <cellStyle name="Comma 3 8 2 2 2 2 2 2 3" xfId="27608" xr:uid="{205D8CBF-75BB-4B54-A4F1-05650833DDC7}"/>
    <cellStyle name="Comma 3 8 2 2 2 2 2 3" xfId="13198" xr:uid="{00000000-0005-0000-0000-00000D480000}"/>
    <cellStyle name="Comma 3 8 2 2 2 2 2 3 2" xfId="32412" xr:uid="{4C66E21D-9184-4C14-BE70-AEE2B39028A5}"/>
    <cellStyle name="Comma 3 8 2 2 2 2 2 4" xfId="22805" xr:uid="{823677DB-B734-4390-94EB-93462997185F}"/>
    <cellStyle name="Comma 3 8 2 2 2 2 3" xfId="5993" xr:uid="{00000000-0005-0000-0000-00000E480000}"/>
    <cellStyle name="Comma 3 8 2 2 2 2 3 2" xfId="15600" xr:uid="{00000000-0005-0000-0000-00000F480000}"/>
    <cellStyle name="Comma 3 8 2 2 2 2 3 2 2" xfId="34814" xr:uid="{581C0CE6-5323-4229-8F43-BB1F8CC51E0B}"/>
    <cellStyle name="Comma 3 8 2 2 2 2 3 3" xfId="25207" xr:uid="{D7307B4A-2084-44FA-A601-7726EB047FD1}"/>
    <cellStyle name="Comma 3 8 2 2 2 2 4" xfId="10796" xr:uid="{00000000-0005-0000-0000-000010480000}"/>
    <cellStyle name="Comma 3 8 2 2 2 2 4 2" xfId="30010" xr:uid="{680A0994-057C-4EA2-BF56-845831BF6253}"/>
    <cellStyle name="Comma 3 8 2 2 2 2 5" xfId="20403" xr:uid="{5232A9FC-E2F6-4849-97D8-E30515719DAC}"/>
    <cellStyle name="Comma 3 8 2 2 2 3" xfId="1987" xr:uid="{00000000-0005-0000-0000-000011480000}"/>
    <cellStyle name="Comma 3 8 2 2 2 3 2" xfId="4391" xr:uid="{00000000-0005-0000-0000-000012480000}"/>
    <cellStyle name="Comma 3 8 2 2 2 3 2 2" xfId="9194" xr:uid="{00000000-0005-0000-0000-000013480000}"/>
    <cellStyle name="Comma 3 8 2 2 2 3 2 2 2" xfId="18801" xr:uid="{00000000-0005-0000-0000-000014480000}"/>
    <cellStyle name="Comma 3 8 2 2 2 3 2 2 2 2" xfId="38015" xr:uid="{9E19AB1E-8DFB-4557-A6BA-56AFDA39DBA3}"/>
    <cellStyle name="Comma 3 8 2 2 2 3 2 2 3" xfId="28408" xr:uid="{1849FE66-978F-40B2-A323-EF6FDBD2F66B}"/>
    <cellStyle name="Comma 3 8 2 2 2 3 2 3" xfId="13998" xr:uid="{00000000-0005-0000-0000-000015480000}"/>
    <cellStyle name="Comma 3 8 2 2 2 3 2 3 2" xfId="33212" xr:uid="{CD4E5EEF-76FD-43FA-9D3E-20EB3B1F1A59}"/>
    <cellStyle name="Comma 3 8 2 2 2 3 2 4" xfId="23605" xr:uid="{94798651-DB15-4FE1-83BE-0D2411CF4230}"/>
    <cellStyle name="Comma 3 8 2 2 2 3 3" xfId="6793" xr:uid="{00000000-0005-0000-0000-000016480000}"/>
    <cellStyle name="Comma 3 8 2 2 2 3 3 2" xfId="16400" xr:uid="{00000000-0005-0000-0000-000017480000}"/>
    <cellStyle name="Comma 3 8 2 2 2 3 3 2 2" xfId="35614" xr:uid="{18EF7A66-7588-45D7-A81A-F300052E4516}"/>
    <cellStyle name="Comma 3 8 2 2 2 3 3 3" xfId="26007" xr:uid="{35C9773C-1F27-4C60-B238-D8760CE6CA51}"/>
    <cellStyle name="Comma 3 8 2 2 2 3 4" xfId="11596" xr:uid="{00000000-0005-0000-0000-000018480000}"/>
    <cellStyle name="Comma 3 8 2 2 2 3 4 2" xfId="30810" xr:uid="{56FAE00A-956B-4806-87FA-273C7C3BA995}"/>
    <cellStyle name="Comma 3 8 2 2 2 3 5" xfId="21203" xr:uid="{2DA74293-1737-4144-A139-5F5FCA80F581}"/>
    <cellStyle name="Comma 3 8 2 2 2 4" xfId="2791" xr:uid="{00000000-0005-0000-0000-000019480000}"/>
    <cellStyle name="Comma 3 8 2 2 2 4 2" xfId="7594" xr:uid="{00000000-0005-0000-0000-00001A480000}"/>
    <cellStyle name="Comma 3 8 2 2 2 4 2 2" xfId="17201" xr:uid="{00000000-0005-0000-0000-00001B480000}"/>
    <cellStyle name="Comma 3 8 2 2 2 4 2 2 2" xfId="36415" xr:uid="{05A32732-5518-4F86-8E1E-589FD22BB62B}"/>
    <cellStyle name="Comma 3 8 2 2 2 4 2 3" xfId="26808" xr:uid="{D5F65871-FEAD-4564-A2B1-C47B729AFD25}"/>
    <cellStyle name="Comma 3 8 2 2 2 4 3" xfId="12398" xr:uid="{00000000-0005-0000-0000-00001C480000}"/>
    <cellStyle name="Comma 3 8 2 2 2 4 3 2" xfId="31612" xr:uid="{B73EA6C5-0B34-482B-989D-AB60A40B2CEE}"/>
    <cellStyle name="Comma 3 8 2 2 2 4 4" xfId="22005" xr:uid="{5BA07194-42BD-4802-AE20-2DC835185851}"/>
    <cellStyle name="Comma 3 8 2 2 2 5" xfId="5193" xr:uid="{00000000-0005-0000-0000-00001D480000}"/>
    <cellStyle name="Comma 3 8 2 2 2 5 2" xfId="14800" xr:uid="{00000000-0005-0000-0000-00001E480000}"/>
    <cellStyle name="Comma 3 8 2 2 2 5 2 2" xfId="34014" xr:uid="{D4B3AC5C-8592-47A4-9DDF-85A8445B8737}"/>
    <cellStyle name="Comma 3 8 2 2 2 5 3" xfId="24407" xr:uid="{A3D0E67B-3B5E-4C10-B780-759993C4EF78}"/>
    <cellStyle name="Comma 3 8 2 2 2 6" xfId="9996" xr:uid="{00000000-0005-0000-0000-00001F480000}"/>
    <cellStyle name="Comma 3 8 2 2 2 6 2" xfId="29210" xr:uid="{95C4FD64-57C9-4C7C-A14C-4998B574DFBC}"/>
    <cellStyle name="Comma 3 8 2 2 2 7" xfId="19603" xr:uid="{8112BA85-11B6-4425-B1A3-6BECA6D055D6}"/>
    <cellStyle name="Comma 3 8 2 2 3" xfId="586" xr:uid="{00000000-0005-0000-0000-000020480000}"/>
    <cellStyle name="Comma 3 8 2 2 3 2" xfId="1387" xr:uid="{00000000-0005-0000-0000-000021480000}"/>
    <cellStyle name="Comma 3 8 2 2 3 2 2" xfId="3791" xr:uid="{00000000-0005-0000-0000-000022480000}"/>
    <cellStyle name="Comma 3 8 2 2 3 2 2 2" xfId="8594" xr:uid="{00000000-0005-0000-0000-000023480000}"/>
    <cellStyle name="Comma 3 8 2 2 3 2 2 2 2" xfId="18201" xr:uid="{00000000-0005-0000-0000-000024480000}"/>
    <cellStyle name="Comma 3 8 2 2 3 2 2 2 2 2" xfId="37415" xr:uid="{1D656897-A274-4D6F-84FC-150ACEBE1259}"/>
    <cellStyle name="Comma 3 8 2 2 3 2 2 2 3" xfId="27808" xr:uid="{19F5D36D-8A9E-40DA-9DB6-9AE2745A7444}"/>
    <cellStyle name="Comma 3 8 2 2 3 2 2 3" xfId="13398" xr:uid="{00000000-0005-0000-0000-000025480000}"/>
    <cellStyle name="Comma 3 8 2 2 3 2 2 3 2" xfId="32612" xr:uid="{BDAF1CE9-6B25-4E17-B532-C2AA2710D211}"/>
    <cellStyle name="Comma 3 8 2 2 3 2 2 4" xfId="23005" xr:uid="{7970E11A-FD9A-4E74-9C2A-C499A2623882}"/>
    <cellStyle name="Comma 3 8 2 2 3 2 3" xfId="6193" xr:uid="{00000000-0005-0000-0000-000026480000}"/>
    <cellStyle name="Comma 3 8 2 2 3 2 3 2" xfId="15800" xr:uid="{00000000-0005-0000-0000-000027480000}"/>
    <cellStyle name="Comma 3 8 2 2 3 2 3 2 2" xfId="35014" xr:uid="{68A27958-A001-41B3-B888-5A504B0C8445}"/>
    <cellStyle name="Comma 3 8 2 2 3 2 3 3" xfId="25407" xr:uid="{D555E290-A5C5-41B1-94C7-5F6E8F7D0F8B}"/>
    <cellStyle name="Comma 3 8 2 2 3 2 4" xfId="10996" xr:uid="{00000000-0005-0000-0000-000028480000}"/>
    <cellStyle name="Comma 3 8 2 2 3 2 4 2" xfId="30210" xr:uid="{38404EA3-F136-4C15-BB7E-2F64B159585F}"/>
    <cellStyle name="Comma 3 8 2 2 3 2 5" xfId="20603" xr:uid="{710A7A05-6FB2-4ACC-B59E-A7B6BF8C646C}"/>
    <cellStyle name="Comma 3 8 2 2 3 3" xfId="2187" xr:uid="{00000000-0005-0000-0000-000029480000}"/>
    <cellStyle name="Comma 3 8 2 2 3 3 2" xfId="4591" xr:uid="{00000000-0005-0000-0000-00002A480000}"/>
    <cellStyle name="Comma 3 8 2 2 3 3 2 2" xfId="9394" xr:uid="{00000000-0005-0000-0000-00002B480000}"/>
    <cellStyle name="Comma 3 8 2 2 3 3 2 2 2" xfId="19001" xr:uid="{00000000-0005-0000-0000-00002C480000}"/>
    <cellStyle name="Comma 3 8 2 2 3 3 2 2 2 2" xfId="38215" xr:uid="{F303E0A7-E22E-4692-A0E8-1B32BA829999}"/>
    <cellStyle name="Comma 3 8 2 2 3 3 2 2 3" xfId="28608" xr:uid="{884F745F-2433-471A-9FFE-6878A5ED3659}"/>
    <cellStyle name="Comma 3 8 2 2 3 3 2 3" xfId="14198" xr:uid="{00000000-0005-0000-0000-00002D480000}"/>
    <cellStyle name="Comma 3 8 2 2 3 3 2 3 2" xfId="33412" xr:uid="{642DD3FB-9124-4555-8298-66F29467F16B}"/>
    <cellStyle name="Comma 3 8 2 2 3 3 2 4" xfId="23805" xr:uid="{1545556B-9C22-4695-A906-64A7E7041231}"/>
    <cellStyle name="Comma 3 8 2 2 3 3 3" xfId="6993" xr:uid="{00000000-0005-0000-0000-00002E480000}"/>
    <cellStyle name="Comma 3 8 2 2 3 3 3 2" xfId="16600" xr:uid="{00000000-0005-0000-0000-00002F480000}"/>
    <cellStyle name="Comma 3 8 2 2 3 3 3 2 2" xfId="35814" xr:uid="{CDE0DF48-FDCD-41CE-8C5F-25789FB9861E}"/>
    <cellStyle name="Comma 3 8 2 2 3 3 3 3" xfId="26207" xr:uid="{7A7A3732-07EC-42A2-BA49-802DDB5786E8}"/>
    <cellStyle name="Comma 3 8 2 2 3 3 4" xfId="11796" xr:uid="{00000000-0005-0000-0000-000030480000}"/>
    <cellStyle name="Comma 3 8 2 2 3 3 4 2" xfId="31010" xr:uid="{B5BDF188-5F96-437D-A78F-810148AC7B68}"/>
    <cellStyle name="Comma 3 8 2 2 3 3 5" xfId="21403" xr:uid="{0E7F88AF-D5BE-4AE3-A868-B9E699FB853A}"/>
    <cellStyle name="Comma 3 8 2 2 3 4" xfId="2991" xr:uid="{00000000-0005-0000-0000-000031480000}"/>
    <cellStyle name="Comma 3 8 2 2 3 4 2" xfId="7794" xr:uid="{00000000-0005-0000-0000-000032480000}"/>
    <cellStyle name="Comma 3 8 2 2 3 4 2 2" xfId="17401" xr:uid="{00000000-0005-0000-0000-000033480000}"/>
    <cellStyle name="Comma 3 8 2 2 3 4 2 2 2" xfId="36615" xr:uid="{DFF78CB4-60B2-4D01-AE48-2D0A031FC445}"/>
    <cellStyle name="Comma 3 8 2 2 3 4 2 3" xfId="27008" xr:uid="{F5C86C8B-12EF-42EB-AAC5-1137974782DC}"/>
    <cellStyle name="Comma 3 8 2 2 3 4 3" xfId="12598" xr:uid="{00000000-0005-0000-0000-000034480000}"/>
    <cellStyle name="Comma 3 8 2 2 3 4 3 2" xfId="31812" xr:uid="{979F396F-A735-48F6-ADAC-03A248BB1351}"/>
    <cellStyle name="Comma 3 8 2 2 3 4 4" xfId="22205" xr:uid="{F2CA572D-27F5-4D63-86CD-A226F88386F7}"/>
    <cellStyle name="Comma 3 8 2 2 3 5" xfId="5393" xr:uid="{00000000-0005-0000-0000-000035480000}"/>
    <cellStyle name="Comma 3 8 2 2 3 5 2" xfId="15000" xr:uid="{00000000-0005-0000-0000-000036480000}"/>
    <cellStyle name="Comma 3 8 2 2 3 5 2 2" xfId="34214" xr:uid="{42ED6F31-5F7A-4A3F-B9C3-6E098E192CB4}"/>
    <cellStyle name="Comma 3 8 2 2 3 5 3" xfId="24607" xr:uid="{E87C3C8F-73AC-4E40-8B80-0E5BF87D9239}"/>
    <cellStyle name="Comma 3 8 2 2 3 6" xfId="10196" xr:uid="{00000000-0005-0000-0000-000037480000}"/>
    <cellStyle name="Comma 3 8 2 2 3 6 2" xfId="29410" xr:uid="{11349202-84A2-4327-8436-CBE7BF15C748}"/>
    <cellStyle name="Comma 3 8 2 2 3 7" xfId="19803" xr:uid="{C74FD60D-877C-4789-B6FF-2A12FE08A1FC}"/>
    <cellStyle name="Comma 3 8 2 2 4" xfId="786" xr:uid="{00000000-0005-0000-0000-000038480000}"/>
    <cellStyle name="Comma 3 8 2 2 4 2" xfId="1587" xr:uid="{00000000-0005-0000-0000-000039480000}"/>
    <cellStyle name="Comma 3 8 2 2 4 2 2" xfId="3991" xr:uid="{00000000-0005-0000-0000-00003A480000}"/>
    <cellStyle name="Comma 3 8 2 2 4 2 2 2" xfId="8794" xr:uid="{00000000-0005-0000-0000-00003B480000}"/>
    <cellStyle name="Comma 3 8 2 2 4 2 2 2 2" xfId="18401" xr:uid="{00000000-0005-0000-0000-00003C480000}"/>
    <cellStyle name="Comma 3 8 2 2 4 2 2 2 2 2" xfId="37615" xr:uid="{65B09A65-5B11-4E14-8C70-E27AE81C9ACB}"/>
    <cellStyle name="Comma 3 8 2 2 4 2 2 2 3" xfId="28008" xr:uid="{B35F1B85-C6F5-47D3-84D2-A40D90B0D5D7}"/>
    <cellStyle name="Comma 3 8 2 2 4 2 2 3" xfId="13598" xr:uid="{00000000-0005-0000-0000-00003D480000}"/>
    <cellStyle name="Comma 3 8 2 2 4 2 2 3 2" xfId="32812" xr:uid="{AF526E1C-6197-4D8A-9E13-DE84498E18A5}"/>
    <cellStyle name="Comma 3 8 2 2 4 2 2 4" xfId="23205" xr:uid="{484DB7CA-AF32-4D63-8140-DB161564D960}"/>
    <cellStyle name="Comma 3 8 2 2 4 2 3" xfId="6393" xr:uid="{00000000-0005-0000-0000-00003E480000}"/>
    <cellStyle name="Comma 3 8 2 2 4 2 3 2" xfId="16000" xr:uid="{00000000-0005-0000-0000-00003F480000}"/>
    <cellStyle name="Comma 3 8 2 2 4 2 3 2 2" xfId="35214" xr:uid="{E6C999DF-9767-486D-ADB0-695B9B016D3D}"/>
    <cellStyle name="Comma 3 8 2 2 4 2 3 3" xfId="25607" xr:uid="{34277356-54CC-4D46-9683-7DBE4145692F}"/>
    <cellStyle name="Comma 3 8 2 2 4 2 4" xfId="11196" xr:uid="{00000000-0005-0000-0000-000040480000}"/>
    <cellStyle name="Comma 3 8 2 2 4 2 4 2" xfId="30410" xr:uid="{BB46062C-FA0C-44A8-90E3-416685B17BA2}"/>
    <cellStyle name="Comma 3 8 2 2 4 2 5" xfId="20803" xr:uid="{AC70ED26-ACE9-4A18-9381-6A13A428856B}"/>
    <cellStyle name="Comma 3 8 2 2 4 3" xfId="2387" xr:uid="{00000000-0005-0000-0000-000041480000}"/>
    <cellStyle name="Comma 3 8 2 2 4 3 2" xfId="4791" xr:uid="{00000000-0005-0000-0000-000042480000}"/>
    <cellStyle name="Comma 3 8 2 2 4 3 2 2" xfId="9594" xr:uid="{00000000-0005-0000-0000-000043480000}"/>
    <cellStyle name="Comma 3 8 2 2 4 3 2 2 2" xfId="19201" xr:uid="{00000000-0005-0000-0000-000044480000}"/>
    <cellStyle name="Comma 3 8 2 2 4 3 2 2 2 2" xfId="38415" xr:uid="{D558649D-E9D3-48AA-A7B2-606468B8AB51}"/>
    <cellStyle name="Comma 3 8 2 2 4 3 2 2 3" xfId="28808" xr:uid="{0BECB0F1-CE45-41E1-85C8-6F791185343B}"/>
    <cellStyle name="Comma 3 8 2 2 4 3 2 3" xfId="14398" xr:uid="{00000000-0005-0000-0000-000045480000}"/>
    <cellStyle name="Comma 3 8 2 2 4 3 2 3 2" xfId="33612" xr:uid="{D4D33017-D75B-4C86-969E-A0CBA9BA2A08}"/>
    <cellStyle name="Comma 3 8 2 2 4 3 2 4" xfId="24005" xr:uid="{0A14F3B4-4F27-4A74-8352-23229B6BAFB8}"/>
    <cellStyle name="Comma 3 8 2 2 4 3 3" xfId="7193" xr:uid="{00000000-0005-0000-0000-000046480000}"/>
    <cellStyle name="Comma 3 8 2 2 4 3 3 2" xfId="16800" xr:uid="{00000000-0005-0000-0000-000047480000}"/>
    <cellStyle name="Comma 3 8 2 2 4 3 3 2 2" xfId="36014" xr:uid="{2751C99F-47DE-4040-A59A-24FDAE3D4BAB}"/>
    <cellStyle name="Comma 3 8 2 2 4 3 3 3" xfId="26407" xr:uid="{624CBFDC-57C6-4651-BE3E-A82DA01BC780}"/>
    <cellStyle name="Comma 3 8 2 2 4 3 4" xfId="11996" xr:uid="{00000000-0005-0000-0000-000048480000}"/>
    <cellStyle name="Comma 3 8 2 2 4 3 4 2" xfId="31210" xr:uid="{3C534527-B8F9-424F-A4F0-FB35F572D9E7}"/>
    <cellStyle name="Comma 3 8 2 2 4 3 5" xfId="21603" xr:uid="{53A8CB2D-BF65-4BAA-9B7F-7C166517FC48}"/>
    <cellStyle name="Comma 3 8 2 2 4 4" xfId="3191" xr:uid="{00000000-0005-0000-0000-000049480000}"/>
    <cellStyle name="Comma 3 8 2 2 4 4 2" xfId="7994" xr:uid="{00000000-0005-0000-0000-00004A480000}"/>
    <cellStyle name="Comma 3 8 2 2 4 4 2 2" xfId="17601" xr:uid="{00000000-0005-0000-0000-00004B480000}"/>
    <cellStyle name="Comma 3 8 2 2 4 4 2 2 2" xfId="36815" xr:uid="{D8D8F7FD-95D8-42ED-AF63-6A6822795FCF}"/>
    <cellStyle name="Comma 3 8 2 2 4 4 2 3" xfId="27208" xr:uid="{16E8B9EA-A858-4CDC-B6B5-D732EB926862}"/>
    <cellStyle name="Comma 3 8 2 2 4 4 3" xfId="12798" xr:uid="{00000000-0005-0000-0000-00004C480000}"/>
    <cellStyle name="Comma 3 8 2 2 4 4 3 2" xfId="32012" xr:uid="{4A320EF9-322D-4D8B-9269-F13909E182A1}"/>
    <cellStyle name="Comma 3 8 2 2 4 4 4" xfId="22405" xr:uid="{6C617870-2042-4E81-9717-6A82094117CD}"/>
    <cellStyle name="Comma 3 8 2 2 4 5" xfId="5593" xr:uid="{00000000-0005-0000-0000-00004D480000}"/>
    <cellStyle name="Comma 3 8 2 2 4 5 2" xfId="15200" xr:uid="{00000000-0005-0000-0000-00004E480000}"/>
    <cellStyle name="Comma 3 8 2 2 4 5 2 2" xfId="34414" xr:uid="{872410AC-AAC1-4061-A1CE-44DDB9488AFA}"/>
    <cellStyle name="Comma 3 8 2 2 4 5 3" xfId="24807" xr:uid="{09A1756A-3483-4DC5-937C-47E940C28FF7}"/>
    <cellStyle name="Comma 3 8 2 2 4 6" xfId="10396" xr:uid="{00000000-0005-0000-0000-00004F480000}"/>
    <cellStyle name="Comma 3 8 2 2 4 6 2" xfId="29610" xr:uid="{EC5BB531-C5ED-41C8-8A32-DEBFD2E1D63D}"/>
    <cellStyle name="Comma 3 8 2 2 4 7" xfId="20003" xr:uid="{DE63AD86-CF08-4BD8-85A6-E9FE84E790B1}"/>
    <cellStyle name="Comma 3 8 2 2 5" xfId="987" xr:uid="{00000000-0005-0000-0000-000050480000}"/>
    <cellStyle name="Comma 3 8 2 2 5 2" xfId="3391" xr:uid="{00000000-0005-0000-0000-000051480000}"/>
    <cellStyle name="Comma 3 8 2 2 5 2 2" xfId="8194" xr:uid="{00000000-0005-0000-0000-000052480000}"/>
    <cellStyle name="Comma 3 8 2 2 5 2 2 2" xfId="17801" xr:uid="{00000000-0005-0000-0000-000053480000}"/>
    <cellStyle name="Comma 3 8 2 2 5 2 2 2 2" xfId="37015" xr:uid="{F2BDACE5-99E0-4BB0-92CE-5C3BB8B340E3}"/>
    <cellStyle name="Comma 3 8 2 2 5 2 2 3" xfId="27408" xr:uid="{15319AD4-108D-4E88-8170-B211104749EC}"/>
    <cellStyle name="Comma 3 8 2 2 5 2 3" xfId="12998" xr:uid="{00000000-0005-0000-0000-000054480000}"/>
    <cellStyle name="Comma 3 8 2 2 5 2 3 2" xfId="32212" xr:uid="{9E79C7E0-9653-4A3F-9D5A-0E6D469C46C3}"/>
    <cellStyle name="Comma 3 8 2 2 5 2 4" xfId="22605" xr:uid="{CCEE425E-9C17-42E3-ACA3-AC2CD0A345A3}"/>
    <cellStyle name="Comma 3 8 2 2 5 3" xfId="5793" xr:uid="{00000000-0005-0000-0000-000055480000}"/>
    <cellStyle name="Comma 3 8 2 2 5 3 2" xfId="15400" xr:uid="{00000000-0005-0000-0000-000056480000}"/>
    <cellStyle name="Comma 3 8 2 2 5 3 2 2" xfId="34614" xr:uid="{AF1B97BA-E0E1-4DCB-A18B-0B97E57CB3E7}"/>
    <cellStyle name="Comma 3 8 2 2 5 3 3" xfId="25007" xr:uid="{E9A13400-69BE-4EB8-8340-6DD2E58DAA57}"/>
    <cellStyle name="Comma 3 8 2 2 5 4" xfId="10596" xr:uid="{00000000-0005-0000-0000-000057480000}"/>
    <cellStyle name="Comma 3 8 2 2 5 4 2" xfId="29810" xr:uid="{03EC8065-3F6D-4A4D-A2E4-A8E7638F12DD}"/>
    <cellStyle name="Comma 3 8 2 2 5 5" xfId="20203" xr:uid="{098E55BC-18D6-4185-9001-91D95D7E49D4}"/>
    <cellStyle name="Comma 3 8 2 2 6" xfId="1787" xr:uid="{00000000-0005-0000-0000-000058480000}"/>
    <cellStyle name="Comma 3 8 2 2 6 2" xfId="4191" xr:uid="{00000000-0005-0000-0000-000059480000}"/>
    <cellStyle name="Comma 3 8 2 2 6 2 2" xfId="8994" xr:uid="{00000000-0005-0000-0000-00005A480000}"/>
    <cellStyle name="Comma 3 8 2 2 6 2 2 2" xfId="18601" xr:uid="{00000000-0005-0000-0000-00005B480000}"/>
    <cellStyle name="Comma 3 8 2 2 6 2 2 2 2" xfId="37815" xr:uid="{EBC7F872-1A42-433C-9A6C-7BEFAA3BD329}"/>
    <cellStyle name="Comma 3 8 2 2 6 2 2 3" xfId="28208" xr:uid="{C8C989C2-E901-4731-AD8B-120312B65A8E}"/>
    <cellStyle name="Comma 3 8 2 2 6 2 3" xfId="13798" xr:uid="{00000000-0005-0000-0000-00005C480000}"/>
    <cellStyle name="Comma 3 8 2 2 6 2 3 2" xfId="33012" xr:uid="{3A3694D2-991A-4ED6-913A-41DC0D0E2BC4}"/>
    <cellStyle name="Comma 3 8 2 2 6 2 4" xfId="23405" xr:uid="{DB7C9334-0F4E-46CF-BD3A-D1052D54E1E4}"/>
    <cellStyle name="Comma 3 8 2 2 6 3" xfId="6593" xr:uid="{00000000-0005-0000-0000-00005D480000}"/>
    <cellStyle name="Comma 3 8 2 2 6 3 2" xfId="16200" xr:uid="{00000000-0005-0000-0000-00005E480000}"/>
    <cellStyle name="Comma 3 8 2 2 6 3 2 2" xfId="35414" xr:uid="{EF96DA3B-7446-43AD-8CB4-E11B863044B2}"/>
    <cellStyle name="Comma 3 8 2 2 6 3 3" xfId="25807" xr:uid="{30ECE820-E7C6-48AB-A2A0-7E423C8863E3}"/>
    <cellStyle name="Comma 3 8 2 2 6 4" xfId="11396" xr:uid="{00000000-0005-0000-0000-00005F480000}"/>
    <cellStyle name="Comma 3 8 2 2 6 4 2" xfId="30610" xr:uid="{8728AADE-9A87-41E2-BA7F-434ED417C436}"/>
    <cellStyle name="Comma 3 8 2 2 6 5" xfId="21003" xr:uid="{6565255D-B626-44F3-A3C1-1BA622532EF9}"/>
    <cellStyle name="Comma 3 8 2 2 7" xfId="2591" xr:uid="{00000000-0005-0000-0000-000060480000}"/>
    <cellStyle name="Comma 3 8 2 2 7 2" xfId="7394" xr:uid="{00000000-0005-0000-0000-000061480000}"/>
    <cellStyle name="Comma 3 8 2 2 7 2 2" xfId="17001" xr:uid="{00000000-0005-0000-0000-000062480000}"/>
    <cellStyle name="Comma 3 8 2 2 7 2 2 2" xfId="36215" xr:uid="{8891DC44-56AE-493D-9DB2-35E0D7A6DB10}"/>
    <cellStyle name="Comma 3 8 2 2 7 2 3" xfId="26608" xr:uid="{3BB86717-F630-438D-96B4-D9A66D043620}"/>
    <cellStyle name="Comma 3 8 2 2 7 3" xfId="12198" xr:uid="{00000000-0005-0000-0000-000063480000}"/>
    <cellStyle name="Comma 3 8 2 2 7 3 2" xfId="31412" xr:uid="{934D9688-AE31-4A09-A0D3-7CB82E59AAC0}"/>
    <cellStyle name="Comma 3 8 2 2 7 4" xfId="21805" xr:uid="{0FA02299-2AA7-4703-8D67-295B08663633}"/>
    <cellStyle name="Comma 3 8 2 2 8" xfId="4993" xr:uid="{00000000-0005-0000-0000-000064480000}"/>
    <cellStyle name="Comma 3 8 2 2 8 2" xfId="14600" xr:uid="{00000000-0005-0000-0000-000065480000}"/>
    <cellStyle name="Comma 3 8 2 2 8 2 2" xfId="33814" xr:uid="{A07FE236-2548-4D6D-A1FE-ED91456402ED}"/>
    <cellStyle name="Comma 3 8 2 2 8 3" xfId="24207" xr:uid="{CBFB116B-201A-461F-8EC4-7771C998A283}"/>
    <cellStyle name="Comma 3 8 2 2 9" xfId="9796" xr:uid="{00000000-0005-0000-0000-000066480000}"/>
    <cellStyle name="Comma 3 8 2 2 9 2" xfId="29010" xr:uid="{31BF2AD1-B0C8-4021-94FF-F865072C6066}"/>
    <cellStyle name="Comma 3 8 2 3" xfId="286" xr:uid="{00000000-0005-0000-0000-000067480000}"/>
    <cellStyle name="Comma 3 8 2 3 2" xfId="1087" xr:uid="{00000000-0005-0000-0000-000068480000}"/>
    <cellStyle name="Comma 3 8 2 3 2 2" xfId="3491" xr:uid="{00000000-0005-0000-0000-000069480000}"/>
    <cellStyle name="Comma 3 8 2 3 2 2 2" xfId="8294" xr:uid="{00000000-0005-0000-0000-00006A480000}"/>
    <cellStyle name="Comma 3 8 2 3 2 2 2 2" xfId="17901" xr:uid="{00000000-0005-0000-0000-00006B480000}"/>
    <cellStyle name="Comma 3 8 2 3 2 2 2 2 2" xfId="37115" xr:uid="{FCACBBA7-0ADE-43B4-8C42-3E20551C2DEA}"/>
    <cellStyle name="Comma 3 8 2 3 2 2 2 3" xfId="27508" xr:uid="{87721217-40D9-4E5C-91AE-2A9555986DE5}"/>
    <cellStyle name="Comma 3 8 2 3 2 2 3" xfId="13098" xr:uid="{00000000-0005-0000-0000-00006C480000}"/>
    <cellStyle name="Comma 3 8 2 3 2 2 3 2" xfId="32312" xr:uid="{FCB90B3E-12FA-4BCA-BAC4-83B1CFCE31ED}"/>
    <cellStyle name="Comma 3 8 2 3 2 2 4" xfId="22705" xr:uid="{11B5B3DF-A0BA-407C-B54C-6CA180236B4D}"/>
    <cellStyle name="Comma 3 8 2 3 2 3" xfId="5893" xr:uid="{00000000-0005-0000-0000-00006D480000}"/>
    <cellStyle name="Comma 3 8 2 3 2 3 2" xfId="15500" xr:uid="{00000000-0005-0000-0000-00006E480000}"/>
    <cellStyle name="Comma 3 8 2 3 2 3 2 2" xfId="34714" xr:uid="{CD30F727-F8A6-4EED-B233-215897166E85}"/>
    <cellStyle name="Comma 3 8 2 3 2 3 3" xfId="25107" xr:uid="{D3ACC76D-274A-46A4-87FC-B5FFF486D795}"/>
    <cellStyle name="Comma 3 8 2 3 2 4" xfId="10696" xr:uid="{00000000-0005-0000-0000-00006F480000}"/>
    <cellStyle name="Comma 3 8 2 3 2 4 2" xfId="29910" xr:uid="{30834E73-5D73-4FBB-A775-CBE68D6101FA}"/>
    <cellStyle name="Comma 3 8 2 3 2 5" xfId="20303" xr:uid="{6B185284-13C3-4678-B6DF-F194AF859805}"/>
    <cellStyle name="Comma 3 8 2 3 3" xfId="1887" xr:uid="{00000000-0005-0000-0000-000070480000}"/>
    <cellStyle name="Comma 3 8 2 3 3 2" xfId="4291" xr:uid="{00000000-0005-0000-0000-000071480000}"/>
    <cellStyle name="Comma 3 8 2 3 3 2 2" xfId="9094" xr:uid="{00000000-0005-0000-0000-000072480000}"/>
    <cellStyle name="Comma 3 8 2 3 3 2 2 2" xfId="18701" xr:uid="{00000000-0005-0000-0000-000073480000}"/>
    <cellStyle name="Comma 3 8 2 3 3 2 2 2 2" xfId="37915" xr:uid="{27010F33-5715-4783-A7E6-F8933E631C9D}"/>
    <cellStyle name="Comma 3 8 2 3 3 2 2 3" xfId="28308" xr:uid="{792F5D7C-648B-4A66-9F8A-2185CAAA895D}"/>
    <cellStyle name="Comma 3 8 2 3 3 2 3" xfId="13898" xr:uid="{00000000-0005-0000-0000-000074480000}"/>
    <cellStyle name="Comma 3 8 2 3 3 2 3 2" xfId="33112" xr:uid="{718F8E9C-0A9B-4154-96F2-6F87F716C2A8}"/>
    <cellStyle name="Comma 3 8 2 3 3 2 4" xfId="23505" xr:uid="{CE9540F8-16AC-408F-97DB-2B5C6D918535}"/>
    <cellStyle name="Comma 3 8 2 3 3 3" xfId="6693" xr:uid="{00000000-0005-0000-0000-000075480000}"/>
    <cellStyle name="Comma 3 8 2 3 3 3 2" xfId="16300" xr:uid="{00000000-0005-0000-0000-000076480000}"/>
    <cellStyle name="Comma 3 8 2 3 3 3 2 2" xfId="35514" xr:uid="{CA4D9981-B184-472A-B64D-63E3F1AEDF1B}"/>
    <cellStyle name="Comma 3 8 2 3 3 3 3" xfId="25907" xr:uid="{459AEBFD-5C19-4E55-AD86-98C3690A5BCB}"/>
    <cellStyle name="Comma 3 8 2 3 3 4" xfId="11496" xr:uid="{00000000-0005-0000-0000-000077480000}"/>
    <cellStyle name="Comma 3 8 2 3 3 4 2" xfId="30710" xr:uid="{0A356D33-02CC-4096-93C1-E0601C6DE1DA}"/>
    <cellStyle name="Comma 3 8 2 3 3 5" xfId="21103" xr:uid="{F4FCB928-9189-40B5-85C8-8C62BEFF00DA}"/>
    <cellStyle name="Comma 3 8 2 3 4" xfId="2691" xr:uid="{00000000-0005-0000-0000-000078480000}"/>
    <cellStyle name="Comma 3 8 2 3 4 2" xfId="7494" xr:uid="{00000000-0005-0000-0000-000079480000}"/>
    <cellStyle name="Comma 3 8 2 3 4 2 2" xfId="17101" xr:uid="{00000000-0005-0000-0000-00007A480000}"/>
    <cellStyle name="Comma 3 8 2 3 4 2 2 2" xfId="36315" xr:uid="{8E4F3812-AF9A-4FC8-A53D-0AD62B66A744}"/>
    <cellStyle name="Comma 3 8 2 3 4 2 3" xfId="26708" xr:uid="{A75DAD8B-C06A-4C4E-B9BC-B300BB885EA8}"/>
    <cellStyle name="Comma 3 8 2 3 4 3" xfId="12298" xr:uid="{00000000-0005-0000-0000-00007B480000}"/>
    <cellStyle name="Comma 3 8 2 3 4 3 2" xfId="31512" xr:uid="{B58E7B42-2044-4DBD-B72C-E7F6452F688B}"/>
    <cellStyle name="Comma 3 8 2 3 4 4" xfId="21905" xr:uid="{71E1867C-B07D-46E9-B713-76162292E886}"/>
    <cellStyle name="Comma 3 8 2 3 5" xfId="5093" xr:uid="{00000000-0005-0000-0000-00007C480000}"/>
    <cellStyle name="Comma 3 8 2 3 5 2" xfId="14700" xr:uid="{00000000-0005-0000-0000-00007D480000}"/>
    <cellStyle name="Comma 3 8 2 3 5 2 2" xfId="33914" xr:uid="{414A8833-D9EB-48AF-A603-1CC1707DBB87}"/>
    <cellStyle name="Comma 3 8 2 3 5 3" xfId="24307" xr:uid="{978C03D3-FDDD-437D-87D4-361B3F9FE1B8}"/>
    <cellStyle name="Comma 3 8 2 3 6" xfId="9896" xr:uid="{00000000-0005-0000-0000-00007E480000}"/>
    <cellStyle name="Comma 3 8 2 3 6 2" xfId="29110" xr:uid="{16295018-FBAE-4B21-B07B-B88316E9C260}"/>
    <cellStyle name="Comma 3 8 2 3 7" xfId="19503" xr:uid="{5F38B1E4-2B5E-4534-8C66-585A864A3E5B}"/>
    <cellStyle name="Comma 3 8 2 4" xfId="486" xr:uid="{00000000-0005-0000-0000-00007F480000}"/>
    <cellStyle name="Comma 3 8 2 4 2" xfId="1287" xr:uid="{00000000-0005-0000-0000-000080480000}"/>
    <cellStyle name="Comma 3 8 2 4 2 2" xfId="3691" xr:uid="{00000000-0005-0000-0000-000081480000}"/>
    <cellStyle name="Comma 3 8 2 4 2 2 2" xfId="8494" xr:uid="{00000000-0005-0000-0000-000082480000}"/>
    <cellStyle name="Comma 3 8 2 4 2 2 2 2" xfId="18101" xr:uid="{00000000-0005-0000-0000-000083480000}"/>
    <cellStyle name="Comma 3 8 2 4 2 2 2 2 2" xfId="37315" xr:uid="{7DE88838-9ECC-4B0B-9B7C-267169975AA0}"/>
    <cellStyle name="Comma 3 8 2 4 2 2 2 3" xfId="27708" xr:uid="{83466227-A58C-4AC9-9B4B-98897ACE4B7B}"/>
    <cellStyle name="Comma 3 8 2 4 2 2 3" xfId="13298" xr:uid="{00000000-0005-0000-0000-000084480000}"/>
    <cellStyle name="Comma 3 8 2 4 2 2 3 2" xfId="32512" xr:uid="{867A75F5-A8DB-4CB7-A85A-A2952CA41068}"/>
    <cellStyle name="Comma 3 8 2 4 2 2 4" xfId="22905" xr:uid="{6C2A9577-BD2E-4D51-B849-59B3C910D1C6}"/>
    <cellStyle name="Comma 3 8 2 4 2 3" xfId="6093" xr:uid="{00000000-0005-0000-0000-000085480000}"/>
    <cellStyle name="Comma 3 8 2 4 2 3 2" xfId="15700" xr:uid="{00000000-0005-0000-0000-000086480000}"/>
    <cellStyle name="Comma 3 8 2 4 2 3 2 2" xfId="34914" xr:uid="{AD099CBC-260E-4A22-B142-2686492FE704}"/>
    <cellStyle name="Comma 3 8 2 4 2 3 3" xfId="25307" xr:uid="{E0F4AF65-2797-4E22-B5D2-F35532C9F231}"/>
    <cellStyle name="Comma 3 8 2 4 2 4" xfId="10896" xr:uid="{00000000-0005-0000-0000-000087480000}"/>
    <cellStyle name="Comma 3 8 2 4 2 4 2" xfId="30110" xr:uid="{00466C9F-484B-4B34-8E8D-BE6A803FD2C6}"/>
    <cellStyle name="Comma 3 8 2 4 2 5" xfId="20503" xr:uid="{3124EBEA-ACE3-4126-A8C5-93756E3106D0}"/>
    <cellStyle name="Comma 3 8 2 4 3" xfId="2087" xr:uid="{00000000-0005-0000-0000-000088480000}"/>
    <cellStyle name="Comma 3 8 2 4 3 2" xfId="4491" xr:uid="{00000000-0005-0000-0000-000089480000}"/>
    <cellStyle name="Comma 3 8 2 4 3 2 2" xfId="9294" xr:uid="{00000000-0005-0000-0000-00008A480000}"/>
    <cellStyle name="Comma 3 8 2 4 3 2 2 2" xfId="18901" xr:uid="{00000000-0005-0000-0000-00008B480000}"/>
    <cellStyle name="Comma 3 8 2 4 3 2 2 2 2" xfId="38115" xr:uid="{475D746A-E605-4693-88E6-698937F525BD}"/>
    <cellStyle name="Comma 3 8 2 4 3 2 2 3" xfId="28508" xr:uid="{AA34E139-26C9-46F6-B3F0-0BE8746555D7}"/>
    <cellStyle name="Comma 3 8 2 4 3 2 3" xfId="14098" xr:uid="{00000000-0005-0000-0000-00008C480000}"/>
    <cellStyle name="Comma 3 8 2 4 3 2 3 2" xfId="33312" xr:uid="{2574574B-F3F1-4459-B170-1389385B9C2E}"/>
    <cellStyle name="Comma 3 8 2 4 3 2 4" xfId="23705" xr:uid="{61BD7DFF-CF88-49EA-B14A-248F567BB1AC}"/>
    <cellStyle name="Comma 3 8 2 4 3 3" xfId="6893" xr:uid="{00000000-0005-0000-0000-00008D480000}"/>
    <cellStyle name="Comma 3 8 2 4 3 3 2" xfId="16500" xr:uid="{00000000-0005-0000-0000-00008E480000}"/>
    <cellStyle name="Comma 3 8 2 4 3 3 2 2" xfId="35714" xr:uid="{DDF5C2E0-D0BC-464F-9B16-29641ED2077F}"/>
    <cellStyle name="Comma 3 8 2 4 3 3 3" xfId="26107" xr:uid="{8AE1E0C5-67C4-4DA2-A5EA-A3E4CC0FB3D3}"/>
    <cellStyle name="Comma 3 8 2 4 3 4" xfId="11696" xr:uid="{00000000-0005-0000-0000-00008F480000}"/>
    <cellStyle name="Comma 3 8 2 4 3 4 2" xfId="30910" xr:uid="{A96D7435-8FC3-4CB7-A385-69231D19AB85}"/>
    <cellStyle name="Comma 3 8 2 4 3 5" xfId="21303" xr:uid="{CE42503A-CD1E-4F59-83F0-FAEB1C7324DF}"/>
    <cellStyle name="Comma 3 8 2 4 4" xfId="2891" xr:uid="{00000000-0005-0000-0000-000090480000}"/>
    <cellStyle name="Comma 3 8 2 4 4 2" xfId="7694" xr:uid="{00000000-0005-0000-0000-000091480000}"/>
    <cellStyle name="Comma 3 8 2 4 4 2 2" xfId="17301" xr:uid="{00000000-0005-0000-0000-000092480000}"/>
    <cellStyle name="Comma 3 8 2 4 4 2 2 2" xfId="36515" xr:uid="{B205E4BC-AF68-4963-86AF-99C3C45F9D91}"/>
    <cellStyle name="Comma 3 8 2 4 4 2 3" xfId="26908" xr:uid="{B3D73C28-1C7A-45BE-880F-6274F0554FF9}"/>
    <cellStyle name="Comma 3 8 2 4 4 3" xfId="12498" xr:uid="{00000000-0005-0000-0000-000093480000}"/>
    <cellStyle name="Comma 3 8 2 4 4 3 2" xfId="31712" xr:uid="{8406450E-136C-4976-90C6-A1E1DB86A382}"/>
    <cellStyle name="Comma 3 8 2 4 4 4" xfId="22105" xr:uid="{65E1EFA8-5716-43E6-A85B-61289A03B92D}"/>
    <cellStyle name="Comma 3 8 2 4 5" xfId="5293" xr:uid="{00000000-0005-0000-0000-000094480000}"/>
    <cellStyle name="Comma 3 8 2 4 5 2" xfId="14900" xr:uid="{00000000-0005-0000-0000-000095480000}"/>
    <cellStyle name="Comma 3 8 2 4 5 2 2" xfId="34114" xr:uid="{1A6EEFB2-65E4-4DF3-B248-6E7D69CE55F6}"/>
    <cellStyle name="Comma 3 8 2 4 5 3" xfId="24507" xr:uid="{6552D7A3-22DD-4E12-B07E-3DDE9B06D05E}"/>
    <cellStyle name="Comma 3 8 2 4 6" xfId="10096" xr:uid="{00000000-0005-0000-0000-000096480000}"/>
    <cellStyle name="Comma 3 8 2 4 6 2" xfId="29310" xr:uid="{D2FBF84E-1AE0-4486-A0AE-DCFB542DD937}"/>
    <cellStyle name="Comma 3 8 2 4 7" xfId="19703" xr:uid="{10E3FCE0-C7BD-4AAF-99CC-8474732F862D}"/>
    <cellStyle name="Comma 3 8 2 5" xfId="686" xr:uid="{00000000-0005-0000-0000-000097480000}"/>
    <cellStyle name="Comma 3 8 2 5 2" xfId="1487" xr:uid="{00000000-0005-0000-0000-000098480000}"/>
    <cellStyle name="Comma 3 8 2 5 2 2" xfId="3891" xr:uid="{00000000-0005-0000-0000-000099480000}"/>
    <cellStyle name="Comma 3 8 2 5 2 2 2" xfId="8694" xr:uid="{00000000-0005-0000-0000-00009A480000}"/>
    <cellStyle name="Comma 3 8 2 5 2 2 2 2" xfId="18301" xr:uid="{00000000-0005-0000-0000-00009B480000}"/>
    <cellStyle name="Comma 3 8 2 5 2 2 2 2 2" xfId="37515" xr:uid="{AD4F6270-EBD5-49EC-9DC1-AAB15E91E272}"/>
    <cellStyle name="Comma 3 8 2 5 2 2 2 3" xfId="27908" xr:uid="{0E509791-F9F8-43BF-AA29-0ECC736FB940}"/>
    <cellStyle name="Comma 3 8 2 5 2 2 3" xfId="13498" xr:uid="{00000000-0005-0000-0000-00009C480000}"/>
    <cellStyle name="Comma 3 8 2 5 2 2 3 2" xfId="32712" xr:uid="{63C82188-41E2-4A7D-A08C-032D6D8B9940}"/>
    <cellStyle name="Comma 3 8 2 5 2 2 4" xfId="23105" xr:uid="{8817D5F6-B42B-47B1-9408-AAC5C7B45469}"/>
    <cellStyle name="Comma 3 8 2 5 2 3" xfId="6293" xr:uid="{00000000-0005-0000-0000-00009D480000}"/>
    <cellStyle name="Comma 3 8 2 5 2 3 2" xfId="15900" xr:uid="{00000000-0005-0000-0000-00009E480000}"/>
    <cellStyle name="Comma 3 8 2 5 2 3 2 2" xfId="35114" xr:uid="{D882E867-3485-465D-A701-E6EC7D34FC44}"/>
    <cellStyle name="Comma 3 8 2 5 2 3 3" xfId="25507" xr:uid="{9C58FF66-1310-4877-B57F-81CC83E02F88}"/>
    <cellStyle name="Comma 3 8 2 5 2 4" xfId="11096" xr:uid="{00000000-0005-0000-0000-00009F480000}"/>
    <cellStyle name="Comma 3 8 2 5 2 4 2" xfId="30310" xr:uid="{DF058585-5078-4BBB-9BC4-FA52A6BC029C}"/>
    <cellStyle name="Comma 3 8 2 5 2 5" xfId="20703" xr:uid="{0A5C08C2-6583-4AA4-B669-0F875727515F}"/>
    <cellStyle name="Comma 3 8 2 5 3" xfId="2287" xr:uid="{00000000-0005-0000-0000-0000A0480000}"/>
    <cellStyle name="Comma 3 8 2 5 3 2" xfId="4691" xr:uid="{00000000-0005-0000-0000-0000A1480000}"/>
    <cellStyle name="Comma 3 8 2 5 3 2 2" xfId="9494" xr:uid="{00000000-0005-0000-0000-0000A2480000}"/>
    <cellStyle name="Comma 3 8 2 5 3 2 2 2" xfId="19101" xr:uid="{00000000-0005-0000-0000-0000A3480000}"/>
    <cellStyle name="Comma 3 8 2 5 3 2 2 2 2" xfId="38315" xr:uid="{E10FE029-3BF0-4136-B503-9D82FC65C7B1}"/>
    <cellStyle name="Comma 3 8 2 5 3 2 2 3" xfId="28708" xr:uid="{AAF565DD-DDD3-4794-B284-044D1AFDAD9A}"/>
    <cellStyle name="Comma 3 8 2 5 3 2 3" xfId="14298" xr:uid="{00000000-0005-0000-0000-0000A4480000}"/>
    <cellStyle name="Comma 3 8 2 5 3 2 3 2" xfId="33512" xr:uid="{98AC891B-1A76-4FDD-9A70-D58F0FFDF2AD}"/>
    <cellStyle name="Comma 3 8 2 5 3 2 4" xfId="23905" xr:uid="{FA1ACF4C-4E4E-4C60-9268-6B4800199489}"/>
    <cellStyle name="Comma 3 8 2 5 3 3" xfId="7093" xr:uid="{00000000-0005-0000-0000-0000A5480000}"/>
    <cellStyle name="Comma 3 8 2 5 3 3 2" xfId="16700" xr:uid="{00000000-0005-0000-0000-0000A6480000}"/>
    <cellStyle name="Comma 3 8 2 5 3 3 2 2" xfId="35914" xr:uid="{B0830EA1-156C-4FCB-9E0B-0D0F1FF11743}"/>
    <cellStyle name="Comma 3 8 2 5 3 3 3" xfId="26307" xr:uid="{85CB8562-AEE9-4DBD-96DF-50742F27D013}"/>
    <cellStyle name="Comma 3 8 2 5 3 4" xfId="11896" xr:uid="{00000000-0005-0000-0000-0000A7480000}"/>
    <cellStyle name="Comma 3 8 2 5 3 4 2" xfId="31110" xr:uid="{642E0AC4-C2B9-4E45-BD56-A4E4BDCE041F}"/>
    <cellStyle name="Comma 3 8 2 5 3 5" xfId="21503" xr:uid="{56E1A83F-C89C-4998-8465-AE30AB4864DC}"/>
    <cellStyle name="Comma 3 8 2 5 4" xfId="3091" xr:uid="{00000000-0005-0000-0000-0000A8480000}"/>
    <cellStyle name="Comma 3 8 2 5 4 2" xfId="7894" xr:uid="{00000000-0005-0000-0000-0000A9480000}"/>
    <cellStyle name="Comma 3 8 2 5 4 2 2" xfId="17501" xr:uid="{00000000-0005-0000-0000-0000AA480000}"/>
    <cellStyle name="Comma 3 8 2 5 4 2 2 2" xfId="36715" xr:uid="{CCD8C7D8-ADC4-4254-AE88-AEC306EA09E3}"/>
    <cellStyle name="Comma 3 8 2 5 4 2 3" xfId="27108" xr:uid="{568C2FC6-BE23-4C34-B2F5-760486B39F33}"/>
    <cellStyle name="Comma 3 8 2 5 4 3" xfId="12698" xr:uid="{00000000-0005-0000-0000-0000AB480000}"/>
    <cellStyle name="Comma 3 8 2 5 4 3 2" xfId="31912" xr:uid="{A111573A-5746-4720-88C9-F2553DE624A0}"/>
    <cellStyle name="Comma 3 8 2 5 4 4" xfId="22305" xr:uid="{E302C343-0E07-4543-BF1E-0435BE76BC89}"/>
    <cellStyle name="Comma 3 8 2 5 5" xfId="5493" xr:uid="{00000000-0005-0000-0000-0000AC480000}"/>
    <cellStyle name="Comma 3 8 2 5 5 2" xfId="15100" xr:uid="{00000000-0005-0000-0000-0000AD480000}"/>
    <cellStyle name="Comma 3 8 2 5 5 2 2" xfId="34314" xr:uid="{30A9CA15-D775-4873-A162-7150F7828499}"/>
    <cellStyle name="Comma 3 8 2 5 5 3" xfId="24707" xr:uid="{095EF7D6-1E1F-48BA-A43A-DD7FAA277F5F}"/>
    <cellStyle name="Comma 3 8 2 5 6" xfId="10296" xr:uid="{00000000-0005-0000-0000-0000AE480000}"/>
    <cellStyle name="Comma 3 8 2 5 6 2" xfId="29510" xr:uid="{4773831F-7E23-4CA1-B55A-4F0705EA5166}"/>
    <cellStyle name="Comma 3 8 2 5 7" xfId="19903" xr:uid="{81A2F7C8-41B4-4E56-91B6-C281B19545DF}"/>
    <cellStyle name="Comma 3 8 2 6" xfId="887" xr:uid="{00000000-0005-0000-0000-0000AF480000}"/>
    <cellStyle name="Comma 3 8 2 6 2" xfId="3291" xr:uid="{00000000-0005-0000-0000-0000B0480000}"/>
    <cellStyle name="Comma 3 8 2 6 2 2" xfId="8094" xr:uid="{00000000-0005-0000-0000-0000B1480000}"/>
    <cellStyle name="Comma 3 8 2 6 2 2 2" xfId="17701" xr:uid="{00000000-0005-0000-0000-0000B2480000}"/>
    <cellStyle name="Comma 3 8 2 6 2 2 2 2" xfId="36915" xr:uid="{D4E125E2-3028-4D67-987D-109732BAC203}"/>
    <cellStyle name="Comma 3 8 2 6 2 2 3" xfId="27308" xr:uid="{EE4736D0-63DB-408F-A428-44D42F202E13}"/>
    <cellStyle name="Comma 3 8 2 6 2 3" xfId="12898" xr:uid="{00000000-0005-0000-0000-0000B3480000}"/>
    <cellStyle name="Comma 3 8 2 6 2 3 2" xfId="32112" xr:uid="{18686200-23EC-4799-8CB2-7C73531B0C07}"/>
    <cellStyle name="Comma 3 8 2 6 2 4" xfId="22505" xr:uid="{C4693800-48AB-43E1-8A02-0FDD857670E2}"/>
    <cellStyle name="Comma 3 8 2 6 3" xfId="5693" xr:uid="{00000000-0005-0000-0000-0000B4480000}"/>
    <cellStyle name="Comma 3 8 2 6 3 2" xfId="15300" xr:uid="{00000000-0005-0000-0000-0000B5480000}"/>
    <cellStyle name="Comma 3 8 2 6 3 2 2" xfId="34514" xr:uid="{55903237-0DAC-459F-A489-7E16361B2F03}"/>
    <cellStyle name="Comma 3 8 2 6 3 3" xfId="24907" xr:uid="{CC726224-16CD-4FA2-B465-842F1F7608B2}"/>
    <cellStyle name="Comma 3 8 2 6 4" xfId="10496" xr:uid="{00000000-0005-0000-0000-0000B6480000}"/>
    <cellStyle name="Comma 3 8 2 6 4 2" xfId="29710" xr:uid="{EE709508-284E-488B-938E-0E605A45FEDC}"/>
    <cellStyle name="Comma 3 8 2 6 5" xfId="20103" xr:uid="{8EAE5DB3-BBFC-4988-BD72-3B484CFEE0FC}"/>
    <cellStyle name="Comma 3 8 2 7" xfId="1687" xr:uid="{00000000-0005-0000-0000-0000B7480000}"/>
    <cellStyle name="Comma 3 8 2 7 2" xfId="4091" xr:uid="{00000000-0005-0000-0000-0000B8480000}"/>
    <cellStyle name="Comma 3 8 2 7 2 2" xfId="8894" xr:uid="{00000000-0005-0000-0000-0000B9480000}"/>
    <cellStyle name="Comma 3 8 2 7 2 2 2" xfId="18501" xr:uid="{00000000-0005-0000-0000-0000BA480000}"/>
    <cellStyle name="Comma 3 8 2 7 2 2 2 2" xfId="37715" xr:uid="{87E69166-6253-4BF8-8636-09514ED6FE14}"/>
    <cellStyle name="Comma 3 8 2 7 2 2 3" xfId="28108" xr:uid="{F590080C-42CD-4257-B265-1F8637CA86C6}"/>
    <cellStyle name="Comma 3 8 2 7 2 3" xfId="13698" xr:uid="{00000000-0005-0000-0000-0000BB480000}"/>
    <cellStyle name="Comma 3 8 2 7 2 3 2" xfId="32912" xr:uid="{B093650C-E221-45E6-854C-64E419A2A1FE}"/>
    <cellStyle name="Comma 3 8 2 7 2 4" xfId="23305" xr:uid="{B015E8FC-9B63-4FF2-A41B-713922E5E7D8}"/>
    <cellStyle name="Comma 3 8 2 7 3" xfId="6493" xr:uid="{00000000-0005-0000-0000-0000BC480000}"/>
    <cellStyle name="Comma 3 8 2 7 3 2" xfId="16100" xr:uid="{00000000-0005-0000-0000-0000BD480000}"/>
    <cellStyle name="Comma 3 8 2 7 3 2 2" xfId="35314" xr:uid="{E4B99F4F-1AD1-49FF-B12F-BA58635679D5}"/>
    <cellStyle name="Comma 3 8 2 7 3 3" xfId="25707" xr:uid="{45331797-0C88-4C2C-B459-CE212EF71DD7}"/>
    <cellStyle name="Comma 3 8 2 7 4" xfId="11296" xr:uid="{00000000-0005-0000-0000-0000BE480000}"/>
    <cellStyle name="Comma 3 8 2 7 4 2" xfId="30510" xr:uid="{9FE58397-7315-4FB4-B438-69FB37F7372E}"/>
    <cellStyle name="Comma 3 8 2 7 5" xfId="20903" xr:uid="{B41B2ADB-4B95-48E7-A689-23E37760CFAC}"/>
    <cellStyle name="Comma 3 8 2 8" xfId="2491" xr:uid="{00000000-0005-0000-0000-0000BF480000}"/>
    <cellStyle name="Comma 3 8 2 8 2" xfId="7294" xr:uid="{00000000-0005-0000-0000-0000C0480000}"/>
    <cellStyle name="Comma 3 8 2 8 2 2" xfId="16901" xr:uid="{00000000-0005-0000-0000-0000C1480000}"/>
    <cellStyle name="Comma 3 8 2 8 2 2 2" xfId="36115" xr:uid="{DEFC9A29-FB44-4B2E-B943-F006997ED3DE}"/>
    <cellStyle name="Comma 3 8 2 8 2 3" xfId="26508" xr:uid="{B5E36742-D62A-4E34-9FE6-4D5F93B010BB}"/>
    <cellStyle name="Comma 3 8 2 8 3" xfId="12098" xr:uid="{00000000-0005-0000-0000-0000C2480000}"/>
    <cellStyle name="Comma 3 8 2 8 3 2" xfId="31312" xr:uid="{31C0CF76-C61C-421A-9FE3-89B3C7CD15D7}"/>
    <cellStyle name="Comma 3 8 2 8 4" xfId="21705" xr:uid="{10D9AB19-FC5F-4271-BD7D-C9457DB16FA8}"/>
    <cellStyle name="Comma 3 8 2 9" xfId="4893" xr:uid="{00000000-0005-0000-0000-0000C3480000}"/>
    <cellStyle name="Comma 3 8 2 9 2" xfId="14500" xr:uid="{00000000-0005-0000-0000-0000C4480000}"/>
    <cellStyle name="Comma 3 8 2 9 2 2" xfId="33714" xr:uid="{8C62A883-8ADD-463C-8EB0-E7E6CB748A24}"/>
    <cellStyle name="Comma 3 8 2 9 3" xfId="24107" xr:uid="{13AF1264-E16B-45D7-B37F-D9822FBB2773}"/>
    <cellStyle name="Comma 3 8 3" xfId="136" xr:uid="{00000000-0005-0000-0000-0000C5480000}"/>
    <cellStyle name="Comma 3 8 3 10" xfId="19353" xr:uid="{C02C505D-3CEE-4FF8-8D38-51EF95AF19A9}"/>
    <cellStyle name="Comma 3 8 3 2" xfId="336" xr:uid="{00000000-0005-0000-0000-0000C6480000}"/>
    <cellStyle name="Comma 3 8 3 2 2" xfId="1137" xr:uid="{00000000-0005-0000-0000-0000C7480000}"/>
    <cellStyle name="Comma 3 8 3 2 2 2" xfId="3541" xr:uid="{00000000-0005-0000-0000-0000C8480000}"/>
    <cellStyle name="Comma 3 8 3 2 2 2 2" xfId="8344" xr:uid="{00000000-0005-0000-0000-0000C9480000}"/>
    <cellStyle name="Comma 3 8 3 2 2 2 2 2" xfId="17951" xr:uid="{00000000-0005-0000-0000-0000CA480000}"/>
    <cellStyle name="Comma 3 8 3 2 2 2 2 2 2" xfId="37165" xr:uid="{4DCC6E83-7CB4-46F2-9269-68C16A5E6507}"/>
    <cellStyle name="Comma 3 8 3 2 2 2 2 3" xfId="27558" xr:uid="{E1DD1324-19D4-4C59-868B-168229FABBB0}"/>
    <cellStyle name="Comma 3 8 3 2 2 2 3" xfId="13148" xr:uid="{00000000-0005-0000-0000-0000CB480000}"/>
    <cellStyle name="Comma 3 8 3 2 2 2 3 2" xfId="32362" xr:uid="{E2E62163-E750-4121-95B1-82A6D2B84DF9}"/>
    <cellStyle name="Comma 3 8 3 2 2 2 4" xfId="22755" xr:uid="{4224C059-0B8C-4533-9043-09E616ECB315}"/>
    <cellStyle name="Comma 3 8 3 2 2 3" xfId="5943" xr:uid="{00000000-0005-0000-0000-0000CC480000}"/>
    <cellStyle name="Comma 3 8 3 2 2 3 2" xfId="15550" xr:uid="{00000000-0005-0000-0000-0000CD480000}"/>
    <cellStyle name="Comma 3 8 3 2 2 3 2 2" xfId="34764" xr:uid="{6E18246D-9624-44BB-B9C2-8539B20FEEA0}"/>
    <cellStyle name="Comma 3 8 3 2 2 3 3" xfId="25157" xr:uid="{10359959-EBEB-49A6-A9B0-4E2920C63C83}"/>
    <cellStyle name="Comma 3 8 3 2 2 4" xfId="10746" xr:uid="{00000000-0005-0000-0000-0000CE480000}"/>
    <cellStyle name="Comma 3 8 3 2 2 4 2" xfId="29960" xr:uid="{E8297BCC-3DC4-4F38-AFAE-1A2B4F40FBCC}"/>
    <cellStyle name="Comma 3 8 3 2 2 5" xfId="20353" xr:uid="{E2F026DE-2D5F-428C-8CD3-7BE771BE999A}"/>
    <cellStyle name="Comma 3 8 3 2 3" xfId="1937" xr:uid="{00000000-0005-0000-0000-0000CF480000}"/>
    <cellStyle name="Comma 3 8 3 2 3 2" xfId="4341" xr:uid="{00000000-0005-0000-0000-0000D0480000}"/>
    <cellStyle name="Comma 3 8 3 2 3 2 2" xfId="9144" xr:uid="{00000000-0005-0000-0000-0000D1480000}"/>
    <cellStyle name="Comma 3 8 3 2 3 2 2 2" xfId="18751" xr:uid="{00000000-0005-0000-0000-0000D2480000}"/>
    <cellStyle name="Comma 3 8 3 2 3 2 2 2 2" xfId="37965" xr:uid="{E36FD971-41DB-4FE9-8843-873B252DF7C7}"/>
    <cellStyle name="Comma 3 8 3 2 3 2 2 3" xfId="28358" xr:uid="{091DFE94-1081-4707-A595-AC7A30480E4B}"/>
    <cellStyle name="Comma 3 8 3 2 3 2 3" xfId="13948" xr:uid="{00000000-0005-0000-0000-0000D3480000}"/>
    <cellStyle name="Comma 3 8 3 2 3 2 3 2" xfId="33162" xr:uid="{8CBA3F2F-B20F-4F59-98F5-17415B2E5BDE}"/>
    <cellStyle name="Comma 3 8 3 2 3 2 4" xfId="23555" xr:uid="{D2CB2AE6-06EB-4E65-A066-29067D7637CD}"/>
    <cellStyle name="Comma 3 8 3 2 3 3" xfId="6743" xr:uid="{00000000-0005-0000-0000-0000D4480000}"/>
    <cellStyle name="Comma 3 8 3 2 3 3 2" xfId="16350" xr:uid="{00000000-0005-0000-0000-0000D5480000}"/>
    <cellStyle name="Comma 3 8 3 2 3 3 2 2" xfId="35564" xr:uid="{7C9FFE81-903A-4440-B956-58920106B4BE}"/>
    <cellStyle name="Comma 3 8 3 2 3 3 3" xfId="25957" xr:uid="{61238437-F972-4EA5-94CD-58ADA2CFF3C6}"/>
    <cellStyle name="Comma 3 8 3 2 3 4" xfId="11546" xr:uid="{00000000-0005-0000-0000-0000D6480000}"/>
    <cellStyle name="Comma 3 8 3 2 3 4 2" xfId="30760" xr:uid="{F276C6E2-7214-41CF-B218-2ABE479C556B}"/>
    <cellStyle name="Comma 3 8 3 2 3 5" xfId="21153" xr:uid="{D2319AE3-AA9C-4F27-8757-2DDA1FB15AAE}"/>
    <cellStyle name="Comma 3 8 3 2 4" xfId="2741" xr:uid="{00000000-0005-0000-0000-0000D7480000}"/>
    <cellStyle name="Comma 3 8 3 2 4 2" xfId="7544" xr:uid="{00000000-0005-0000-0000-0000D8480000}"/>
    <cellStyle name="Comma 3 8 3 2 4 2 2" xfId="17151" xr:uid="{00000000-0005-0000-0000-0000D9480000}"/>
    <cellStyle name="Comma 3 8 3 2 4 2 2 2" xfId="36365" xr:uid="{18267458-7BB2-43A5-A9BC-892B3BBCA627}"/>
    <cellStyle name="Comma 3 8 3 2 4 2 3" xfId="26758" xr:uid="{43656379-D64E-4789-AA1B-252E0CF6742B}"/>
    <cellStyle name="Comma 3 8 3 2 4 3" xfId="12348" xr:uid="{00000000-0005-0000-0000-0000DA480000}"/>
    <cellStyle name="Comma 3 8 3 2 4 3 2" xfId="31562" xr:uid="{43F38FEC-DDDB-4D73-A24C-C02405F8664C}"/>
    <cellStyle name="Comma 3 8 3 2 4 4" xfId="21955" xr:uid="{77536FA3-ACE1-4B2A-9688-1AD4FAC05696}"/>
    <cellStyle name="Comma 3 8 3 2 5" xfId="5143" xr:uid="{00000000-0005-0000-0000-0000DB480000}"/>
    <cellStyle name="Comma 3 8 3 2 5 2" xfId="14750" xr:uid="{00000000-0005-0000-0000-0000DC480000}"/>
    <cellStyle name="Comma 3 8 3 2 5 2 2" xfId="33964" xr:uid="{11C9ABB3-7C11-41C9-B338-81B607CD4F47}"/>
    <cellStyle name="Comma 3 8 3 2 5 3" xfId="24357" xr:uid="{477D06C9-533D-4B4B-AA66-A91ABD9E8491}"/>
    <cellStyle name="Comma 3 8 3 2 6" xfId="9946" xr:uid="{00000000-0005-0000-0000-0000DD480000}"/>
    <cellStyle name="Comma 3 8 3 2 6 2" xfId="29160" xr:uid="{D49E25A5-053D-41D7-AA37-3B23F66261FF}"/>
    <cellStyle name="Comma 3 8 3 2 7" xfId="19553" xr:uid="{FEE2B486-1C0B-4558-9602-2751D1CC6CA0}"/>
    <cellStyle name="Comma 3 8 3 3" xfId="536" xr:uid="{00000000-0005-0000-0000-0000DE480000}"/>
    <cellStyle name="Comma 3 8 3 3 2" xfId="1337" xr:uid="{00000000-0005-0000-0000-0000DF480000}"/>
    <cellStyle name="Comma 3 8 3 3 2 2" xfId="3741" xr:uid="{00000000-0005-0000-0000-0000E0480000}"/>
    <cellStyle name="Comma 3 8 3 3 2 2 2" xfId="8544" xr:uid="{00000000-0005-0000-0000-0000E1480000}"/>
    <cellStyle name="Comma 3 8 3 3 2 2 2 2" xfId="18151" xr:uid="{00000000-0005-0000-0000-0000E2480000}"/>
    <cellStyle name="Comma 3 8 3 3 2 2 2 2 2" xfId="37365" xr:uid="{1A5214A1-0B78-470A-89D9-4430488EBD3A}"/>
    <cellStyle name="Comma 3 8 3 3 2 2 2 3" xfId="27758" xr:uid="{D9344844-AE4A-47A9-AB85-720D9E71E256}"/>
    <cellStyle name="Comma 3 8 3 3 2 2 3" xfId="13348" xr:uid="{00000000-0005-0000-0000-0000E3480000}"/>
    <cellStyle name="Comma 3 8 3 3 2 2 3 2" xfId="32562" xr:uid="{D1DF2961-EBA4-43D3-912E-C6DC724AE205}"/>
    <cellStyle name="Comma 3 8 3 3 2 2 4" xfId="22955" xr:uid="{E9A2EBB7-33B8-47D6-A5B6-3C42BD1A171D}"/>
    <cellStyle name="Comma 3 8 3 3 2 3" xfId="6143" xr:uid="{00000000-0005-0000-0000-0000E4480000}"/>
    <cellStyle name="Comma 3 8 3 3 2 3 2" xfId="15750" xr:uid="{00000000-0005-0000-0000-0000E5480000}"/>
    <cellStyle name="Comma 3 8 3 3 2 3 2 2" xfId="34964" xr:uid="{3E6D594A-714E-4303-A62F-FF6B35DB22CE}"/>
    <cellStyle name="Comma 3 8 3 3 2 3 3" xfId="25357" xr:uid="{79938E9F-F2E9-4EA1-8584-1622E76AFC30}"/>
    <cellStyle name="Comma 3 8 3 3 2 4" xfId="10946" xr:uid="{00000000-0005-0000-0000-0000E6480000}"/>
    <cellStyle name="Comma 3 8 3 3 2 4 2" xfId="30160" xr:uid="{67FC9052-82BD-42D9-A7E2-9DD354416165}"/>
    <cellStyle name="Comma 3 8 3 3 2 5" xfId="20553" xr:uid="{47B19DD5-B441-4E36-AE10-4D94B7F526F3}"/>
    <cellStyle name="Comma 3 8 3 3 3" xfId="2137" xr:uid="{00000000-0005-0000-0000-0000E7480000}"/>
    <cellStyle name="Comma 3 8 3 3 3 2" xfId="4541" xr:uid="{00000000-0005-0000-0000-0000E8480000}"/>
    <cellStyle name="Comma 3 8 3 3 3 2 2" xfId="9344" xr:uid="{00000000-0005-0000-0000-0000E9480000}"/>
    <cellStyle name="Comma 3 8 3 3 3 2 2 2" xfId="18951" xr:uid="{00000000-0005-0000-0000-0000EA480000}"/>
    <cellStyle name="Comma 3 8 3 3 3 2 2 2 2" xfId="38165" xr:uid="{D0F0D26D-DBBF-4BF5-A967-49B9728F5F5E}"/>
    <cellStyle name="Comma 3 8 3 3 3 2 2 3" xfId="28558" xr:uid="{74F977C0-98A2-426D-900B-76ED6F4F894F}"/>
    <cellStyle name="Comma 3 8 3 3 3 2 3" xfId="14148" xr:uid="{00000000-0005-0000-0000-0000EB480000}"/>
    <cellStyle name="Comma 3 8 3 3 3 2 3 2" xfId="33362" xr:uid="{3CF830A1-81B3-43AC-93D4-23CF4665050D}"/>
    <cellStyle name="Comma 3 8 3 3 3 2 4" xfId="23755" xr:uid="{CF9FB324-3C72-46D0-AA7A-FC457F0ACB9E}"/>
    <cellStyle name="Comma 3 8 3 3 3 3" xfId="6943" xr:uid="{00000000-0005-0000-0000-0000EC480000}"/>
    <cellStyle name="Comma 3 8 3 3 3 3 2" xfId="16550" xr:uid="{00000000-0005-0000-0000-0000ED480000}"/>
    <cellStyle name="Comma 3 8 3 3 3 3 2 2" xfId="35764" xr:uid="{ADF09782-7393-4AE1-AACF-BBBF9ABEC317}"/>
    <cellStyle name="Comma 3 8 3 3 3 3 3" xfId="26157" xr:uid="{CCAB5B7A-42F1-4823-881A-A1F447B2CB48}"/>
    <cellStyle name="Comma 3 8 3 3 3 4" xfId="11746" xr:uid="{00000000-0005-0000-0000-0000EE480000}"/>
    <cellStyle name="Comma 3 8 3 3 3 4 2" xfId="30960" xr:uid="{035A3C07-57C6-4111-A41D-BE66801AF870}"/>
    <cellStyle name="Comma 3 8 3 3 3 5" xfId="21353" xr:uid="{7CBC9857-0833-4D2E-85B7-5AF1143504A9}"/>
    <cellStyle name="Comma 3 8 3 3 4" xfId="2941" xr:uid="{00000000-0005-0000-0000-0000EF480000}"/>
    <cellStyle name="Comma 3 8 3 3 4 2" xfId="7744" xr:uid="{00000000-0005-0000-0000-0000F0480000}"/>
    <cellStyle name="Comma 3 8 3 3 4 2 2" xfId="17351" xr:uid="{00000000-0005-0000-0000-0000F1480000}"/>
    <cellStyle name="Comma 3 8 3 3 4 2 2 2" xfId="36565" xr:uid="{79FDB582-1999-4655-9C34-BD24D455983A}"/>
    <cellStyle name="Comma 3 8 3 3 4 2 3" xfId="26958" xr:uid="{D5631B9F-880C-4D02-ACC7-92ABC6A11BAE}"/>
    <cellStyle name="Comma 3 8 3 3 4 3" xfId="12548" xr:uid="{00000000-0005-0000-0000-0000F2480000}"/>
    <cellStyle name="Comma 3 8 3 3 4 3 2" xfId="31762" xr:uid="{14A09B37-C4E7-4BA9-B5E3-B67D519FBB6F}"/>
    <cellStyle name="Comma 3 8 3 3 4 4" xfId="22155" xr:uid="{72182802-CE07-4FFB-917B-2E6FF1988EBC}"/>
    <cellStyle name="Comma 3 8 3 3 5" xfId="5343" xr:uid="{00000000-0005-0000-0000-0000F3480000}"/>
    <cellStyle name="Comma 3 8 3 3 5 2" xfId="14950" xr:uid="{00000000-0005-0000-0000-0000F4480000}"/>
    <cellStyle name="Comma 3 8 3 3 5 2 2" xfId="34164" xr:uid="{8F39C858-FE83-4AE2-84FC-7FE4BAD31EB9}"/>
    <cellStyle name="Comma 3 8 3 3 5 3" xfId="24557" xr:uid="{0928336D-42CB-40A5-9231-6B750C813CCE}"/>
    <cellStyle name="Comma 3 8 3 3 6" xfId="10146" xr:uid="{00000000-0005-0000-0000-0000F5480000}"/>
    <cellStyle name="Comma 3 8 3 3 6 2" xfId="29360" xr:uid="{E4E7B858-C22F-42E5-AC04-EFDFF05AC727}"/>
    <cellStyle name="Comma 3 8 3 3 7" xfId="19753" xr:uid="{98F2AA35-48C9-4480-B4C8-E9C0FA621975}"/>
    <cellStyle name="Comma 3 8 3 4" xfId="736" xr:uid="{00000000-0005-0000-0000-0000F6480000}"/>
    <cellStyle name="Comma 3 8 3 4 2" xfId="1537" xr:uid="{00000000-0005-0000-0000-0000F7480000}"/>
    <cellStyle name="Comma 3 8 3 4 2 2" xfId="3941" xr:uid="{00000000-0005-0000-0000-0000F8480000}"/>
    <cellStyle name="Comma 3 8 3 4 2 2 2" xfId="8744" xr:uid="{00000000-0005-0000-0000-0000F9480000}"/>
    <cellStyle name="Comma 3 8 3 4 2 2 2 2" xfId="18351" xr:uid="{00000000-0005-0000-0000-0000FA480000}"/>
    <cellStyle name="Comma 3 8 3 4 2 2 2 2 2" xfId="37565" xr:uid="{F9D19950-F4ED-4330-B9B2-005390A9180C}"/>
    <cellStyle name="Comma 3 8 3 4 2 2 2 3" xfId="27958" xr:uid="{0F6ADEAE-E883-4A6C-BDA7-5DF741C002C4}"/>
    <cellStyle name="Comma 3 8 3 4 2 2 3" xfId="13548" xr:uid="{00000000-0005-0000-0000-0000FB480000}"/>
    <cellStyle name="Comma 3 8 3 4 2 2 3 2" xfId="32762" xr:uid="{009A9C5B-3D96-4BE1-B631-A538DEBD0E53}"/>
    <cellStyle name="Comma 3 8 3 4 2 2 4" xfId="23155" xr:uid="{3D129C76-558C-4474-B6B4-66E745EA4E2E}"/>
    <cellStyle name="Comma 3 8 3 4 2 3" xfId="6343" xr:uid="{00000000-0005-0000-0000-0000FC480000}"/>
    <cellStyle name="Comma 3 8 3 4 2 3 2" xfId="15950" xr:uid="{00000000-0005-0000-0000-0000FD480000}"/>
    <cellStyle name="Comma 3 8 3 4 2 3 2 2" xfId="35164" xr:uid="{4806CE6B-7AC1-4B4E-AED8-29B8A3CF6CF3}"/>
    <cellStyle name="Comma 3 8 3 4 2 3 3" xfId="25557" xr:uid="{E635106F-DF21-40CB-A853-7DA96C837780}"/>
    <cellStyle name="Comma 3 8 3 4 2 4" xfId="11146" xr:uid="{00000000-0005-0000-0000-0000FE480000}"/>
    <cellStyle name="Comma 3 8 3 4 2 4 2" xfId="30360" xr:uid="{721A8FBB-9789-49C9-9DEA-8E1D5BF86F27}"/>
    <cellStyle name="Comma 3 8 3 4 2 5" xfId="20753" xr:uid="{EFF8B4C1-218F-4F86-86FD-C108E2715D65}"/>
    <cellStyle name="Comma 3 8 3 4 3" xfId="2337" xr:uid="{00000000-0005-0000-0000-0000FF480000}"/>
    <cellStyle name="Comma 3 8 3 4 3 2" xfId="4741" xr:uid="{00000000-0005-0000-0000-000000490000}"/>
    <cellStyle name="Comma 3 8 3 4 3 2 2" xfId="9544" xr:uid="{00000000-0005-0000-0000-000001490000}"/>
    <cellStyle name="Comma 3 8 3 4 3 2 2 2" xfId="19151" xr:uid="{00000000-0005-0000-0000-000002490000}"/>
    <cellStyle name="Comma 3 8 3 4 3 2 2 2 2" xfId="38365" xr:uid="{5FF5D2B4-2827-4F88-A026-2EEB73493539}"/>
    <cellStyle name="Comma 3 8 3 4 3 2 2 3" xfId="28758" xr:uid="{6339A261-7C9A-4436-9CFE-0EED92DA0CD7}"/>
    <cellStyle name="Comma 3 8 3 4 3 2 3" xfId="14348" xr:uid="{00000000-0005-0000-0000-000003490000}"/>
    <cellStyle name="Comma 3 8 3 4 3 2 3 2" xfId="33562" xr:uid="{2DD72534-BF20-4D20-81C6-1757CC91A9E5}"/>
    <cellStyle name="Comma 3 8 3 4 3 2 4" xfId="23955" xr:uid="{9F552BFF-82CB-44CF-B265-6CAFCCEE4D9E}"/>
    <cellStyle name="Comma 3 8 3 4 3 3" xfId="7143" xr:uid="{00000000-0005-0000-0000-000004490000}"/>
    <cellStyle name="Comma 3 8 3 4 3 3 2" xfId="16750" xr:uid="{00000000-0005-0000-0000-000005490000}"/>
    <cellStyle name="Comma 3 8 3 4 3 3 2 2" xfId="35964" xr:uid="{C308D3F7-379E-4FB9-B64E-EDC645387F0D}"/>
    <cellStyle name="Comma 3 8 3 4 3 3 3" xfId="26357" xr:uid="{839BDE0A-7DEB-4CCB-93C3-FA927C6965F8}"/>
    <cellStyle name="Comma 3 8 3 4 3 4" xfId="11946" xr:uid="{00000000-0005-0000-0000-000006490000}"/>
    <cellStyle name="Comma 3 8 3 4 3 4 2" xfId="31160" xr:uid="{B2F40452-425C-449C-9F34-C240D688BE00}"/>
    <cellStyle name="Comma 3 8 3 4 3 5" xfId="21553" xr:uid="{93BB856D-1544-497D-9432-A70FA70EB284}"/>
    <cellStyle name="Comma 3 8 3 4 4" xfId="3141" xr:uid="{00000000-0005-0000-0000-000007490000}"/>
    <cellStyle name="Comma 3 8 3 4 4 2" xfId="7944" xr:uid="{00000000-0005-0000-0000-000008490000}"/>
    <cellStyle name="Comma 3 8 3 4 4 2 2" xfId="17551" xr:uid="{00000000-0005-0000-0000-000009490000}"/>
    <cellStyle name="Comma 3 8 3 4 4 2 2 2" xfId="36765" xr:uid="{63188D40-EBAF-4D1F-8A41-52D598EE5C1D}"/>
    <cellStyle name="Comma 3 8 3 4 4 2 3" xfId="27158" xr:uid="{B8F05C2E-ED3A-4C6A-A913-A41B8061B793}"/>
    <cellStyle name="Comma 3 8 3 4 4 3" xfId="12748" xr:uid="{00000000-0005-0000-0000-00000A490000}"/>
    <cellStyle name="Comma 3 8 3 4 4 3 2" xfId="31962" xr:uid="{DF73435D-ED5E-4C01-87FA-A444BAA255C3}"/>
    <cellStyle name="Comma 3 8 3 4 4 4" xfId="22355" xr:uid="{A2864BBC-0142-41D6-AE2C-091767C167A5}"/>
    <cellStyle name="Comma 3 8 3 4 5" xfId="5543" xr:uid="{00000000-0005-0000-0000-00000B490000}"/>
    <cellStyle name="Comma 3 8 3 4 5 2" xfId="15150" xr:uid="{00000000-0005-0000-0000-00000C490000}"/>
    <cellStyle name="Comma 3 8 3 4 5 2 2" xfId="34364" xr:uid="{7B3CF9C5-9C80-4BF9-B6D0-74E6B150C587}"/>
    <cellStyle name="Comma 3 8 3 4 5 3" xfId="24757" xr:uid="{DADE006A-A320-4CDD-B872-50431F2E59C4}"/>
    <cellStyle name="Comma 3 8 3 4 6" xfId="10346" xr:uid="{00000000-0005-0000-0000-00000D490000}"/>
    <cellStyle name="Comma 3 8 3 4 6 2" xfId="29560" xr:uid="{A81DCD75-2EB3-4394-8BB9-CC30403B6332}"/>
    <cellStyle name="Comma 3 8 3 4 7" xfId="19953" xr:uid="{78CDA2BE-29C3-49CE-BB39-44EFCF33D6F3}"/>
    <cellStyle name="Comma 3 8 3 5" xfId="937" xr:uid="{00000000-0005-0000-0000-00000E490000}"/>
    <cellStyle name="Comma 3 8 3 5 2" xfId="3341" xr:uid="{00000000-0005-0000-0000-00000F490000}"/>
    <cellStyle name="Comma 3 8 3 5 2 2" xfId="8144" xr:uid="{00000000-0005-0000-0000-000010490000}"/>
    <cellStyle name="Comma 3 8 3 5 2 2 2" xfId="17751" xr:uid="{00000000-0005-0000-0000-000011490000}"/>
    <cellStyle name="Comma 3 8 3 5 2 2 2 2" xfId="36965" xr:uid="{874CB1AB-953B-402A-808A-180D1BC8CC46}"/>
    <cellStyle name="Comma 3 8 3 5 2 2 3" xfId="27358" xr:uid="{0D7E522B-3855-4129-8CAE-2A8685CB2F60}"/>
    <cellStyle name="Comma 3 8 3 5 2 3" xfId="12948" xr:uid="{00000000-0005-0000-0000-000012490000}"/>
    <cellStyle name="Comma 3 8 3 5 2 3 2" xfId="32162" xr:uid="{8DA8E32F-DAC4-4C5E-96F9-CC6FBFB97EF0}"/>
    <cellStyle name="Comma 3 8 3 5 2 4" xfId="22555" xr:uid="{473DDE30-62EB-4C04-9831-C8763EB28ACC}"/>
    <cellStyle name="Comma 3 8 3 5 3" xfId="5743" xr:uid="{00000000-0005-0000-0000-000013490000}"/>
    <cellStyle name="Comma 3 8 3 5 3 2" xfId="15350" xr:uid="{00000000-0005-0000-0000-000014490000}"/>
    <cellStyle name="Comma 3 8 3 5 3 2 2" xfId="34564" xr:uid="{027DF931-45BB-4283-8AEC-47B3C6516720}"/>
    <cellStyle name="Comma 3 8 3 5 3 3" xfId="24957" xr:uid="{87064E53-81C8-4120-BA7C-EE9961680FD9}"/>
    <cellStyle name="Comma 3 8 3 5 4" xfId="10546" xr:uid="{00000000-0005-0000-0000-000015490000}"/>
    <cellStyle name="Comma 3 8 3 5 4 2" xfId="29760" xr:uid="{47B4C7C1-57FA-4EAB-8999-A22BE8A85878}"/>
    <cellStyle name="Comma 3 8 3 5 5" xfId="20153" xr:uid="{C3F84335-0182-4531-93CD-105243117D32}"/>
    <cellStyle name="Comma 3 8 3 6" xfId="1737" xr:uid="{00000000-0005-0000-0000-000016490000}"/>
    <cellStyle name="Comma 3 8 3 6 2" xfId="4141" xr:uid="{00000000-0005-0000-0000-000017490000}"/>
    <cellStyle name="Comma 3 8 3 6 2 2" xfId="8944" xr:uid="{00000000-0005-0000-0000-000018490000}"/>
    <cellStyle name="Comma 3 8 3 6 2 2 2" xfId="18551" xr:uid="{00000000-0005-0000-0000-000019490000}"/>
    <cellStyle name="Comma 3 8 3 6 2 2 2 2" xfId="37765" xr:uid="{F137D86E-12B6-4E19-A144-9A45D939712E}"/>
    <cellStyle name="Comma 3 8 3 6 2 2 3" xfId="28158" xr:uid="{6CF76DF2-ACD7-4C4C-9C94-66ABD685588D}"/>
    <cellStyle name="Comma 3 8 3 6 2 3" xfId="13748" xr:uid="{00000000-0005-0000-0000-00001A490000}"/>
    <cellStyle name="Comma 3 8 3 6 2 3 2" xfId="32962" xr:uid="{83E4E7BC-98CF-4AC5-BE99-2048D6C01EEE}"/>
    <cellStyle name="Comma 3 8 3 6 2 4" xfId="23355" xr:uid="{FF1DF6AC-0736-43B0-8C28-8DBDE52FDBF8}"/>
    <cellStyle name="Comma 3 8 3 6 3" xfId="6543" xr:uid="{00000000-0005-0000-0000-00001B490000}"/>
    <cellStyle name="Comma 3 8 3 6 3 2" xfId="16150" xr:uid="{00000000-0005-0000-0000-00001C490000}"/>
    <cellStyle name="Comma 3 8 3 6 3 2 2" xfId="35364" xr:uid="{5B3ED674-3FFA-42BE-9162-83D925F8852A}"/>
    <cellStyle name="Comma 3 8 3 6 3 3" xfId="25757" xr:uid="{210F786B-9879-4BE1-8FAD-CB8B752FBD94}"/>
    <cellStyle name="Comma 3 8 3 6 4" xfId="11346" xr:uid="{00000000-0005-0000-0000-00001D490000}"/>
    <cellStyle name="Comma 3 8 3 6 4 2" xfId="30560" xr:uid="{4E70F020-7D0E-48C2-8394-84A852EB0768}"/>
    <cellStyle name="Comma 3 8 3 6 5" xfId="20953" xr:uid="{93E58EDA-D74E-4E36-9ACA-B0A03BDC6426}"/>
    <cellStyle name="Comma 3 8 3 7" xfId="2541" xr:uid="{00000000-0005-0000-0000-00001E490000}"/>
    <cellStyle name="Comma 3 8 3 7 2" xfId="7344" xr:uid="{00000000-0005-0000-0000-00001F490000}"/>
    <cellStyle name="Comma 3 8 3 7 2 2" xfId="16951" xr:uid="{00000000-0005-0000-0000-000020490000}"/>
    <cellStyle name="Comma 3 8 3 7 2 2 2" xfId="36165" xr:uid="{FF236C01-D30A-4502-9DDA-FDA2C2A77F2E}"/>
    <cellStyle name="Comma 3 8 3 7 2 3" xfId="26558" xr:uid="{C71EB36C-0A40-4F2E-9E39-537D13A14A66}"/>
    <cellStyle name="Comma 3 8 3 7 3" xfId="12148" xr:uid="{00000000-0005-0000-0000-000021490000}"/>
    <cellStyle name="Comma 3 8 3 7 3 2" xfId="31362" xr:uid="{86223206-1B58-4F42-B1CB-B711F4DB086C}"/>
    <cellStyle name="Comma 3 8 3 7 4" xfId="21755" xr:uid="{73FFFA16-2E79-4F9E-923A-7F1FB192F916}"/>
    <cellStyle name="Comma 3 8 3 8" xfId="4943" xr:uid="{00000000-0005-0000-0000-000022490000}"/>
    <cellStyle name="Comma 3 8 3 8 2" xfId="14550" xr:uid="{00000000-0005-0000-0000-000023490000}"/>
    <cellStyle name="Comma 3 8 3 8 2 2" xfId="33764" xr:uid="{9AB282F5-E503-4B45-BC84-C47949F8D829}"/>
    <cellStyle name="Comma 3 8 3 8 3" xfId="24157" xr:uid="{199715FB-C56D-429D-BAB5-EDD8C63D5A8A}"/>
    <cellStyle name="Comma 3 8 3 9" xfId="9746" xr:uid="{00000000-0005-0000-0000-000024490000}"/>
    <cellStyle name="Comma 3 8 3 9 2" xfId="28960" xr:uid="{6AF3B91E-8B25-4E46-B02A-129B764219D4}"/>
    <cellStyle name="Comma 3 8 4" xfId="236" xr:uid="{00000000-0005-0000-0000-000025490000}"/>
    <cellStyle name="Comma 3 8 4 2" xfId="1037" xr:uid="{00000000-0005-0000-0000-000026490000}"/>
    <cellStyle name="Comma 3 8 4 2 2" xfId="3441" xr:uid="{00000000-0005-0000-0000-000027490000}"/>
    <cellStyle name="Comma 3 8 4 2 2 2" xfId="8244" xr:uid="{00000000-0005-0000-0000-000028490000}"/>
    <cellStyle name="Comma 3 8 4 2 2 2 2" xfId="17851" xr:uid="{00000000-0005-0000-0000-000029490000}"/>
    <cellStyle name="Comma 3 8 4 2 2 2 2 2" xfId="37065" xr:uid="{D2BC2798-9E9E-48BF-B2EE-BB944DFED01C}"/>
    <cellStyle name="Comma 3 8 4 2 2 2 3" xfId="27458" xr:uid="{DA414DA8-9161-4A01-84E5-DEDFF6E46830}"/>
    <cellStyle name="Comma 3 8 4 2 2 3" xfId="13048" xr:uid="{00000000-0005-0000-0000-00002A490000}"/>
    <cellStyle name="Comma 3 8 4 2 2 3 2" xfId="32262" xr:uid="{071448E6-18B8-4B92-B7D2-B55049912D40}"/>
    <cellStyle name="Comma 3 8 4 2 2 4" xfId="22655" xr:uid="{F9EE3CFC-F1EF-4032-90DD-F47FB5271838}"/>
    <cellStyle name="Comma 3 8 4 2 3" xfId="5843" xr:uid="{00000000-0005-0000-0000-00002B490000}"/>
    <cellStyle name="Comma 3 8 4 2 3 2" xfId="15450" xr:uid="{00000000-0005-0000-0000-00002C490000}"/>
    <cellStyle name="Comma 3 8 4 2 3 2 2" xfId="34664" xr:uid="{C8A538B8-4800-48D7-9DBC-11F8A9E2E222}"/>
    <cellStyle name="Comma 3 8 4 2 3 3" xfId="25057" xr:uid="{23D6D093-E7E4-45FF-85FD-A64D03925469}"/>
    <cellStyle name="Comma 3 8 4 2 4" xfId="10646" xr:uid="{00000000-0005-0000-0000-00002D490000}"/>
    <cellStyle name="Comma 3 8 4 2 4 2" xfId="29860" xr:uid="{94C4FF48-8813-47B7-BB58-E08387F1F958}"/>
    <cellStyle name="Comma 3 8 4 2 5" xfId="20253" xr:uid="{8B7E0F31-6061-46E2-87B5-A6EBCD59DF07}"/>
    <cellStyle name="Comma 3 8 4 3" xfId="1837" xr:uid="{00000000-0005-0000-0000-00002E490000}"/>
    <cellStyle name="Comma 3 8 4 3 2" xfId="4241" xr:uid="{00000000-0005-0000-0000-00002F490000}"/>
    <cellStyle name="Comma 3 8 4 3 2 2" xfId="9044" xr:uid="{00000000-0005-0000-0000-000030490000}"/>
    <cellStyle name="Comma 3 8 4 3 2 2 2" xfId="18651" xr:uid="{00000000-0005-0000-0000-000031490000}"/>
    <cellStyle name="Comma 3 8 4 3 2 2 2 2" xfId="37865" xr:uid="{FF319BFC-05AB-4656-B3A6-906DF4AA9829}"/>
    <cellStyle name="Comma 3 8 4 3 2 2 3" xfId="28258" xr:uid="{640BE65B-B4A3-45E0-A88D-634E5A828697}"/>
    <cellStyle name="Comma 3 8 4 3 2 3" xfId="13848" xr:uid="{00000000-0005-0000-0000-000032490000}"/>
    <cellStyle name="Comma 3 8 4 3 2 3 2" xfId="33062" xr:uid="{37FB51D2-EF6D-4709-8EBE-C4F91CA50DAF}"/>
    <cellStyle name="Comma 3 8 4 3 2 4" xfId="23455" xr:uid="{C3E74A87-5819-410E-A43A-4E6DC65D89D6}"/>
    <cellStyle name="Comma 3 8 4 3 3" xfId="6643" xr:uid="{00000000-0005-0000-0000-000033490000}"/>
    <cellStyle name="Comma 3 8 4 3 3 2" xfId="16250" xr:uid="{00000000-0005-0000-0000-000034490000}"/>
    <cellStyle name="Comma 3 8 4 3 3 2 2" xfId="35464" xr:uid="{EE3FFE67-6D0E-4143-A40F-4FFC03252CED}"/>
    <cellStyle name="Comma 3 8 4 3 3 3" xfId="25857" xr:uid="{4A9690DF-9A89-4FCD-BFAB-2A27FB096A86}"/>
    <cellStyle name="Comma 3 8 4 3 4" xfId="11446" xr:uid="{00000000-0005-0000-0000-000035490000}"/>
    <cellStyle name="Comma 3 8 4 3 4 2" xfId="30660" xr:uid="{CE85CA5E-5D93-4940-9B46-BE47409D1C8C}"/>
    <cellStyle name="Comma 3 8 4 3 5" xfId="21053" xr:uid="{0667DE72-C559-4C25-BB3C-67FAD619772B}"/>
    <cellStyle name="Comma 3 8 4 4" xfId="2641" xr:uid="{00000000-0005-0000-0000-000036490000}"/>
    <cellStyle name="Comma 3 8 4 4 2" xfId="7444" xr:uid="{00000000-0005-0000-0000-000037490000}"/>
    <cellStyle name="Comma 3 8 4 4 2 2" xfId="17051" xr:uid="{00000000-0005-0000-0000-000038490000}"/>
    <cellStyle name="Comma 3 8 4 4 2 2 2" xfId="36265" xr:uid="{517D7E22-20A0-45DF-8F83-C7B9ACE3D6CA}"/>
    <cellStyle name="Comma 3 8 4 4 2 3" xfId="26658" xr:uid="{8E123847-7595-4491-BCD3-157F21C65C17}"/>
    <cellStyle name="Comma 3 8 4 4 3" xfId="12248" xr:uid="{00000000-0005-0000-0000-000039490000}"/>
    <cellStyle name="Comma 3 8 4 4 3 2" xfId="31462" xr:uid="{6D20D74D-5A16-421C-B7E0-90DB0363C394}"/>
    <cellStyle name="Comma 3 8 4 4 4" xfId="21855" xr:uid="{268914E1-3BA8-4ACC-B427-B6C86F9B69CC}"/>
    <cellStyle name="Comma 3 8 4 5" xfId="5043" xr:uid="{00000000-0005-0000-0000-00003A490000}"/>
    <cellStyle name="Comma 3 8 4 5 2" xfId="14650" xr:uid="{00000000-0005-0000-0000-00003B490000}"/>
    <cellStyle name="Comma 3 8 4 5 2 2" xfId="33864" xr:uid="{272F1D4C-BBD7-49FD-8602-6D5EE020B6C5}"/>
    <cellStyle name="Comma 3 8 4 5 3" xfId="24257" xr:uid="{A739A4FB-32AE-4624-9EE4-9CBD9675A077}"/>
    <cellStyle name="Comma 3 8 4 6" xfId="9846" xr:uid="{00000000-0005-0000-0000-00003C490000}"/>
    <cellStyle name="Comma 3 8 4 6 2" xfId="29060" xr:uid="{4712E656-BB0F-4269-9D05-D1D7B7CFF421}"/>
    <cellStyle name="Comma 3 8 4 7" xfId="19453" xr:uid="{36D0C3F2-351D-435F-BAAA-DFED5366DBD2}"/>
    <cellStyle name="Comma 3 8 5" xfId="436" xr:uid="{00000000-0005-0000-0000-00003D490000}"/>
    <cellStyle name="Comma 3 8 5 2" xfId="1237" xr:uid="{00000000-0005-0000-0000-00003E490000}"/>
    <cellStyle name="Comma 3 8 5 2 2" xfId="3641" xr:uid="{00000000-0005-0000-0000-00003F490000}"/>
    <cellStyle name="Comma 3 8 5 2 2 2" xfId="8444" xr:uid="{00000000-0005-0000-0000-000040490000}"/>
    <cellStyle name="Comma 3 8 5 2 2 2 2" xfId="18051" xr:uid="{00000000-0005-0000-0000-000041490000}"/>
    <cellStyle name="Comma 3 8 5 2 2 2 2 2" xfId="37265" xr:uid="{468ADDB4-7D53-40D8-BAC5-E97FD3F675BA}"/>
    <cellStyle name="Comma 3 8 5 2 2 2 3" xfId="27658" xr:uid="{7B9B6F2C-1EA3-42F0-9D02-DECAA2F1F98D}"/>
    <cellStyle name="Comma 3 8 5 2 2 3" xfId="13248" xr:uid="{00000000-0005-0000-0000-000042490000}"/>
    <cellStyle name="Comma 3 8 5 2 2 3 2" xfId="32462" xr:uid="{753E3AE6-A12B-4DD7-8370-4894C7B8B4CD}"/>
    <cellStyle name="Comma 3 8 5 2 2 4" xfId="22855" xr:uid="{1A099CC8-E872-468E-946B-BA16CCECFC4F}"/>
    <cellStyle name="Comma 3 8 5 2 3" xfId="6043" xr:uid="{00000000-0005-0000-0000-000043490000}"/>
    <cellStyle name="Comma 3 8 5 2 3 2" xfId="15650" xr:uid="{00000000-0005-0000-0000-000044490000}"/>
    <cellStyle name="Comma 3 8 5 2 3 2 2" xfId="34864" xr:uid="{DBA25509-DA81-4D73-9A5F-86B8D324580B}"/>
    <cellStyle name="Comma 3 8 5 2 3 3" xfId="25257" xr:uid="{105A7D45-5752-44F3-93B2-9D2B5BDDC88D}"/>
    <cellStyle name="Comma 3 8 5 2 4" xfId="10846" xr:uid="{00000000-0005-0000-0000-000045490000}"/>
    <cellStyle name="Comma 3 8 5 2 4 2" xfId="30060" xr:uid="{61BF70B3-78E4-49B9-A644-D4BD7412EC8B}"/>
    <cellStyle name="Comma 3 8 5 2 5" xfId="20453" xr:uid="{646E64E5-A2CC-43FC-B821-EAAF73172E80}"/>
    <cellStyle name="Comma 3 8 5 3" xfId="2037" xr:uid="{00000000-0005-0000-0000-000046490000}"/>
    <cellStyle name="Comma 3 8 5 3 2" xfId="4441" xr:uid="{00000000-0005-0000-0000-000047490000}"/>
    <cellStyle name="Comma 3 8 5 3 2 2" xfId="9244" xr:uid="{00000000-0005-0000-0000-000048490000}"/>
    <cellStyle name="Comma 3 8 5 3 2 2 2" xfId="18851" xr:uid="{00000000-0005-0000-0000-000049490000}"/>
    <cellStyle name="Comma 3 8 5 3 2 2 2 2" xfId="38065" xr:uid="{4756A6B1-37C7-4C80-8396-2177EDB2A7AB}"/>
    <cellStyle name="Comma 3 8 5 3 2 2 3" xfId="28458" xr:uid="{EE0315E9-7335-4564-B314-4B6B756C6A4F}"/>
    <cellStyle name="Comma 3 8 5 3 2 3" xfId="14048" xr:uid="{00000000-0005-0000-0000-00004A490000}"/>
    <cellStyle name="Comma 3 8 5 3 2 3 2" xfId="33262" xr:uid="{0C0D074F-FDE3-4C0F-A32B-576DB711CA33}"/>
    <cellStyle name="Comma 3 8 5 3 2 4" xfId="23655" xr:uid="{E8966D37-CFE3-423E-AC44-1B42C7A3131B}"/>
    <cellStyle name="Comma 3 8 5 3 3" xfId="6843" xr:uid="{00000000-0005-0000-0000-00004B490000}"/>
    <cellStyle name="Comma 3 8 5 3 3 2" xfId="16450" xr:uid="{00000000-0005-0000-0000-00004C490000}"/>
    <cellStyle name="Comma 3 8 5 3 3 2 2" xfId="35664" xr:uid="{696F79C0-55DA-45A5-BA9A-C42094256591}"/>
    <cellStyle name="Comma 3 8 5 3 3 3" xfId="26057" xr:uid="{AED5B81C-5389-4D87-AA73-B3B623027232}"/>
    <cellStyle name="Comma 3 8 5 3 4" xfId="11646" xr:uid="{00000000-0005-0000-0000-00004D490000}"/>
    <cellStyle name="Comma 3 8 5 3 4 2" xfId="30860" xr:uid="{6062F916-B4C1-4739-990B-4C5E90601B76}"/>
    <cellStyle name="Comma 3 8 5 3 5" xfId="21253" xr:uid="{D73F006F-7DAB-419D-892B-A63E0FE9F1D3}"/>
    <cellStyle name="Comma 3 8 5 4" xfId="2841" xr:uid="{00000000-0005-0000-0000-00004E490000}"/>
    <cellStyle name="Comma 3 8 5 4 2" xfId="7644" xr:uid="{00000000-0005-0000-0000-00004F490000}"/>
    <cellStyle name="Comma 3 8 5 4 2 2" xfId="17251" xr:uid="{00000000-0005-0000-0000-000050490000}"/>
    <cellStyle name="Comma 3 8 5 4 2 2 2" xfId="36465" xr:uid="{DF3EC542-2493-45C0-8B51-1B055D832201}"/>
    <cellStyle name="Comma 3 8 5 4 2 3" xfId="26858" xr:uid="{A18E86CA-72D9-41C7-9916-8D3E15B583F7}"/>
    <cellStyle name="Comma 3 8 5 4 3" xfId="12448" xr:uid="{00000000-0005-0000-0000-000051490000}"/>
    <cellStyle name="Comma 3 8 5 4 3 2" xfId="31662" xr:uid="{34F8B734-DA97-42A6-9198-681EE0734CFF}"/>
    <cellStyle name="Comma 3 8 5 4 4" xfId="22055" xr:uid="{7AE1C0AD-806B-4D27-802D-E140AB153795}"/>
    <cellStyle name="Comma 3 8 5 5" xfId="5243" xr:uid="{00000000-0005-0000-0000-000052490000}"/>
    <cellStyle name="Comma 3 8 5 5 2" xfId="14850" xr:uid="{00000000-0005-0000-0000-000053490000}"/>
    <cellStyle name="Comma 3 8 5 5 2 2" xfId="34064" xr:uid="{49FE659F-4FFF-4FD9-ADB7-6E9F1B58DA3F}"/>
    <cellStyle name="Comma 3 8 5 5 3" xfId="24457" xr:uid="{E2FCE3BB-98B8-48C0-9BA1-61DA3710584F}"/>
    <cellStyle name="Comma 3 8 5 6" xfId="10046" xr:uid="{00000000-0005-0000-0000-000054490000}"/>
    <cellStyle name="Comma 3 8 5 6 2" xfId="29260" xr:uid="{0274B3AA-5FEC-4118-A922-B02A1C575010}"/>
    <cellStyle name="Comma 3 8 5 7" xfId="19653" xr:uid="{935B1146-1535-4053-B620-5EA6A0F7D731}"/>
    <cellStyle name="Comma 3 8 6" xfId="636" xr:uid="{00000000-0005-0000-0000-000055490000}"/>
    <cellStyle name="Comma 3 8 6 2" xfId="1437" xr:uid="{00000000-0005-0000-0000-000056490000}"/>
    <cellStyle name="Comma 3 8 6 2 2" xfId="3841" xr:uid="{00000000-0005-0000-0000-000057490000}"/>
    <cellStyle name="Comma 3 8 6 2 2 2" xfId="8644" xr:uid="{00000000-0005-0000-0000-000058490000}"/>
    <cellStyle name="Comma 3 8 6 2 2 2 2" xfId="18251" xr:uid="{00000000-0005-0000-0000-000059490000}"/>
    <cellStyle name="Comma 3 8 6 2 2 2 2 2" xfId="37465" xr:uid="{6EB72F61-D84A-4A86-8E60-BE4BB89006E4}"/>
    <cellStyle name="Comma 3 8 6 2 2 2 3" xfId="27858" xr:uid="{A8075435-563A-407F-A2BD-BA9862A5BA3D}"/>
    <cellStyle name="Comma 3 8 6 2 2 3" xfId="13448" xr:uid="{00000000-0005-0000-0000-00005A490000}"/>
    <cellStyle name="Comma 3 8 6 2 2 3 2" xfId="32662" xr:uid="{2B034B90-DFE6-464B-9AA5-A88EBBA6A8DB}"/>
    <cellStyle name="Comma 3 8 6 2 2 4" xfId="23055" xr:uid="{8D0E4D20-34BC-440F-B006-9DEAE5D8914E}"/>
    <cellStyle name="Comma 3 8 6 2 3" xfId="6243" xr:uid="{00000000-0005-0000-0000-00005B490000}"/>
    <cellStyle name="Comma 3 8 6 2 3 2" xfId="15850" xr:uid="{00000000-0005-0000-0000-00005C490000}"/>
    <cellStyle name="Comma 3 8 6 2 3 2 2" xfId="35064" xr:uid="{637F7F08-CCEB-4071-8F6E-BD5A534E5676}"/>
    <cellStyle name="Comma 3 8 6 2 3 3" xfId="25457" xr:uid="{255F2859-0578-45BD-BC28-A711D557ED14}"/>
    <cellStyle name="Comma 3 8 6 2 4" xfId="11046" xr:uid="{00000000-0005-0000-0000-00005D490000}"/>
    <cellStyle name="Comma 3 8 6 2 4 2" xfId="30260" xr:uid="{09A2BCAD-EA9F-4C2F-8FDE-7F9795DA12C6}"/>
    <cellStyle name="Comma 3 8 6 2 5" xfId="20653" xr:uid="{9A8082BD-9FA2-4AF7-BB5E-31474DF7C403}"/>
    <cellStyle name="Comma 3 8 6 3" xfId="2237" xr:uid="{00000000-0005-0000-0000-00005E490000}"/>
    <cellStyle name="Comma 3 8 6 3 2" xfId="4641" xr:uid="{00000000-0005-0000-0000-00005F490000}"/>
    <cellStyle name="Comma 3 8 6 3 2 2" xfId="9444" xr:uid="{00000000-0005-0000-0000-000060490000}"/>
    <cellStyle name="Comma 3 8 6 3 2 2 2" xfId="19051" xr:uid="{00000000-0005-0000-0000-000061490000}"/>
    <cellStyle name="Comma 3 8 6 3 2 2 2 2" xfId="38265" xr:uid="{E7464136-5BE2-4227-8007-C057191527F4}"/>
    <cellStyle name="Comma 3 8 6 3 2 2 3" xfId="28658" xr:uid="{2B229C65-AA8A-49B3-B802-444B99E282EA}"/>
    <cellStyle name="Comma 3 8 6 3 2 3" xfId="14248" xr:uid="{00000000-0005-0000-0000-000062490000}"/>
    <cellStyle name="Comma 3 8 6 3 2 3 2" xfId="33462" xr:uid="{4E5BA933-17A4-4A03-B908-A01F5185BBDB}"/>
    <cellStyle name="Comma 3 8 6 3 2 4" xfId="23855" xr:uid="{D74F2212-B718-4580-921E-5A835081FD01}"/>
    <cellStyle name="Comma 3 8 6 3 3" xfId="7043" xr:uid="{00000000-0005-0000-0000-000063490000}"/>
    <cellStyle name="Comma 3 8 6 3 3 2" xfId="16650" xr:uid="{00000000-0005-0000-0000-000064490000}"/>
    <cellStyle name="Comma 3 8 6 3 3 2 2" xfId="35864" xr:uid="{B647EA4D-9CA8-4D22-BE44-AFF7855AAAC0}"/>
    <cellStyle name="Comma 3 8 6 3 3 3" xfId="26257" xr:uid="{EDC34330-01D5-4707-B63C-52889FD7F6E7}"/>
    <cellStyle name="Comma 3 8 6 3 4" xfId="11846" xr:uid="{00000000-0005-0000-0000-000065490000}"/>
    <cellStyle name="Comma 3 8 6 3 4 2" xfId="31060" xr:uid="{6778232C-8D8A-4FA6-8585-3FE176BF8EDE}"/>
    <cellStyle name="Comma 3 8 6 3 5" xfId="21453" xr:uid="{F38E6AF7-8169-4550-8B1D-8A497EA5F382}"/>
    <cellStyle name="Comma 3 8 6 4" xfId="3041" xr:uid="{00000000-0005-0000-0000-000066490000}"/>
    <cellStyle name="Comma 3 8 6 4 2" xfId="7844" xr:uid="{00000000-0005-0000-0000-000067490000}"/>
    <cellStyle name="Comma 3 8 6 4 2 2" xfId="17451" xr:uid="{00000000-0005-0000-0000-000068490000}"/>
    <cellStyle name="Comma 3 8 6 4 2 2 2" xfId="36665" xr:uid="{6D981B65-E170-49A8-8D38-DE2B53AD5B2E}"/>
    <cellStyle name="Comma 3 8 6 4 2 3" xfId="27058" xr:uid="{7345E29B-928A-48FA-8F1A-516E8DEC53C1}"/>
    <cellStyle name="Comma 3 8 6 4 3" xfId="12648" xr:uid="{00000000-0005-0000-0000-000069490000}"/>
    <cellStyle name="Comma 3 8 6 4 3 2" xfId="31862" xr:uid="{C4B9ED8A-B742-4E41-A0B7-4D304F267406}"/>
    <cellStyle name="Comma 3 8 6 4 4" xfId="22255" xr:uid="{7ED5CD29-EBCD-4048-BFC4-7332B84FD38D}"/>
    <cellStyle name="Comma 3 8 6 5" xfId="5443" xr:uid="{00000000-0005-0000-0000-00006A490000}"/>
    <cellStyle name="Comma 3 8 6 5 2" xfId="15050" xr:uid="{00000000-0005-0000-0000-00006B490000}"/>
    <cellStyle name="Comma 3 8 6 5 2 2" xfId="34264" xr:uid="{27B41552-B252-4F78-A2AD-88A2664795C2}"/>
    <cellStyle name="Comma 3 8 6 5 3" xfId="24657" xr:uid="{1B098B8D-BB50-423D-9DB0-5B8A5A3B7E0E}"/>
    <cellStyle name="Comma 3 8 6 6" xfId="10246" xr:uid="{00000000-0005-0000-0000-00006C490000}"/>
    <cellStyle name="Comma 3 8 6 6 2" xfId="29460" xr:uid="{CCCC5ACD-5711-418E-94C3-E300C6355097}"/>
    <cellStyle name="Comma 3 8 6 7" xfId="19853" xr:uid="{B9A3E35A-D371-4686-BF81-20DEA63B7FEC}"/>
    <cellStyle name="Comma 3 8 7" xfId="837" xr:uid="{00000000-0005-0000-0000-00006D490000}"/>
    <cellStyle name="Comma 3 8 7 2" xfId="3241" xr:uid="{00000000-0005-0000-0000-00006E490000}"/>
    <cellStyle name="Comma 3 8 7 2 2" xfId="8044" xr:uid="{00000000-0005-0000-0000-00006F490000}"/>
    <cellStyle name="Comma 3 8 7 2 2 2" xfId="17651" xr:uid="{00000000-0005-0000-0000-000070490000}"/>
    <cellStyle name="Comma 3 8 7 2 2 2 2" xfId="36865" xr:uid="{02BF564A-DC33-4D28-8125-25B8544D3F96}"/>
    <cellStyle name="Comma 3 8 7 2 2 3" xfId="27258" xr:uid="{FCD0C1F8-75E2-48EF-A1E2-D3975C63D4C5}"/>
    <cellStyle name="Comma 3 8 7 2 3" xfId="12848" xr:uid="{00000000-0005-0000-0000-000071490000}"/>
    <cellStyle name="Comma 3 8 7 2 3 2" xfId="32062" xr:uid="{B336F2BD-86AA-431A-91B7-DCC882BAAB39}"/>
    <cellStyle name="Comma 3 8 7 2 4" xfId="22455" xr:uid="{99067C45-BC48-4853-A6C7-4AB7916A1C0B}"/>
    <cellStyle name="Comma 3 8 7 3" xfId="5643" xr:uid="{00000000-0005-0000-0000-000072490000}"/>
    <cellStyle name="Comma 3 8 7 3 2" xfId="15250" xr:uid="{00000000-0005-0000-0000-000073490000}"/>
    <cellStyle name="Comma 3 8 7 3 2 2" xfId="34464" xr:uid="{7D9B3C63-9374-4E13-B259-CD20368E0C77}"/>
    <cellStyle name="Comma 3 8 7 3 3" xfId="24857" xr:uid="{05D83E05-FB67-4C38-9B4D-9E520E63F47F}"/>
    <cellStyle name="Comma 3 8 7 4" xfId="10446" xr:uid="{00000000-0005-0000-0000-000074490000}"/>
    <cellStyle name="Comma 3 8 7 4 2" xfId="29660" xr:uid="{03505402-A1D2-420E-B811-6CF05EDDD95C}"/>
    <cellStyle name="Comma 3 8 7 5" xfId="20053" xr:uid="{7F4F52F4-E86B-4F13-BF1A-A5A9648B1E0B}"/>
    <cellStyle name="Comma 3 8 8" xfId="1637" xr:uid="{00000000-0005-0000-0000-000075490000}"/>
    <cellStyle name="Comma 3 8 8 2" xfId="4041" xr:uid="{00000000-0005-0000-0000-000076490000}"/>
    <cellStyle name="Comma 3 8 8 2 2" xfId="8844" xr:uid="{00000000-0005-0000-0000-000077490000}"/>
    <cellStyle name="Comma 3 8 8 2 2 2" xfId="18451" xr:uid="{00000000-0005-0000-0000-000078490000}"/>
    <cellStyle name="Comma 3 8 8 2 2 2 2" xfId="37665" xr:uid="{A11A9084-6BF8-4955-9C81-0B43C52775CD}"/>
    <cellStyle name="Comma 3 8 8 2 2 3" xfId="28058" xr:uid="{89FB8EF4-D160-4970-B3A7-E66977633863}"/>
    <cellStyle name="Comma 3 8 8 2 3" xfId="13648" xr:uid="{00000000-0005-0000-0000-000079490000}"/>
    <cellStyle name="Comma 3 8 8 2 3 2" xfId="32862" xr:uid="{9A54B2B1-6E2A-4A7C-9852-8B5ACDE642DF}"/>
    <cellStyle name="Comma 3 8 8 2 4" xfId="23255" xr:uid="{AC9634AE-2FC3-43F9-A21E-F7F47FE22003}"/>
    <cellStyle name="Comma 3 8 8 3" xfId="6443" xr:uid="{00000000-0005-0000-0000-00007A490000}"/>
    <cellStyle name="Comma 3 8 8 3 2" xfId="16050" xr:uid="{00000000-0005-0000-0000-00007B490000}"/>
    <cellStyle name="Comma 3 8 8 3 2 2" xfId="35264" xr:uid="{62C6B49A-C1BB-4189-83CE-15735182E3BC}"/>
    <cellStyle name="Comma 3 8 8 3 3" xfId="25657" xr:uid="{4B234685-C850-4B9A-A068-5297EAEB3513}"/>
    <cellStyle name="Comma 3 8 8 4" xfId="11246" xr:uid="{00000000-0005-0000-0000-00007C490000}"/>
    <cellStyle name="Comma 3 8 8 4 2" xfId="30460" xr:uid="{2598938E-DA3C-44EA-9BE8-25CF0CCA6E35}"/>
    <cellStyle name="Comma 3 8 8 5" xfId="20853" xr:uid="{4D594FBC-0BFB-4461-8FB0-C9BC81514ECB}"/>
    <cellStyle name="Comma 3 8 9" xfId="2441" xr:uid="{00000000-0005-0000-0000-00007D490000}"/>
    <cellStyle name="Comma 3 8 9 2" xfId="7244" xr:uid="{00000000-0005-0000-0000-00007E490000}"/>
    <cellStyle name="Comma 3 8 9 2 2" xfId="16851" xr:uid="{00000000-0005-0000-0000-00007F490000}"/>
    <cellStyle name="Comma 3 8 9 2 2 2" xfId="36065" xr:uid="{44166495-D7BD-4651-A222-755B9A633A45}"/>
    <cellStyle name="Comma 3 8 9 2 3" xfId="26458" xr:uid="{41A6E546-E09E-421D-B138-891627A4D696}"/>
    <cellStyle name="Comma 3 8 9 3" xfId="12048" xr:uid="{00000000-0005-0000-0000-000080490000}"/>
    <cellStyle name="Comma 3 8 9 3 2" xfId="31262" xr:uid="{9F6FBB5A-9F0D-4099-B625-1D9152C25C6E}"/>
    <cellStyle name="Comma 3 8 9 4" xfId="21655" xr:uid="{BFB6FA82-8F30-44ED-9853-79E5CA16119D}"/>
    <cellStyle name="Comma 3 9" xfId="46" xr:uid="{00000000-0005-0000-0000-000081490000}"/>
    <cellStyle name="Comma 3 9 10" xfId="4853" xr:uid="{00000000-0005-0000-0000-000082490000}"/>
    <cellStyle name="Comma 3 9 10 2" xfId="14460" xr:uid="{00000000-0005-0000-0000-000083490000}"/>
    <cellStyle name="Comma 3 9 10 2 2" xfId="33674" xr:uid="{6985EA4E-5B15-495A-A4D3-FE45F19E79E8}"/>
    <cellStyle name="Comma 3 9 10 3" xfId="24067" xr:uid="{04CAB342-96A4-4012-9A5E-66EB359DD151}"/>
    <cellStyle name="Comma 3 9 11" xfId="9656" xr:uid="{00000000-0005-0000-0000-000084490000}"/>
    <cellStyle name="Comma 3 9 11 2" xfId="28870" xr:uid="{92BCBF29-4518-4FB3-B35F-D84FF0E4F19F}"/>
    <cellStyle name="Comma 3 9 12" xfId="19263" xr:uid="{8CDEBF89-2994-4781-B538-42B47FDEF853}"/>
    <cellStyle name="Comma 3 9 2" xfId="96" xr:uid="{00000000-0005-0000-0000-000085490000}"/>
    <cellStyle name="Comma 3 9 2 10" xfId="9706" xr:uid="{00000000-0005-0000-0000-000086490000}"/>
    <cellStyle name="Comma 3 9 2 10 2" xfId="28920" xr:uid="{6D062C98-2C58-4EE8-A91B-46A7D6BDE907}"/>
    <cellStyle name="Comma 3 9 2 11" xfId="19313" xr:uid="{BA8ECC45-EBD6-4A27-A2AE-C39553DE6D53}"/>
    <cellStyle name="Comma 3 9 2 2" xfId="196" xr:uid="{00000000-0005-0000-0000-000087490000}"/>
    <cellStyle name="Comma 3 9 2 2 10" xfId="19413" xr:uid="{52A1D5B5-BAC7-414C-8A10-4A3CA22EFF8F}"/>
    <cellStyle name="Comma 3 9 2 2 2" xfId="396" xr:uid="{00000000-0005-0000-0000-000088490000}"/>
    <cellStyle name="Comma 3 9 2 2 2 2" xfId="1197" xr:uid="{00000000-0005-0000-0000-000089490000}"/>
    <cellStyle name="Comma 3 9 2 2 2 2 2" xfId="3601" xr:uid="{00000000-0005-0000-0000-00008A490000}"/>
    <cellStyle name="Comma 3 9 2 2 2 2 2 2" xfId="8404" xr:uid="{00000000-0005-0000-0000-00008B490000}"/>
    <cellStyle name="Comma 3 9 2 2 2 2 2 2 2" xfId="18011" xr:uid="{00000000-0005-0000-0000-00008C490000}"/>
    <cellStyle name="Comma 3 9 2 2 2 2 2 2 2 2" xfId="37225" xr:uid="{F8FD9D2B-1A2C-4068-A7BB-0442000823A0}"/>
    <cellStyle name="Comma 3 9 2 2 2 2 2 2 3" xfId="27618" xr:uid="{332367D3-EA19-430C-AF4B-FF2EA832D467}"/>
    <cellStyle name="Comma 3 9 2 2 2 2 2 3" xfId="13208" xr:uid="{00000000-0005-0000-0000-00008D490000}"/>
    <cellStyle name="Comma 3 9 2 2 2 2 2 3 2" xfId="32422" xr:uid="{443ED9F9-A54A-4403-94C6-C13525004D85}"/>
    <cellStyle name="Comma 3 9 2 2 2 2 2 4" xfId="22815" xr:uid="{2D2AA947-B77C-4D6A-BF6B-00B76BBD2BD6}"/>
    <cellStyle name="Comma 3 9 2 2 2 2 3" xfId="6003" xr:uid="{00000000-0005-0000-0000-00008E490000}"/>
    <cellStyle name="Comma 3 9 2 2 2 2 3 2" xfId="15610" xr:uid="{00000000-0005-0000-0000-00008F490000}"/>
    <cellStyle name="Comma 3 9 2 2 2 2 3 2 2" xfId="34824" xr:uid="{C5D44FD6-C629-4445-B30A-8E830BA01CE6}"/>
    <cellStyle name="Comma 3 9 2 2 2 2 3 3" xfId="25217" xr:uid="{9903BBE3-0FA7-4361-B120-53BD1A19ABE7}"/>
    <cellStyle name="Comma 3 9 2 2 2 2 4" xfId="10806" xr:uid="{00000000-0005-0000-0000-000090490000}"/>
    <cellStyle name="Comma 3 9 2 2 2 2 4 2" xfId="30020" xr:uid="{6FCD2DFC-4624-4FFB-BE2C-9A8F37996E97}"/>
    <cellStyle name="Comma 3 9 2 2 2 2 5" xfId="20413" xr:uid="{828BD189-0893-414B-BC6C-440AC2C52131}"/>
    <cellStyle name="Comma 3 9 2 2 2 3" xfId="1997" xr:uid="{00000000-0005-0000-0000-000091490000}"/>
    <cellStyle name="Comma 3 9 2 2 2 3 2" xfId="4401" xr:uid="{00000000-0005-0000-0000-000092490000}"/>
    <cellStyle name="Comma 3 9 2 2 2 3 2 2" xfId="9204" xr:uid="{00000000-0005-0000-0000-000093490000}"/>
    <cellStyle name="Comma 3 9 2 2 2 3 2 2 2" xfId="18811" xr:uid="{00000000-0005-0000-0000-000094490000}"/>
    <cellStyle name="Comma 3 9 2 2 2 3 2 2 2 2" xfId="38025" xr:uid="{6DC1A2CC-FA30-4580-8BBB-4AD777406CC5}"/>
    <cellStyle name="Comma 3 9 2 2 2 3 2 2 3" xfId="28418" xr:uid="{E5305311-C8A3-4F9A-8D51-189D06B9AED8}"/>
    <cellStyle name="Comma 3 9 2 2 2 3 2 3" xfId="14008" xr:uid="{00000000-0005-0000-0000-000095490000}"/>
    <cellStyle name="Comma 3 9 2 2 2 3 2 3 2" xfId="33222" xr:uid="{C75E1C32-0D93-4081-B318-5BA29283EAF6}"/>
    <cellStyle name="Comma 3 9 2 2 2 3 2 4" xfId="23615" xr:uid="{FB8FA8D7-34EB-4227-A24E-08B819F3CDCF}"/>
    <cellStyle name="Comma 3 9 2 2 2 3 3" xfId="6803" xr:uid="{00000000-0005-0000-0000-000096490000}"/>
    <cellStyle name="Comma 3 9 2 2 2 3 3 2" xfId="16410" xr:uid="{00000000-0005-0000-0000-000097490000}"/>
    <cellStyle name="Comma 3 9 2 2 2 3 3 2 2" xfId="35624" xr:uid="{6EA94494-63E3-482D-B1BC-323880AE9636}"/>
    <cellStyle name="Comma 3 9 2 2 2 3 3 3" xfId="26017" xr:uid="{9E4B6D86-B5C7-4313-8A98-38857A032893}"/>
    <cellStyle name="Comma 3 9 2 2 2 3 4" xfId="11606" xr:uid="{00000000-0005-0000-0000-000098490000}"/>
    <cellStyle name="Comma 3 9 2 2 2 3 4 2" xfId="30820" xr:uid="{29BF37EB-990B-4ECD-A5A8-BF7DC1A51E92}"/>
    <cellStyle name="Comma 3 9 2 2 2 3 5" xfId="21213" xr:uid="{2A43A9AD-8F07-450A-88BF-49CF2D863EDC}"/>
    <cellStyle name="Comma 3 9 2 2 2 4" xfId="2801" xr:uid="{00000000-0005-0000-0000-000099490000}"/>
    <cellStyle name="Comma 3 9 2 2 2 4 2" xfId="7604" xr:uid="{00000000-0005-0000-0000-00009A490000}"/>
    <cellStyle name="Comma 3 9 2 2 2 4 2 2" xfId="17211" xr:uid="{00000000-0005-0000-0000-00009B490000}"/>
    <cellStyle name="Comma 3 9 2 2 2 4 2 2 2" xfId="36425" xr:uid="{372C2E39-434D-41A3-9A01-AA16973583F0}"/>
    <cellStyle name="Comma 3 9 2 2 2 4 2 3" xfId="26818" xr:uid="{C124B358-2CB1-4222-8A41-C3742BCFE253}"/>
    <cellStyle name="Comma 3 9 2 2 2 4 3" xfId="12408" xr:uid="{00000000-0005-0000-0000-00009C490000}"/>
    <cellStyle name="Comma 3 9 2 2 2 4 3 2" xfId="31622" xr:uid="{5D59EAFC-6AD1-4EBC-B5BA-10A87139ECD1}"/>
    <cellStyle name="Comma 3 9 2 2 2 4 4" xfId="22015" xr:uid="{9A938D98-083B-443D-8FF3-5127C9978779}"/>
    <cellStyle name="Comma 3 9 2 2 2 5" xfId="5203" xr:uid="{00000000-0005-0000-0000-00009D490000}"/>
    <cellStyle name="Comma 3 9 2 2 2 5 2" xfId="14810" xr:uid="{00000000-0005-0000-0000-00009E490000}"/>
    <cellStyle name="Comma 3 9 2 2 2 5 2 2" xfId="34024" xr:uid="{744D1994-C946-499A-8BF8-B76E5B816338}"/>
    <cellStyle name="Comma 3 9 2 2 2 5 3" xfId="24417" xr:uid="{E85C92EA-1E31-43EE-9891-2DC9C0193C8A}"/>
    <cellStyle name="Comma 3 9 2 2 2 6" xfId="10006" xr:uid="{00000000-0005-0000-0000-00009F490000}"/>
    <cellStyle name="Comma 3 9 2 2 2 6 2" xfId="29220" xr:uid="{1898DE65-55D0-49A2-83AB-0B2601F6EF21}"/>
    <cellStyle name="Comma 3 9 2 2 2 7" xfId="19613" xr:uid="{787E6CE1-3431-4950-96AB-8A819EA6DA26}"/>
    <cellStyle name="Comma 3 9 2 2 3" xfId="596" xr:uid="{00000000-0005-0000-0000-0000A0490000}"/>
    <cellStyle name="Comma 3 9 2 2 3 2" xfId="1397" xr:uid="{00000000-0005-0000-0000-0000A1490000}"/>
    <cellStyle name="Comma 3 9 2 2 3 2 2" xfId="3801" xr:uid="{00000000-0005-0000-0000-0000A2490000}"/>
    <cellStyle name="Comma 3 9 2 2 3 2 2 2" xfId="8604" xr:uid="{00000000-0005-0000-0000-0000A3490000}"/>
    <cellStyle name="Comma 3 9 2 2 3 2 2 2 2" xfId="18211" xr:uid="{00000000-0005-0000-0000-0000A4490000}"/>
    <cellStyle name="Comma 3 9 2 2 3 2 2 2 2 2" xfId="37425" xr:uid="{5A03AE4B-50B0-4016-A646-8AAB61C1B796}"/>
    <cellStyle name="Comma 3 9 2 2 3 2 2 2 3" xfId="27818" xr:uid="{48E66864-A77B-4516-AC87-59043B3D443A}"/>
    <cellStyle name="Comma 3 9 2 2 3 2 2 3" xfId="13408" xr:uid="{00000000-0005-0000-0000-0000A5490000}"/>
    <cellStyle name="Comma 3 9 2 2 3 2 2 3 2" xfId="32622" xr:uid="{44B86788-B2A7-42BA-97BD-83E6DC80B9B2}"/>
    <cellStyle name="Comma 3 9 2 2 3 2 2 4" xfId="23015" xr:uid="{724820B8-610B-429A-B5C6-C97D82422D63}"/>
    <cellStyle name="Comma 3 9 2 2 3 2 3" xfId="6203" xr:uid="{00000000-0005-0000-0000-0000A6490000}"/>
    <cellStyle name="Comma 3 9 2 2 3 2 3 2" xfId="15810" xr:uid="{00000000-0005-0000-0000-0000A7490000}"/>
    <cellStyle name="Comma 3 9 2 2 3 2 3 2 2" xfId="35024" xr:uid="{B4B2F049-0AA5-4AC3-9643-B1F4859D4A2B}"/>
    <cellStyle name="Comma 3 9 2 2 3 2 3 3" xfId="25417" xr:uid="{83B31398-4BDF-42A8-AA9B-687B15422B07}"/>
    <cellStyle name="Comma 3 9 2 2 3 2 4" xfId="11006" xr:uid="{00000000-0005-0000-0000-0000A8490000}"/>
    <cellStyle name="Comma 3 9 2 2 3 2 4 2" xfId="30220" xr:uid="{AC8A0EDC-04BA-4EA7-BB85-1223C8121AB6}"/>
    <cellStyle name="Comma 3 9 2 2 3 2 5" xfId="20613" xr:uid="{A3F359BF-6782-42C7-9B4E-AA271E7A8EB9}"/>
    <cellStyle name="Comma 3 9 2 2 3 3" xfId="2197" xr:uid="{00000000-0005-0000-0000-0000A9490000}"/>
    <cellStyle name="Comma 3 9 2 2 3 3 2" xfId="4601" xr:uid="{00000000-0005-0000-0000-0000AA490000}"/>
    <cellStyle name="Comma 3 9 2 2 3 3 2 2" xfId="9404" xr:uid="{00000000-0005-0000-0000-0000AB490000}"/>
    <cellStyle name="Comma 3 9 2 2 3 3 2 2 2" xfId="19011" xr:uid="{00000000-0005-0000-0000-0000AC490000}"/>
    <cellStyle name="Comma 3 9 2 2 3 3 2 2 2 2" xfId="38225" xr:uid="{56D3894F-7143-4787-92F1-BCE7167D5273}"/>
    <cellStyle name="Comma 3 9 2 2 3 3 2 2 3" xfId="28618" xr:uid="{48BFB5E0-48BF-4626-9ACF-5A353B814B14}"/>
    <cellStyle name="Comma 3 9 2 2 3 3 2 3" xfId="14208" xr:uid="{00000000-0005-0000-0000-0000AD490000}"/>
    <cellStyle name="Comma 3 9 2 2 3 3 2 3 2" xfId="33422" xr:uid="{A09E5D81-01DE-4018-BA61-BE719B0EF2F5}"/>
    <cellStyle name="Comma 3 9 2 2 3 3 2 4" xfId="23815" xr:uid="{608A879B-62F7-4ACC-80C1-08C9A0407986}"/>
    <cellStyle name="Comma 3 9 2 2 3 3 3" xfId="7003" xr:uid="{00000000-0005-0000-0000-0000AE490000}"/>
    <cellStyle name="Comma 3 9 2 2 3 3 3 2" xfId="16610" xr:uid="{00000000-0005-0000-0000-0000AF490000}"/>
    <cellStyle name="Comma 3 9 2 2 3 3 3 2 2" xfId="35824" xr:uid="{7A2430E0-ACA5-46AA-A9CC-F2FC1024488E}"/>
    <cellStyle name="Comma 3 9 2 2 3 3 3 3" xfId="26217" xr:uid="{9AE44E0A-9EC6-4809-B640-80067286FB5F}"/>
    <cellStyle name="Comma 3 9 2 2 3 3 4" xfId="11806" xr:uid="{00000000-0005-0000-0000-0000B0490000}"/>
    <cellStyle name="Comma 3 9 2 2 3 3 4 2" xfId="31020" xr:uid="{121BE7D4-2240-4640-94D3-D621A522D92C}"/>
    <cellStyle name="Comma 3 9 2 2 3 3 5" xfId="21413" xr:uid="{0C4CCB0C-FC7B-4DD8-8C3A-BD06B8438329}"/>
    <cellStyle name="Comma 3 9 2 2 3 4" xfId="3001" xr:uid="{00000000-0005-0000-0000-0000B1490000}"/>
    <cellStyle name="Comma 3 9 2 2 3 4 2" xfId="7804" xr:uid="{00000000-0005-0000-0000-0000B2490000}"/>
    <cellStyle name="Comma 3 9 2 2 3 4 2 2" xfId="17411" xr:uid="{00000000-0005-0000-0000-0000B3490000}"/>
    <cellStyle name="Comma 3 9 2 2 3 4 2 2 2" xfId="36625" xr:uid="{B8AEC3B2-495B-4938-B557-C2CF2D56D8F6}"/>
    <cellStyle name="Comma 3 9 2 2 3 4 2 3" xfId="27018" xr:uid="{FA07A637-622A-4025-BC21-1F2F8051974A}"/>
    <cellStyle name="Comma 3 9 2 2 3 4 3" xfId="12608" xr:uid="{00000000-0005-0000-0000-0000B4490000}"/>
    <cellStyle name="Comma 3 9 2 2 3 4 3 2" xfId="31822" xr:uid="{1A0F486B-D183-4492-93CA-0C61D65CB48D}"/>
    <cellStyle name="Comma 3 9 2 2 3 4 4" xfId="22215" xr:uid="{C71048CE-CD18-413B-A0C1-EE7D0F41018A}"/>
    <cellStyle name="Comma 3 9 2 2 3 5" xfId="5403" xr:uid="{00000000-0005-0000-0000-0000B5490000}"/>
    <cellStyle name="Comma 3 9 2 2 3 5 2" xfId="15010" xr:uid="{00000000-0005-0000-0000-0000B6490000}"/>
    <cellStyle name="Comma 3 9 2 2 3 5 2 2" xfId="34224" xr:uid="{1A140950-8F73-477A-9349-639963A2F19A}"/>
    <cellStyle name="Comma 3 9 2 2 3 5 3" xfId="24617" xr:uid="{CB722DD1-E0F4-40A7-B1EC-6A349B3005D7}"/>
    <cellStyle name="Comma 3 9 2 2 3 6" xfId="10206" xr:uid="{00000000-0005-0000-0000-0000B7490000}"/>
    <cellStyle name="Comma 3 9 2 2 3 6 2" xfId="29420" xr:uid="{D83157D7-06F6-451B-B05B-77D9156049E5}"/>
    <cellStyle name="Comma 3 9 2 2 3 7" xfId="19813" xr:uid="{313FAFA9-8E8F-467B-8A17-4400075D4A45}"/>
    <cellStyle name="Comma 3 9 2 2 4" xfId="796" xr:uid="{00000000-0005-0000-0000-0000B8490000}"/>
    <cellStyle name="Comma 3 9 2 2 4 2" xfId="1597" xr:uid="{00000000-0005-0000-0000-0000B9490000}"/>
    <cellStyle name="Comma 3 9 2 2 4 2 2" xfId="4001" xr:uid="{00000000-0005-0000-0000-0000BA490000}"/>
    <cellStyle name="Comma 3 9 2 2 4 2 2 2" xfId="8804" xr:uid="{00000000-0005-0000-0000-0000BB490000}"/>
    <cellStyle name="Comma 3 9 2 2 4 2 2 2 2" xfId="18411" xr:uid="{00000000-0005-0000-0000-0000BC490000}"/>
    <cellStyle name="Comma 3 9 2 2 4 2 2 2 2 2" xfId="37625" xr:uid="{9916E481-BE84-4341-ABD7-E2F475A14DCC}"/>
    <cellStyle name="Comma 3 9 2 2 4 2 2 2 3" xfId="28018" xr:uid="{B3A9288E-B8A4-4C39-A0D6-226D416FE7E9}"/>
    <cellStyle name="Comma 3 9 2 2 4 2 2 3" xfId="13608" xr:uid="{00000000-0005-0000-0000-0000BD490000}"/>
    <cellStyle name="Comma 3 9 2 2 4 2 2 3 2" xfId="32822" xr:uid="{E7A8DF39-67FA-4A47-8D5D-BB220D5A69EB}"/>
    <cellStyle name="Comma 3 9 2 2 4 2 2 4" xfId="23215" xr:uid="{EAAB9566-0EA9-4953-8FCC-1D8B5683BB79}"/>
    <cellStyle name="Comma 3 9 2 2 4 2 3" xfId="6403" xr:uid="{00000000-0005-0000-0000-0000BE490000}"/>
    <cellStyle name="Comma 3 9 2 2 4 2 3 2" xfId="16010" xr:uid="{00000000-0005-0000-0000-0000BF490000}"/>
    <cellStyle name="Comma 3 9 2 2 4 2 3 2 2" xfId="35224" xr:uid="{9ED17268-47B8-4CA0-A757-8FDA54AC18AD}"/>
    <cellStyle name="Comma 3 9 2 2 4 2 3 3" xfId="25617" xr:uid="{5D030571-B90A-49F6-8F97-325C07EDCE67}"/>
    <cellStyle name="Comma 3 9 2 2 4 2 4" xfId="11206" xr:uid="{00000000-0005-0000-0000-0000C0490000}"/>
    <cellStyle name="Comma 3 9 2 2 4 2 4 2" xfId="30420" xr:uid="{A596B683-5729-4092-B190-84E0C2AA4585}"/>
    <cellStyle name="Comma 3 9 2 2 4 2 5" xfId="20813" xr:uid="{78FD047C-FCF1-4088-9425-254C3868F037}"/>
    <cellStyle name="Comma 3 9 2 2 4 3" xfId="2397" xr:uid="{00000000-0005-0000-0000-0000C1490000}"/>
    <cellStyle name="Comma 3 9 2 2 4 3 2" xfId="4801" xr:uid="{00000000-0005-0000-0000-0000C2490000}"/>
    <cellStyle name="Comma 3 9 2 2 4 3 2 2" xfId="9604" xr:uid="{00000000-0005-0000-0000-0000C3490000}"/>
    <cellStyle name="Comma 3 9 2 2 4 3 2 2 2" xfId="19211" xr:uid="{00000000-0005-0000-0000-0000C4490000}"/>
    <cellStyle name="Comma 3 9 2 2 4 3 2 2 2 2" xfId="38425" xr:uid="{5D90EDDA-4441-4AF8-A0FD-05F04AC8845F}"/>
    <cellStyle name="Comma 3 9 2 2 4 3 2 2 3" xfId="28818" xr:uid="{A7EA2AE7-3D34-40B8-A687-E701330206EC}"/>
    <cellStyle name="Comma 3 9 2 2 4 3 2 3" xfId="14408" xr:uid="{00000000-0005-0000-0000-0000C5490000}"/>
    <cellStyle name="Comma 3 9 2 2 4 3 2 3 2" xfId="33622" xr:uid="{6725FF63-FA15-4359-97C6-813A78114EA5}"/>
    <cellStyle name="Comma 3 9 2 2 4 3 2 4" xfId="24015" xr:uid="{8F34F729-448F-4087-9BAC-B32F7545CD46}"/>
    <cellStyle name="Comma 3 9 2 2 4 3 3" xfId="7203" xr:uid="{00000000-0005-0000-0000-0000C6490000}"/>
    <cellStyle name="Comma 3 9 2 2 4 3 3 2" xfId="16810" xr:uid="{00000000-0005-0000-0000-0000C7490000}"/>
    <cellStyle name="Comma 3 9 2 2 4 3 3 2 2" xfId="36024" xr:uid="{68089719-4E09-4346-AC8E-985B2DCD7F64}"/>
    <cellStyle name="Comma 3 9 2 2 4 3 3 3" xfId="26417" xr:uid="{99C6AA3C-3180-4726-AA7F-E239166C6CB7}"/>
    <cellStyle name="Comma 3 9 2 2 4 3 4" xfId="12006" xr:uid="{00000000-0005-0000-0000-0000C8490000}"/>
    <cellStyle name="Comma 3 9 2 2 4 3 4 2" xfId="31220" xr:uid="{929D301A-CCAF-41EE-A304-6E285641FFB2}"/>
    <cellStyle name="Comma 3 9 2 2 4 3 5" xfId="21613" xr:uid="{21FE93F7-BE72-463B-AA8F-35AED89BB7D4}"/>
    <cellStyle name="Comma 3 9 2 2 4 4" xfId="3201" xr:uid="{00000000-0005-0000-0000-0000C9490000}"/>
    <cellStyle name="Comma 3 9 2 2 4 4 2" xfId="8004" xr:uid="{00000000-0005-0000-0000-0000CA490000}"/>
    <cellStyle name="Comma 3 9 2 2 4 4 2 2" xfId="17611" xr:uid="{00000000-0005-0000-0000-0000CB490000}"/>
    <cellStyle name="Comma 3 9 2 2 4 4 2 2 2" xfId="36825" xr:uid="{D0F457C5-72DE-4B2D-9742-9487B800AD55}"/>
    <cellStyle name="Comma 3 9 2 2 4 4 2 3" xfId="27218" xr:uid="{AE369CDD-517B-413E-99F9-4EEAAA9A393D}"/>
    <cellStyle name="Comma 3 9 2 2 4 4 3" xfId="12808" xr:uid="{00000000-0005-0000-0000-0000CC490000}"/>
    <cellStyle name="Comma 3 9 2 2 4 4 3 2" xfId="32022" xr:uid="{47D71616-6B4A-4632-8AFC-F0C616840FCB}"/>
    <cellStyle name="Comma 3 9 2 2 4 4 4" xfId="22415" xr:uid="{6697F2B3-8B1E-4515-B73B-AD75F90AF125}"/>
    <cellStyle name="Comma 3 9 2 2 4 5" xfId="5603" xr:uid="{00000000-0005-0000-0000-0000CD490000}"/>
    <cellStyle name="Comma 3 9 2 2 4 5 2" xfId="15210" xr:uid="{00000000-0005-0000-0000-0000CE490000}"/>
    <cellStyle name="Comma 3 9 2 2 4 5 2 2" xfId="34424" xr:uid="{0C0AEABB-D054-49C8-A072-D41FBA06A471}"/>
    <cellStyle name="Comma 3 9 2 2 4 5 3" xfId="24817" xr:uid="{1D21DCCD-E826-4AAD-BD1E-66FF6BF3479B}"/>
    <cellStyle name="Comma 3 9 2 2 4 6" xfId="10406" xr:uid="{00000000-0005-0000-0000-0000CF490000}"/>
    <cellStyle name="Comma 3 9 2 2 4 6 2" xfId="29620" xr:uid="{2B1B286F-53BF-48D5-ACB6-95D2A8408085}"/>
    <cellStyle name="Comma 3 9 2 2 4 7" xfId="20013" xr:uid="{7D7519B7-CCED-4BFB-976B-1ABFE0F4A4DE}"/>
    <cellStyle name="Comma 3 9 2 2 5" xfId="997" xr:uid="{00000000-0005-0000-0000-0000D0490000}"/>
    <cellStyle name="Comma 3 9 2 2 5 2" xfId="3401" xr:uid="{00000000-0005-0000-0000-0000D1490000}"/>
    <cellStyle name="Comma 3 9 2 2 5 2 2" xfId="8204" xr:uid="{00000000-0005-0000-0000-0000D2490000}"/>
    <cellStyle name="Comma 3 9 2 2 5 2 2 2" xfId="17811" xr:uid="{00000000-0005-0000-0000-0000D3490000}"/>
    <cellStyle name="Comma 3 9 2 2 5 2 2 2 2" xfId="37025" xr:uid="{6A16F022-AD72-4702-8F9E-02944C33F40A}"/>
    <cellStyle name="Comma 3 9 2 2 5 2 2 3" xfId="27418" xr:uid="{7259D05E-EA95-4096-9DA8-9B07AAFF90B3}"/>
    <cellStyle name="Comma 3 9 2 2 5 2 3" xfId="13008" xr:uid="{00000000-0005-0000-0000-0000D4490000}"/>
    <cellStyle name="Comma 3 9 2 2 5 2 3 2" xfId="32222" xr:uid="{7672880F-3659-48A0-BC68-7520F469A70A}"/>
    <cellStyle name="Comma 3 9 2 2 5 2 4" xfId="22615" xr:uid="{C9A69F85-87BB-48F3-AC50-5B55F7780B00}"/>
    <cellStyle name="Comma 3 9 2 2 5 3" xfId="5803" xr:uid="{00000000-0005-0000-0000-0000D5490000}"/>
    <cellStyle name="Comma 3 9 2 2 5 3 2" xfId="15410" xr:uid="{00000000-0005-0000-0000-0000D6490000}"/>
    <cellStyle name="Comma 3 9 2 2 5 3 2 2" xfId="34624" xr:uid="{BB8C2A67-E06E-49BB-93CA-C9BAAA841C73}"/>
    <cellStyle name="Comma 3 9 2 2 5 3 3" xfId="25017" xr:uid="{9CACDEE1-D58B-4C7E-BA05-5E374BC2C4BF}"/>
    <cellStyle name="Comma 3 9 2 2 5 4" xfId="10606" xr:uid="{00000000-0005-0000-0000-0000D7490000}"/>
    <cellStyle name="Comma 3 9 2 2 5 4 2" xfId="29820" xr:uid="{E341D6CA-9255-416F-9E46-0EB0F2B51541}"/>
    <cellStyle name="Comma 3 9 2 2 5 5" xfId="20213" xr:uid="{07FD82C5-E5EF-4948-A6B2-6EBFF7AA5862}"/>
    <cellStyle name="Comma 3 9 2 2 6" xfId="1797" xr:uid="{00000000-0005-0000-0000-0000D8490000}"/>
    <cellStyle name="Comma 3 9 2 2 6 2" xfId="4201" xr:uid="{00000000-0005-0000-0000-0000D9490000}"/>
    <cellStyle name="Comma 3 9 2 2 6 2 2" xfId="9004" xr:uid="{00000000-0005-0000-0000-0000DA490000}"/>
    <cellStyle name="Comma 3 9 2 2 6 2 2 2" xfId="18611" xr:uid="{00000000-0005-0000-0000-0000DB490000}"/>
    <cellStyle name="Comma 3 9 2 2 6 2 2 2 2" xfId="37825" xr:uid="{2115DFF2-819E-4BAF-84AC-1951D5EDB95F}"/>
    <cellStyle name="Comma 3 9 2 2 6 2 2 3" xfId="28218" xr:uid="{F0D7ACFE-7801-4BDD-8D2D-7DC347EAF335}"/>
    <cellStyle name="Comma 3 9 2 2 6 2 3" xfId="13808" xr:uid="{00000000-0005-0000-0000-0000DC490000}"/>
    <cellStyle name="Comma 3 9 2 2 6 2 3 2" xfId="33022" xr:uid="{FA7AEC45-1A1D-4F95-933A-101A661559F2}"/>
    <cellStyle name="Comma 3 9 2 2 6 2 4" xfId="23415" xr:uid="{079B3BC3-6B21-46E2-ACF2-6A6B28D7DD55}"/>
    <cellStyle name="Comma 3 9 2 2 6 3" xfId="6603" xr:uid="{00000000-0005-0000-0000-0000DD490000}"/>
    <cellStyle name="Comma 3 9 2 2 6 3 2" xfId="16210" xr:uid="{00000000-0005-0000-0000-0000DE490000}"/>
    <cellStyle name="Comma 3 9 2 2 6 3 2 2" xfId="35424" xr:uid="{50AC985C-5C7E-4AD8-9D8B-D6F428F5D47E}"/>
    <cellStyle name="Comma 3 9 2 2 6 3 3" xfId="25817" xr:uid="{35D87C70-41D8-4602-BA0E-127157626814}"/>
    <cellStyle name="Comma 3 9 2 2 6 4" xfId="11406" xr:uid="{00000000-0005-0000-0000-0000DF490000}"/>
    <cellStyle name="Comma 3 9 2 2 6 4 2" xfId="30620" xr:uid="{A76BB5BD-DBD9-4C7D-9527-D4F0207ECF5D}"/>
    <cellStyle name="Comma 3 9 2 2 6 5" xfId="21013" xr:uid="{C8A28737-27D0-4CA7-B908-DD6B1CCE371E}"/>
    <cellStyle name="Comma 3 9 2 2 7" xfId="2601" xr:uid="{00000000-0005-0000-0000-0000E0490000}"/>
    <cellStyle name="Comma 3 9 2 2 7 2" xfId="7404" xr:uid="{00000000-0005-0000-0000-0000E1490000}"/>
    <cellStyle name="Comma 3 9 2 2 7 2 2" xfId="17011" xr:uid="{00000000-0005-0000-0000-0000E2490000}"/>
    <cellStyle name="Comma 3 9 2 2 7 2 2 2" xfId="36225" xr:uid="{79D8A2F6-4931-4CC6-99C2-FC59CABE53F7}"/>
    <cellStyle name="Comma 3 9 2 2 7 2 3" xfId="26618" xr:uid="{EA09A428-32AC-4232-98B3-93926E58F60C}"/>
    <cellStyle name="Comma 3 9 2 2 7 3" xfId="12208" xr:uid="{00000000-0005-0000-0000-0000E3490000}"/>
    <cellStyle name="Comma 3 9 2 2 7 3 2" xfId="31422" xr:uid="{528DA835-E4E5-409C-A811-E6B5BD41E4A8}"/>
    <cellStyle name="Comma 3 9 2 2 7 4" xfId="21815" xr:uid="{35DDA7E6-E7DB-409A-9726-5D655D20CD1B}"/>
    <cellStyle name="Comma 3 9 2 2 8" xfId="5003" xr:uid="{00000000-0005-0000-0000-0000E4490000}"/>
    <cellStyle name="Comma 3 9 2 2 8 2" xfId="14610" xr:uid="{00000000-0005-0000-0000-0000E5490000}"/>
    <cellStyle name="Comma 3 9 2 2 8 2 2" xfId="33824" xr:uid="{5F89D6E6-8746-4FD2-B885-3D7F7D322B1B}"/>
    <cellStyle name="Comma 3 9 2 2 8 3" xfId="24217" xr:uid="{C8E77C14-AEBB-4457-BD39-C789BC780E20}"/>
    <cellStyle name="Comma 3 9 2 2 9" xfId="9806" xr:uid="{00000000-0005-0000-0000-0000E6490000}"/>
    <cellStyle name="Comma 3 9 2 2 9 2" xfId="29020" xr:uid="{5AABF998-8773-4C2E-B989-B6FE93BE59D4}"/>
    <cellStyle name="Comma 3 9 2 3" xfId="296" xr:uid="{00000000-0005-0000-0000-0000E7490000}"/>
    <cellStyle name="Comma 3 9 2 3 2" xfId="1097" xr:uid="{00000000-0005-0000-0000-0000E8490000}"/>
    <cellStyle name="Comma 3 9 2 3 2 2" xfId="3501" xr:uid="{00000000-0005-0000-0000-0000E9490000}"/>
    <cellStyle name="Comma 3 9 2 3 2 2 2" xfId="8304" xr:uid="{00000000-0005-0000-0000-0000EA490000}"/>
    <cellStyle name="Comma 3 9 2 3 2 2 2 2" xfId="17911" xr:uid="{00000000-0005-0000-0000-0000EB490000}"/>
    <cellStyle name="Comma 3 9 2 3 2 2 2 2 2" xfId="37125" xr:uid="{DCD42ED7-2582-4ED2-B0B5-608CC4289E7F}"/>
    <cellStyle name="Comma 3 9 2 3 2 2 2 3" xfId="27518" xr:uid="{AC2D6446-57B0-4DD5-8C51-72500F7C49A3}"/>
    <cellStyle name="Comma 3 9 2 3 2 2 3" xfId="13108" xr:uid="{00000000-0005-0000-0000-0000EC490000}"/>
    <cellStyle name="Comma 3 9 2 3 2 2 3 2" xfId="32322" xr:uid="{CB3E6912-E3E3-4FCF-9B4F-4BF1630A9B2B}"/>
    <cellStyle name="Comma 3 9 2 3 2 2 4" xfId="22715" xr:uid="{3C9757C8-8B82-42AD-AA9F-70D296800B08}"/>
    <cellStyle name="Comma 3 9 2 3 2 3" xfId="5903" xr:uid="{00000000-0005-0000-0000-0000ED490000}"/>
    <cellStyle name="Comma 3 9 2 3 2 3 2" xfId="15510" xr:uid="{00000000-0005-0000-0000-0000EE490000}"/>
    <cellStyle name="Comma 3 9 2 3 2 3 2 2" xfId="34724" xr:uid="{9BFF56E0-EE22-411E-8BAE-B7F06CD16661}"/>
    <cellStyle name="Comma 3 9 2 3 2 3 3" xfId="25117" xr:uid="{A6237CDB-2496-401D-94B1-974D021B1AA5}"/>
    <cellStyle name="Comma 3 9 2 3 2 4" xfId="10706" xr:uid="{00000000-0005-0000-0000-0000EF490000}"/>
    <cellStyle name="Comma 3 9 2 3 2 4 2" xfId="29920" xr:uid="{AC2E1E73-A822-44B2-9AE4-A95B0ADB9D0B}"/>
    <cellStyle name="Comma 3 9 2 3 2 5" xfId="20313" xr:uid="{BA7964C7-72EB-4219-A735-6CCE7137A12C}"/>
    <cellStyle name="Comma 3 9 2 3 3" xfId="1897" xr:uid="{00000000-0005-0000-0000-0000F0490000}"/>
    <cellStyle name="Comma 3 9 2 3 3 2" xfId="4301" xr:uid="{00000000-0005-0000-0000-0000F1490000}"/>
    <cellStyle name="Comma 3 9 2 3 3 2 2" xfId="9104" xr:uid="{00000000-0005-0000-0000-0000F2490000}"/>
    <cellStyle name="Comma 3 9 2 3 3 2 2 2" xfId="18711" xr:uid="{00000000-0005-0000-0000-0000F3490000}"/>
    <cellStyle name="Comma 3 9 2 3 3 2 2 2 2" xfId="37925" xr:uid="{B60CE31E-16EC-4D30-A153-4FC99A53EF39}"/>
    <cellStyle name="Comma 3 9 2 3 3 2 2 3" xfId="28318" xr:uid="{E6BB20F8-57EB-4C78-91CA-EC08EE3F5C97}"/>
    <cellStyle name="Comma 3 9 2 3 3 2 3" xfId="13908" xr:uid="{00000000-0005-0000-0000-0000F4490000}"/>
    <cellStyle name="Comma 3 9 2 3 3 2 3 2" xfId="33122" xr:uid="{288EB3D6-84AE-46D9-A5AB-A6E1F72E66A2}"/>
    <cellStyle name="Comma 3 9 2 3 3 2 4" xfId="23515" xr:uid="{F23A9F99-D379-48B9-8481-17EBFC26F137}"/>
    <cellStyle name="Comma 3 9 2 3 3 3" xfId="6703" xr:uid="{00000000-0005-0000-0000-0000F5490000}"/>
    <cellStyle name="Comma 3 9 2 3 3 3 2" xfId="16310" xr:uid="{00000000-0005-0000-0000-0000F6490000}"/>
    <cellStyle name="Comma 3 9 2 3 3 3 2 2" xfId="35524" xr:uid="{FFF521D4-CC07-4DAE-8610-125A92B31A9D}"/>
    <cellStyle name="Comma 3 9 2 3 3 3 3" xfId="25917" xr:uid="{45FD8056-1EEE-4157-85BF-9E86DBDAE55D}"/>
    <cellStyle name="Comma 3 9 2 3 3 4" xfId="11506" xr:uid="{00000000-0005-0000-0000-0000F7490000}"/>
    <cellStyle name="Comma 3 9 2 3 3 4 2" xfId="30720" xr:uid="{2C3FA241-5F2D-43C2-9CBD-BBBBA1F172CB}"/>
    <cellStyle name="Comma 3 9 2 3 3 5" xfId="21113" xr:uid="{F6584681-105F-47AD-8784-00717FE54440}"/>
    <cellStyle name="Comma 3 9 2 3 4" xfId="2701" xr:uid="{00000000-0005-0000-0000-0000F8490000}"/>
    <cellStyle name="Comma 3 9 2 3 4 2" xfId="7504" xr:uid="{00000000-0005-0000-0000-0000F9490000}"/>
    <cellStyle name="Comma 3 9 2 3 4 2 2" xfId="17111" xr:uid="{00000000-0005-0000-0000-0000FA490000}"/>
    <cellStyle name="Comma 3 9 2 3 4 2 2 2" xfId="36325" xr:uid="{D3B66186-7367-4CF2-B287-5F4CFC032CDE}"/>
    <cellStyle name="Comma 3 9 2 3 4 2 3" xfId="26718" xr:uid="{5DB06E9A-9BF5-4BFF-9622-65F3E360F67F}"/>
    <cellStyle name="Comma 3 9 2 3 4 3" xfId="12308" xr:uid="{00000000-0005-0000-0000-0000FB490000}"/>
    <cellStyle name="Comma 3 9 2 3 4 3 2" xfId="31522" xr:uid="{8BCEE0B9-A7FB-4C96-9623-117844FB8006}"/>
    <cellStyle name="Comma 3 9 2 3 4 4" xfId="21915" xr:uid="{6D038769-D826-41A8-A48E-7D3F0A90A13D}"/>
    <cellStyle name="Comma 3 9 2 3 5" xfId="5103" xr:uid="{00000000-0005-0000-0000-0000FC490000}"/>
    <cellStyle name="Comma 3 9 2 3 5 2" xfId="14710" xr:uid="{00000000-0005-0000-0000-0000FD490000}"/>
    <cellStyle name="Comma 3 9 2 3 5 2 2" xfId="33924" xr:uid="{0B2FC449-C41C-4EEF-9B3D-E7107C63ACA9}"/>
    <cellStyle name="Comma 3 9 2 3 5 3" xfId="24317" xr:uid="{FC59FDA1-DA76-4E77-B699-74E8A73A0301}"/>
    <cellStyle name="Comma 3 9 2 3 6" xfId="9906" xr:uid="{00000000-0005-0000-0000-0000FE490000}"/>
    <cellStyle name="Comma 3 9 2 3 6 2" xfId="29120" xr:uid="{85DAC873-65B0-4807-A59C-9D71B11911D7}"/>
    <cellStyle name="Comma 3 9 2 3 7" xfId="19513" xr:uid="{FAD579C8-1345-4FCD-BDDB-5ADB6B49116C}"/>
    <cellStyle name="Comma 3 9 2 4" xfId="496" xr:uid="{00000000-0005-0000-0000-0000FF490000}"/>
    <cellStyle name="Comma 3 9 2 4 2" xfId="1297" xr:uid="{00000000-0005-0000-0000-0000004A0000}"/>
    <cellStyle name="Comma 3 9 2 4 2 2" xfId="3701" xr:uid="{00000000-0005-0000-0000-0000014A0000}"/>
    <cellStyle name="Comma 3 9 2 4 2 2 2" xfId="8504" xr:uid="{00000000-0005-0000-0000-0000024A0000}"/>
    <cellStyle name="Comma 3 9 2 4 2 2 2 2" xfId="18111" xr:uid="{00000000-0005-0000-0000-0000034A0000}"/>
    <cellStyle name="Comma 3 9 2 4 2 2 2 2 2" xfId="37325" xr:uid="{283752BC-F6B8-41E8-8E6A-9ED11178C269}"/>
    <cellStyle name="Comma 3 9 2 4 2 2 2 3" xfId="27718" xr:uid="{66FD41D6-E1FB-4187-9EFA-E5951E33448E}"/>
    <cellStyle name="Comma 3 9 2 4 2 2 3" xfId="13308" xr:uid="{00000000-0005-0000-0000-0000044A0000}"/>
    <cellStyle name="Comma 3 9 2 4 2 2 3 2" xfId="32522" xr:uid="{B4B39009-C70E-46D1-8014-763529F4B4A0}"/>
    <cellStyle name="Comma 3 9 2 4 2 2 4" xfId="22915" xr:uid="{61856FC5-4881-4AC2-96A9-BA055C9D9A5E}"/>
    <cellStyle name="Comma 3 9 2 4 2 3" xfId="6103" xr:uid="{00000000-0005-0000-0000-0000054A0000}"/>
    <cellStyle name="Comma 3 9 2 4 2 3 2" xfId="15710" xr:uid="{00000000-0005-0000-0000-0000064A0000}"/>
    <cellStyle name="Comma 3 9 2 4 2 3 2 2" xfId="34924" xr:uid="{53F354BB-51B1-4731-9041-70DD2C889514}"/>
    <cellStyle name="Comma 3 9 2 4 2 3 3" xfId="25317" xr:uid="{17D13E52-5DAF-4596-BE30-195D836E07F5}"/>
    <cellStyle name="Comma 3 9 2 4 2 4" xfId="10906" xr:uid="{00000000-0005-0000-0000-0000074A0000}"/>
    <cellStyle name="Comma 3 9 2 4 2 4 2" xfId="30120" xr:uid="{157C6FE1-3A3D-4DBA-A185-99B9EF1A415A}"/>
    <cellStyle name="Comma 3 9 2 4 2 5" xfId="20513" xr:uid="{60D78714-69A7-4917-A94E-DF429B7044E4}"/>
    <cellStyle name="Comma 3 9 2 4 3" xfId="2097" xr:uid="{00000000-0005-0000-0000-0000084A0000}"/>
    <cellStyle name="Comma 3 9 2 4 3 2" xfId="4501" xr:uid="{00000000-0005-0000-0000-0000094A0000}"/>
    <cellStyle name="Comma 3 9 2 4 3 2 2" xfId="9304" xr:uid="{00000000-0005-0000-0000-00000A4A0000}"/>
    <cellStyle name="Comma 3 9 2 4 3 2 2 2" xfId="18911" xr:uid="{00000000-0005-0000-0000-00000B4A0000}"/>
    <cellStyle name="Comma 3 9 2 4 3 2 2 2 2" xfId="38125" xr:uid="{A8794BA3-CFFD-492E-84AB-50F7D531016B}"/>
    <cellStyle name="Comma 3 9 2 4 3 2 2 3" xfId="28518" xr:uid="{A7DA2360-86FA-468E-A346-EB782A14D59D}"/>
    <cellStyle name="Comma 3 9 2 4 3 2 3" xfId="14108" xr:uid="{00000000-0005-0000-0000-00000C4A0000}"/>
    <cellStyle name="Comma 3 9 2 4 3 2 3 2" xfId="33322" xr:uid="{A75946BD-8C1F-48DC-9A8C-A0BEEE865836}"/>
    <cellStyle name="Comma 3 9 2 4 3 2 4" xfId="23715" xr:uid="{09E51BB3-2D47-45D8-AA41-F98F02FEF7D7}"/>
    <cellStyle name="Comma 3 9 2 4 3 3" xfId="6903" xr:uid="{00000000-0005-0000-0000-00000D4A0000}"/>
    <cellStyle name="Comma 3 9 2 4 3 3 2" xfId="16510" xr:uid="{00000000-0005-0000-0000-00000E4A0000}"/>
    <cellStyle name="Comma 3 9 2 4 3 3 2 2" xfId="35724" xr:uid="{8D52D370-6DB8-47A5-9B28-BC0A0812AC9C}"/>
    <cellStyle name="Comma 3 9 2 4 3 3 3" xfId="26117" xr:uid="{27889A51-56F6-4092-A818-D60CAB6F6D07}"/>
    <cellStyle name="Comma 3 9 2 4 3 4" xfId="11706" xr:uid="{00000000-0005-0000-0000-00000F4A0000}"/>
    <cellStyle name="Comma 3 9 2 4 3 4 2" xfId="30920" xr:uid="{32B9F0D4-9B5F-4030-9EB3-B45951703A47}"/>
    <cellStyle name="Comma 3 9 2 4 3 5" xfId="21313" xr:uid="{A34663D3-AE3A-49DA-8856-04C794FCE0C1}"/>
    <cellStyle name="Comma 3 9 2 4 4" xfId="2901" xr:uid="{00000000-0005-0000-0000-0000104A0000}"/>
    <cellStyle name="Comma 3 9 2 4 4 2" xfId="7704" xr:uid="{00000000-0005-0000-0000-0000114A0000}"/>
    <cellStyle name="Comma 3 9 2 4 4 2 2" xfId="17311" xr:uid="{00000000-0005-0000-0000-0000124A0000}"/>
    <cellStyle name="Comma 3 9 2 4 4 2 2 2" xfId="36525" xr:uid="{F08E1BEE-2B88-4BE1-AF9F-3FA3B3266883}"/>
    <cellStyle name="Comma 3 9 2 4 4 2 3" xfId="26918" xr:uid="{BF610CC6-4C27-40B6-A803-C76C95E6D209}"/>
    <cellStyle name="Comma 3 9 2 4 4 3" xfId="12508" xr:uid="{00000000-0005-0000-0000-0000134A0000}"/>
    <cellStyle name="Comma 3 9 2 4 4 3 2" xfId="31722" xr:uid="{2F10A6A3-E6D5-4FB2-B057-116E2DB5AF60}"/>
    <cellStyle name="Comma 3 9 2 4 4 4" xfId="22115" xr:uid="{6DCA58F4-EA45-4E5A-9C72-CDB9CFC131A6}"/>
    <cellStyle name="Comma 3 9 2 4 5" xfId="5303" xr:uid="{00000000-0005-0000-0000-0000144A0000}"/>
    <cellStyle name="Comma 3 9 2 4 5 2" xfId="14910" xr:uid="{00000000-0005-0000-0000-0000154A0000}"/>
    <cellStyle name="Comma 3 9 2 4 5 2 2" xfId="34124" xr:uid="{A90A43A0-E809-44CC-8D49-2411A92458D2}"/>
    <cellStyle name="Comma 3 9 2 4 5 3" xfId="24517" xr:uid="{2A325047-D717-4439-898D-1E5E61B79229}"/>
    <cellStyle name="Comma 3 9 2 4 6" xfId="10106" xr:uid="{00000000-0005-0000-0000-0000164A0000}"/>
    <cellStyle name="Comma 3 9 2 4 6 2" xfId="29320" xr:uid="{776809B3-8BDB-46C6-96E0-0B00159E3592}"/>
    <cellStyle name="Comma 3 9 2 4 7" xfId="19713" xr:uid="{DED10798-FC2F-4784-9FC6-3F8E96C04B94}"/>
    <cellStyle name="Comma 3 9 2 5" xfId="696" xr:uid="{00000000-0005-0000-0000-0000174A0000}"/>
    <cellStyle name="Comma 3 9 2 5 2" xfId="1497" xr:uid="{00000000-0005-0000-0000-0000184A0000}"/>
    <cellStyle name="Comma 3 9 2 5 2 2" xfId="3901" xr:uid="{00000000-0005-0000-0000-0000194A0000}"/>
    <cellStyle name="Comma 3 9 2 5 2 2 2" xfId="8704" xr:uid="{00000000-0005-0000-0000-00001A4A0000}"/>
    <cellStyle name="Comma 3 9 2 5 2 2 2 2" xfId="18311" xr:uid="{00000000-0005-0000-0000-00001B4A0000}"/>
    <cellStyle name="Comma 3 9 2 5 2 2 2 2 2" xfId="37525" xr:uid="{F54A05A7-FA30-42EE-9EA7-650D0715C3E2}"/>
    <cellStyle name="Comma 3 9 2 5 2 2 2 3" xfId="27918" xr:uid="{9FB0B6BF-5405-42D6-9643-92FD97121F20}"/>
    <cellStyle name="Comma 3 9 2 5 2 2 3" xfId="13508" xr:uid="{00000000-0005-0000-0000-00001C4A0000}"/>
    <cellStyle name="Comma 3 9 2 5 2 2 3 2" xfId="32722" xr:uid="{6AAFA9F9-D76E-412B-AB90-EC5A7B3C12AA}"/>
    <cellStyle name="Comma 3 9 2 5 2 2 4" xfId="23115" xr:uid="{A2E58B8A-4FB7-4378-A50B-8EDA18F4105D}"/>
    <cellStyle name="Comma 3 9 2 5 2 3" xfId="6303" xr:uid="{00000000-0005-0000-0000-00001D4A0000}"/>
    <cellStyle name="Comma 3 9 2 5 2 3 2" xfId="15910" xr:uid="{00000000-0005-0000-0000-00001E4A0000}"/>
    <cellStyle name="Comma 3 9 2 5 2 3 2 2" xfId="35124" xr:uid="{500D67CD-1A34-46CB-9EF1-BF49A68FE9D2}"/>
    <cellStyle name="Comma 3 9 2 5 2 3 3" xfId="25517" xr:uid="{F790BC83-5269-4482-AA64-A8B5F59E63E3}"/>
    <cellStyle name="Comma 3 9 2 5 2 4" xfId="11106" xr:uid="{00000000-0005-0000-0000-00001F4A0000}"/>
    <cellStyle name="Comma 3 9 2 5 2 4 2" xfId="30320" xr:uid="{514DBA74-1F6B-49C4-996E-59185BB760F3}"/>
    <cellStyle name="Comma 3 9 2 5 2 5" xfId="20713" xr:uid="{B4ACAE25-9473-4557-B82A-B3498469A59B}"/>
    <cellStyle name="Comma 3 9 2 5 3" xfId="2297" xr:uid="{00000000-0005-0000-0000-0000204A0000}"/>
    <cellStyle name="Comma 3 9 2 5 3 2" xfId="4701" xr:uid="{00000000-0005-0000-0000-0000214A0000}"/>
    <cellStyle name="Comma 3 9 2 5 3 2 2" xfId="9504" xr:uid="{00000000-0005-0000-0000-0000224A0000}"/>
    <cellStyle name="Comma 3 9 2 5 3 2 2 2" xfId="19111" xr:uid="{00000000-0005-0000-0000-0000234A0000}"/>
    <cellStyle name="Comma 3 9 2 5 3 2 2 2 2" xfId="38325" xr:uid="{37507698-8D7F-4016-8C40-AAB3C6BA4082}"/>
    <cellStyle name="Comma 3 9 2 5 3 2 2 3" xfId="28718" xr:uid="{509A6666-A7C5-4C10-9CEB-51A0032274C1}"/>
    <cellStyle name="Comma 3 9 2 5 3 2 3" xfId="14308" xr:uid="{00000000-0005-0000-0000-0000244A0000}"/>
    <cellStyle name="Comma 3 9 2 5 3 2 3 2" xfId="33522" xr:uid="{3BD1A1F4-1CF1-4637-80FA-4402FA69E89F}"/>
    <cellStyle name="Comma 3 9 2 5 3 2 4" xfId="23915" xr:uid="{080D9555-DE91-4CD6-A929-037E3BE87CD4}"/>
    <cellStyle name="Comma 3 9 2 5 3 3" xfId="7103" xr:uid="{00000000-0005-0000-0000-0000254A0000}"/>
    <cellStyle name="Comma 3 9 2 5 3 3 2" xfId="16710" xr:uid="{00000000-0005-0000-0000-0000264A0000}"/>
    <cellStyle name="Comma 3 9 2 5 3 3 2 2" xfId="35924" xr:uid="{D3CB16E0-69C7-4960-B123-59F8C71C15FF}"/>
    <cellStyle name="Comma 3 9 2 5 3 3 3" xfId="26317" xr:uid="{1AFA73BC-78AA-4C1C-8AD6-6328F720F00F}"/>
    <cellStyle name="Comma 3 9 2 5 3 4" xfId="11906" xr:uid="{00000000-0005-0000-0000-0000274A0000}"/>
    <cellStyle name="Comma 3 9 2 5 3 4 2" xfId="31120" xr:uid="{20718B0A-2601-4C6B-AA87-09225A404829}"/>
    <cellStyle name="Comma 3 9 2 5 3 5" xfId="21513" xr:uid="{29FDB66C-E55B-41D6-BD56-93E05CC8095D}"/>
    <cellStyle name="Comma 3 9 2 5 4" xfId="3101" xr:uid="{00000000-0005-0000-0000-0000284A0000}"/>
    <cellStyle name="Comma 3 9 2 5 4 2" xfId="7904" xr:uid="{00000000-0005-0000-0000-0000294A0000}"/>
    <cellStyle name="Comma 3 9 2 5 4 2 2" xfId="17511" xr:uid="{00000000-0005-0000-0000-00002A4A0000}"/>
    <cellStyle name="Comma 3 9 2 5 4 2 2 2" xfId="36725" xr:uid="{2960C934-7484-4142-A49B-F5EDC862ED5C}"/>
    <cellStyle name="Comma 3 9 2 5 4 2 3" xfId="27118" xr:uid="{91118C6D-289F-41F0-AB3F-810C2BF885CF}"/>
    <cellStyle name="Comma 3 9 2 5 4 3" xfId="12708" xr:uid="{00000000-0005-0000-0000-00002B4A0000}"/>
    <cellStyle name="Comma 3 9 2 5 4 3 2" xfId="31922" xr:uid="{DB0F00ED-E3F5-4A57-8CAF-0E721663B88D}"/>
    <cellStyle name="Comma 3 9 2 5 4 4" xfId="22315" xr:uid="{0D628E92-CC7B-49EF-9DFF-701B32E3014A}"/>
    <cellStyle name="Comma 3 9 2 5 5" xfId="5503" xr:uid="{00000000-0005-0000-0000-00002C4A0000}"/>
    <cellStyle name="Comma 3 9 2 5 5 2" xfId="15110" xr:uid="{00000000-0005-0000-0000-00002D4A0000}"/>
    <cellStyle name="Comma 3 9 2 5 5 2 2" xfId="34324" xr:uid="{1D376402-14F3-49B0-9088-312B27456921}"/>
    <cellStyle name="Comma 3 9 2 5 5 3" xfId="24717" xr:uid="{201FCBBF-503C-4631-98D0-FE50D860F120}"/>
    <cellStyle name="Comma 3 9 2 5 6" xfId="10306" xr:uid="{00000000-0005-0000-0000-00002E4A0000}"/>
    <cellStyle name="Comma 3 9 2 5 6 2" xfId="29520" xr:uid="{56AC68E0-3B0F-4A93-B5E2-37F553BBE5A0}"/>
    <cellStyle name="Comma 3 9 2 5 7" xfId="19913" xr:uid="{A037AC8F-2820-4DD0-9293-CB23BBEEA9AA}"/>
    <cellStyle name="Comma 3 9 2 6" xfId="897" xr:uid="{00000000-0005-0000-0000-00002F4A0000}"/>
    <cellStyle name="Comma 3 9 2 6 2" xfId="3301" xr:uid="{00000000-0005-0000-0000-0000304A0000}"/>
    <cellStyle name="Comma 3 9 2 6 2 2" xfId="8104" xr:uid="{00000000-0005-0000-0000-0000314A0000}"/>
    <cellStyle name="Comma 3 9 2 6 2 2 2" xfId="17711" xr:uid="{00000000-0005-0000-0000-0000324A0000}"/>
    <cellStyle name="Comma 3 9 2 6 2 2 2 2" xfId="36925" xr:uid="{EBCFBFBB-E731-4ACA-908E-7BE5F7EA411C}"/>
    <cellStyle name="Comma 3 9 2 6 2 2 3" xfId="27318" xr:uid="{8D205E06-37D7-4D0F-B4B4-2693EC37B8D8}"/>
    <cellStyle name="Comma 3 9 2 6 2 3" xfId="12908" xr:uid="{00000000-0005-0000-0000-0000334A0000}"/>
    <cellStyle name="Comma 3 9 2 6 2 3 2" xfId="32122" xr:uid="{BB546A35-84A2-4555-8D38-A3E94A9692CA}"/>
    <cellStyle name="Comma 3 9 2 6 2 4" xfId="22515" xr:uid="{7F1D0C26-38CD-4DA8-BE1A-D8EA1CA6FEE8}"/>
    <cellStyle name="Comma 3 9 2 6 3" xfId="5703" xr:uid="{00000000-0005-0000-0000-0000344A0000}"/>
    <cellStyle name="Comma 3 9 2 6 3 2" xfId="15310" xr:uid="{00000000-0005-0000-0000-0000354A0000}"/>
    <cellStyle name="Comma 3 9 2 6 3 2 2" xfId="34524" xr:uid="{39E3D749-0FBD-4DFA-93E4-D43BDA5407A3}"/>
    <cellStyle name="Comma 3 9 2 6 3 3" xfId="24917" xr:uid="{89B0AF58-2360-454A-9F58-965A255EE56E}"/>
    <cellStyle name="Comma 3 9 2 6 4" xfId="10506" xr:uid="{00000000-0005-0000-0000-0000364A0000}"/>
    <cellStyle name="Comma 3 9 2 6 4 2" xfId="29720" xr:uid="{DE3EC80C-1B97-432B-B6B2-76361A13BAEB}"/>
    <cellStyle name="Comma 3 9 2 6 5" xfId="20113" xr:uid="{C5287C07-AE31-4942-BAB9-7ECB28ADBF34}"/>
    <cellStyle name="Comma 3 9 2 7" xfId="1697" xr:uid="{00000000-0005-0000-0000-0000374A0000}"/>
    <cellStyle name="Comma 3 9 2 7 2" xfId="4101" xr:uid="{00000000-0005-0000-0000-0000384A0000}"/>
    <cellStyle name="Comma 3 9 2 7 2 2" xfId="8904" xr:uid="{00000000-0005-0000-0000-0000394A0000}"/>
    <cellStyle name="Comma 3 9 2 7 2 2 2" xfId="18511" xr:uid="{00000000-0005-0000-0000-00003A4A0000}"/>
    <cellStyle name="Comma 3 9 2 7 2 2 2 2" xfId="37725" xr:uid="{6569F271-C9AA-4B61-85B3-CEC3252AC0B6}"/>
    <cellStyle name="Comma 3 9 2 7 2 2 3" xfId="28118" xr:uid="{494A788F-1776-4EF0-857B-FC49070F071C}"/>
    <cellStyle name="Comma 3 9 2 7 2 3" xfId="13708" xr:uid="{00000000-0005-0000-0000-00003B4A0000}"/>
    <cellStyle name="Comma 3 9 2 7 2 3 2" xfId="32922" xr:uid="{7DFC07B2-F264-40F8-9A82-4E412142BD7A}"/>
    <cellStyle name="Comma 3 9 2 7 2 4" xfId="23315" xr:uid="{A8DF7BE0-38D1-4FCE-B011-DB50A5043251}"/>
    <cellStyle name="Comma 3 9 2 7 3" xfId="6503" xr:uid="{00000000-0005-0000-0000-00003C4A0000}"/>
    <cellStyle name="Comma 3 9 2 7 3 2" xfId="16110" xr:uid="{00000000-0005-0000-0000-00003D4A0000}"/>
    <cellStyle name="Comma 3 9 2 7 3 2 2" xfId="35324" xr:uid="{34C06CC3-8F83-4BC5-B352-ABA451836829}"/>
    <cellStyle name="Comma 3 9 2 7 3 3" xfId="25717" xr:uid="{25AB9421-026E-4C95-A10B-84613AB9DFBD}"/>
    <cellStyle name="Comma 3 9 2 7 4" xfId="11306" xr:uid="{00000000-0005-0000-0000-00003E4A0000}"/>
    <cellStyle name="Comma 3 9 2 7 4 2" xfId="30520" xr:uid="{F97C3B51-DC0C-4FD6-9D71-CC264801CC1F}"/>
    <cellStyle name="Comma 3 9 2 7 5" xfId="20913" xr:uid="{79E57B91-4C7E-4D62-8905-17C0315BB816}"/>
    <cellStyle name="Comma 3 9 2 8" xfId="2501" xr:uid="{00000000-0005-0000-0000-00003F4A0000}"/>
    <cellStyle name="Comma 3 9 2 8 2" xfId="7304" xr:uid="{00000000-0005-0000-0000-0000404A0000}"/>
    <cellStyle name="Comma 3 9 2 8 2 2" xfId="16911" xr:uid="{00000000-0005-0000-0000-0000414A0000}"/>
    <cellStyle name="Comma 3 9 2 8 2 2 2" xfId="36125" xr:uid="{EB23842C-9EF8-4F7F-BE5A-6E6C8F7E5183}"/>
    <cellStyle name="Comma 3 9 2 8 2 3" xfId="26518" xr:uid="{7C716451-02A8-4822-BFCB-E1048A9E05F9}"/>
    <cellStyle name="Comma 3 9 2 8 3" xfId="12108" xr:uid="{00000000-0005-0000-0000-0000424A0000}"/>
    <cellStyle name="Comma 3 9 2 8 3 2" xfId="31322" xr:uid="{4449DA76-7305-42F9-B37C-AA7822691C1D}"/>
    <cellStyle name="Comma 3 9 2 8 4" xfId="21715" xr:uid="{AB31F82F-B5A0-4F34-B8BB-B0CAD81F18B1}"/>
    <cellStyle name="Comma 3 9 2 9" xfId="4903" xr:uid="{00000000-0005-0000-0000-0000434A0000}"/>
    <cellStyle name="Comma 3 9 2 9 2" xfId="14510" xr:uid="{00000000-0005-0000-0000-0000444A0000}"/>
    <cellStyle name="Comma 3 9 2 9 2 2" xfId="33724" xr:uid="{6E010418-0D9B-4757-A769-10F459E26EEB}"/>
    <cellStyle name="Comma 3 9 2 9 3" xfId="24117" xr:uid="{B8D073DB-E867-4B5E-B64F-6F17532ACC15}"/>
    <cellStyle name="Comma 3 9 3" xfId="146" xr:uid="{00000000-0005-0000-0000-0000454A0000}"/>
    <cellStyle name="Comma 3 9 3 10" xfId="19363" xr:uid="{C1B0FF7A-8388-4FEA-81E7-DB0EE8659691}"/>
    <cellStyle name="Comma 3 9 3 2" xfId="346" xr:uid="{00000000-0005-0000-0000-0000464A0000}"/>
    <cellStyle name="Comma 3 9 3 2 2" xfId="1147" xr:uid="{00000000-0005-0000-0000-0000474A0000}"/>
    <cellStyle name="Comma 3 9 3 2 2 2" xfId="3551" xr:uid="{00000000-0005-0000-0000-0000484A0000}"/>
    <cellStyle name="Comma 3 9 3 2 2 2 2" xfId="8354" xr:uid="{00000000-0005-0000-0000-0000494A0000}"/>
    <cellStyle name="Comma 3 9 3 2 2 2 2 2" xfId="17961" xr:uid="{00000000-0005-0000-0000-00004A4A0000}"/>
    <cellStyle name="Comma 3 9 3 2 2 2 2 2 2" xfId="37175" xr:uid="{DBE892F4-308F-4312-A647-F269A53C6932}"/>
    <cellStyle name="Comma 3 9 3 2 2 2 2 3" xfId="27568" xr:uid="{3C6A0133-A1F2-4681-AE57-A1B17B9BAD96}"/>
    <cellStyle name="Comma 3 9 3 2 2 2 3" xfId="13158" xr:uid="{00000000-0005-0000-0000-00004B4A0000}"/>
    <cellStyle name="Comma 3 9 3 2 2 2 3 2" xfId="32372" xr:uid="{68128F89-5B05-4981-A21F-1C9ED12F6482}"/>
    <cellStyle name="Comma 3 9 3 2 2 2 4" xfId="22765" xr:uid="{D76DF8DD-DF24-4FC0-9FB6-A769B5F6A0A4}"/>
    <cellStyle name="Comma 3 9 3 2 2 3" xfId="5953" xr:uid="{00000000-0005-0000-0000-00004C4A0000}"/>
    <cellStyle name="Comma 3 9 3 2 2 3 2" xfId="15560" xr:uid="{00000000-0005-0000-0000-00004D4A0000}"/>
    <cellStyle name="Comma 3 9 3 2 2 3 2 2" xfId="34774" xr:uid="{9B8C8F41-DE0F-43D0-8B43-0DC8B8CE4AED}"/>
    <cellStyle name="Comma 3 9 3 2 2 3 3" xfId="25167" xr:uid="{DF2B06AB-C3F2-4B2F-9B4F-6069AEA88E78}"/>
    <cellStyle name="Comma 3 9 3 2 2 4" xfId="10756" xr:uid="{00000000-0005-0000-0000-00004E4A0000}"/>
    <cellStyle name="Comma 3 9 3 2 2 4 2" xfId="29970" xr:uid="{6862B62A-3F90-4491-8A46-07618F934547}"/>
    <cellStyle name="Comma 3 9 3 2 2 5" xfId="20363" xr:uid="{BAC26D8C-7350-442C-86C1-01B55AE4030A}"/>
    <cellStyle name="Comma 3 9 3 2 3" xfId="1947" xr:uid="{00000000-0005-0000-0000-00004F4A0000}"/>
    <cellStyle name="Comma 3 9 3 2 3 2" xfId="4351" xr:uid="{00000000-0005-0000-0000-0000504A0000}"/>
    <cellStyle name="Comma 3 9 3 2 3 2 2" xfId="9154" xr:uid="{00000000-0005-0000-0000-0000514A0000}"/>
    <cellStyle name="Comma 3 9 3 2 3 2 2 2" xfId="18761" xr:uid="{00000000-0005-0000-0000-0000524A0000}"/>
    <cellStyle name="Comma 3 9 3 2 3 2 2 2 2" xfId="37975" xr:uid="{5AD25FD9-E600-4F26-AB62-36B2FF1DC6E5}"/>
    <cellStyle name="Comma 3 9 3 2 3 2 2 3" xfId="28368" xr:uid="{85BA8CEC-A6AD-487E-A26B-D6FAC777B84F}"/>
    <cellStyle name="Comma 3 9 3 2 3 2 3" xfId="13958" xr:uid="{00000000-0005-0000-0000-0000534A0000}"/>
    <cellStyle name="Comma 3 9 3 2 3 2 3 2" xfId="33172" xr:uid="{CF08567F-0A9A-4BF1-BF4F-811A1B14CB44}"/>
    <cellStyle name="Comma 3 9 3 2 3 2 4" xfId="23565" xr:uid="{71B15871-8844-497D-BA5C-30DBF7C5FEB2}"/>
    <cellStyle name="Comma 3 9 3 2 3 3" xfId="6753" xr:uid="{00000000-0005-0000-0000-0000544A0000}"/>
    <cellStyle name="Comma 3 9 3 2 3 3 2" xfId="16360" xr:uid="{00000000-0005-0000-0000-0000554A0000}"/>
    <cellStyle name="Comma 3 9 3 2 3 3 2 2" xfId="35574" xr:uid="{BD3A7947-0A1E-402C-BE39-8E0252893CA7}"/>
    <cellStyle name="Comma 3 9 3 2 3 3 3" xfId="25967" xr:uid="{305A9884-612C-4130-92B4-699FB1707E36}"/>
    <cellStyle name="Comma 3 9 3 2 3 4" xfId="11556" xr:uid="{00000000-0005-0000-0000-0000564A0000}"/>
    <cellStyle name="Comma 3 9 3 2 3 4 2" xfId="30770" xr:uid="{7C1164F0-4FCE-4D49-8D88-293ABFC11A8A}"/>
    <cellStyle name="Comma 3 9 3 2 3 5" xfId="21163" xr:uid="{04F889DD-FB62-4C16-BBDC-4D806A2D5067}"/>
    <cellStyle name="Comma 3 9 3 2 4" xfId="2751" xr:uid="{00000000-0005-0000-0000-0000574A0000}"/>
    <cellStyle name="Comma 3 9 3 2 4 2" xfId="7554" xr:uid="{00000000-0005-0000-0000-0000584A0000}"/>
    <cellStyle name="Comma 3 9 3 2 4 2 2" xfId="17161" xr:uid="{00000000-0005-0000-0000-0000594A0000}"/>
    <cellStyle name="Comma 3 9 3 2 4 2 2 2" xfId="36375" xr:uid="{418A192C-CA53-465A-BE5E-ADEC6B4F31C4}"/>
    <cellStyle name="Comma 3 9 3 2 4 2 3" xfId="26768" xr:uid="{39D9CD28-699D-43C8-8ED7-FF3C2C1FD1D3}"/>
    <cellStyle name="Comma 3 9 3 2 4 3" xfId="12358" xr:uid="{00000000-0005-0000-0000-00005A4A0000}"/>
    <cellStyle name="Comma 3 9 3 2 4 3 2" xfId="31572" xr:uid="{2DA7A90D-CF48-4FFF-B0EA-28CA582DA1A1}"/>
    <cellStyle name="Comma 3 9 3 2 4 4" xfId="21965" xr:uid="{CDB81C32-915F-44B3-BC6A-586945AE7209}"/>
    <cellStyle name="Comma 3 9 3 2 5" xfId="5153" xr:uid="{00000000-0005-0000-0000-00005B4A0000}"/>
    <cellStyle name="Comma 3 9 3 2 5 2" xfId="14760" xr:uid="{00000000-0005-0000-0000-00005C4A0000}"/>
    <cellStyle name="Comma 3 9 3 2 5 2 2" xfId="33974" xr:uid="{F2CD3C7F-B359-4C47-94B8-5CF0AF1C46F7}"/>
    <cellStyle name="Comma 3 9 3 2 5 3" xfId="24367" xr:uid="{849E67D6-2A03-4E64-A90E-CF1B4AFE3AE4}"/>
    <cellStyle name="Comma 3 9 3 2 6" xfId="9956" xr:uid="{00000000-0005-0000-0000-00005D4A0000}"/>
    <cellStyle name="Comma 3 9 3 2 6 2" xfId="29170" xr:uid="{57065A20-FCDA-487F-9FB3-CDB901151BA4}"/>
    <cellStyle name="Comma 3 9 3 2 7" xfId="19563" xr:uid="{EF5DD956-EC2F-4FE8-9D3C-FA53A00AEF28}"/>
    <cellStyle name="Comma 3 9 3 3" xfId="546" xr:uid="{00000000-0005-0000-0000-00005E4A0000}"/>
    <cellStyle name="Comma 3 9 3 3 2" xfId="1347" xr:uid="{00000000-0005-0000-0000-00005F4A0000}"/>
    <cellStyle name="Comma 3 9 3 3 2 2" xfId="3751" xr:uid="{00000000-0005-0000-0000-0000604A0000}"/>
    <cellStyle name="Comma 3 9 3 3 2 2 2" xfId="8554" xr:uid="{00000000-0005-0000-0000-0000614A0000}"/>
    <cellStyle name="Comma 3 9 3 3 2 2 2 2" xfId="18161" xr:uid="{00000000-0005-0000-0000-0000624A0000}"/>
    <cellStyle name="Comma 3 9 3 3 2 2 2 2 2" xfId="37375" xr:uid="{2758D94A-C0C3-4781-AA3F-7C5B9D039367}"/>
    <cellStyle name="Comma 3 9 3 3 2 2 2 3" xfId="27768" xr:uid="{E65E62ED-6CE1-4BC6-A4FB-EA4D11EFCA5B}"/>
    <cellStyle name="Comma 3 9 3 3 2 2 3" xfId="13358" xr:uid="{00000000-0005-0000-0000-0000634A0000}"/>
    <cellStyle name="Comma 3 9 3 3 2 2 3 2" xfId="32572" xr:uid="{F9F31B5C-742F-4EB4-A9D1-D642B5319BC9}"/>
    <cellStyle name="Comma 3 9 3 3 2 2 4" xfId="22965" xr:uid="{6D53298A-C9C1-4657-A4BE-B1123B9CB30C}"/>
    <cellStyle name="Comma 3 9 3 3 2 3" xfId="6153" xr:uid="{00000000-0005-0000-0000-0000644A0000}"/>
    <cellStyle name="Comma 3 9 3 3 2 3 2" xfId="15760" xr:uid="{00000000-0005-0000-0000-0000654A0000}"/>
    <cellStyle name="Comma 3 9 3 3 2 3 2 2" xfId="34974" xr:uid="{B231EA9B-5492-4EFC-8B90-C81196AE8168}"/>
    <cellStyle name="Comma 3 9 3 3 2 3 3" xfId="25367" xr:uid="{6E65913B-30B7-48E1-AF0A-62447C78F126}"/>
    <cellStyle name="Comma 3 9 3 3 2 4" xfId="10956" xr:uid="{00000000-0005-0000-0000-0000664A0000}"/>
    <cellStyle name="Comma 3 9 3 3 2 4 2" xfId="30170" xr:uid="{610ADE02-2643-43B7-A934-C68E1AA8EBCE}"/>
    <cellStyle name="Comma 3 9 3 3 2 5" xfId="20563" xr:uid="{FA832DBF-48EF-4E59-8D40-2CA1D002F14F}"/>
    <cellStyle name="Comma 3 9 3 3 3" xfId="2147" xr:uid="{00000000-0005-0000-0000-0000674A0000}"/>
    <cellStyle name="Comma 3 9 3 3 3 2" xfId="4551" xr:uid="{00000000-0005-0000-0000-0000684A0000}"/>
    <cellStyle name="Comma 3 9 3 3 3 2 2" xfId="9354" xr:uid="{00000000-0005-0000-0000-0000694A0000}"/>
    <cellStyle name="Comma 3 9 3 3 3 2 2 2" xfId="18961" xr:uid="{00000000-0005-0000-0000-00006A4A0000}"/>
    <cellStyle name="Comma 3 9 3 3 3 2 2 2 2" xfId="38175" xr:uid="{4F1F96D4-F99D-43AE-A3EE-6AB14D55F52A}"/>
    <cellStyle name="Comma 3 9 3 3 3 2 2 3" xfId="28568" xr:uid="{3477E6BC-E0CD-42E2-B5DE-951F609AB274}"/>
    <cellStyle name="Comma 3 9 3 3 3 2 3" xfId="14158" xr:uid="{00000000-0005-0000-0000-00006B4A0000}"/>
    <cellStyle name="Comma 3 9 3 3 3 2 3 2" xfId="33372" xr:uid="{CCF05C6F-4A7E-486F-9692-BFFFCDCD737A}"/>
    <cellStyle name="Comma 3 9 3 3 3 2 4" xfId="23765" xr:uid="{453BD1A0-0258-4E5D-9622-625F133AE3E4}"/>
    <cellStyle name="Comma 3 9 3 3 3 3" xfId="6953" xr:uid="{00000000-0005-0000-0000-00006C4A0000}"/>
    <cellStyle name="Comma 3 9 3 3 3 3 2" xfId="16560" xr:uid="{00000000-0005-0000-0000-00006D4A0000}"/>
    <cellStyle name="Comma 3 9 3 3 3 3 2 2" xfId="35774" xr:uid="{BB582D2D-6BD7-4AC5-94EE-5DBE3C69C24D}"/>
    <cellStyle name="Comma 3 9 3 3 3 3 3" xfId="26167" xr:uid="{475E84DD-BC54-4B1D-8274-B9D151747DD0}"/>
    <cellStyle name="Comma 3 9 3 3 3 4" xfId="11756" xr:uid="{00000000-0005-0000-0000-00006E4A0000}"/>
    <cellStyle name="Comma 3 9 3 3 3 4 2" xfId="30970" xr:uid="{72695982-7002-4A6F-94C3-5164820BF676}"/>
    <cellStyle name="Comma 3 9 3 3 3 5" xfId="21363" xr:uid="{6AEFBF1F-8903-4BAC-AA52-AFE0FF71CE16}"/>
    <cellStyle name="Comma 3 9 3 3 4" xfId="2951" xr:uid="{00000000-0005-0000-0000-00006F4A0000}"/>
    <cellStyle name="Comma 3 9 3 3 4 2" xfId="7754" xr:uid="{00000000-0005-0000-0000-0000704A0000}"/>
    <cellStyle name="Comma 3 9 3 3 4 2 2" xfId="17361" xr:uid="{00000000-0005-0000-0000-0000714A0000}"/>
    <cellStyle name="Comma 3 9 3 3 4 2 2 2" xfId="36575" xr:uid="{7B5EFB98-AEB2-43B7-9BD3-9C7163B60F53}"/>
    <cellStyle name="Comma 3 9 3 3 4 2 3" xfId="26968" xr:uid="{6B16D62C-C991-4D71-9A48-FFFC16AF0AC3}"/>
    <cellStyle name="Comma 3 9 3 3 4 3" xfId="12558" xr:uid="{00000000-0005-0000-0000-0000724A0000}"/>
    <cellStyle name="Comma 3 9 3 3 4 3 2" xfId="31772" xr:uid="{6636E551-E686-4840-9F0A-49C47CA252D3}"/>
    <cellStyle name="Comma 3 9 3 3 4 4" xfId="22165" xr:uid="{9ACACAB9-9DF8-43E4-AFD6-5932B47A042F}"/>
    <cellStyle name="Comma 3 9 3 3 5" xfId="5353" xr:uid="{00000000-0005-0000-0000-0000734A0000}"/>
    <cellStyle name="Comma 3 9 3 3 5 2" xfId="14960" xr:uid="{00000000-0005-0000-0000-0000744A0000}"/>
    <cellStyle name="Comma 3 9 3 3 5 2 2" xfId="34174" xr:uid="{2F3D1950-03E5-455E-8E1D-1A853B653962}"/>
    <cellStyle name="Comma 3 9 3 3 5 3" xfId="24567" xr:uid="{A4D05583-EEED-4AC3-9C97-4A7DEEA86E3D}"/>
    <cellStyle name="Comma 3 9 3 3 6" xfId="10156" xr:uid="{00000000-0005-0000-0000-0000754A0000}"/>
    <cellStyle name="Comma 3 9 3 3 6 2" xfId="29370" xr:uid="{F07E40F8-4885-428E-B704-E6B8881D2972}"/>
    <cellStyle name="Comma 3 9 3 3 7" xfId="19763" xr:uid="{8E14C542-9DD6-46CB-8C0F-D1084A8E79D5}"/>
    <cellStyle name="Comma 3 9 3 4" xfId="746" xr:uid="{00000000-0005-0000-0000-0000764A0000}"/>
    <cellStyle name="Comma 3 9 3 4 2" xfId="1547" xr:uid="{00000000-0005-0000-0000-0000774A0000}"/>
    <cellStyle name="Comma 3 9 3 4 2 2" xfId="3951" xr:uid="{00000000-0005-0000-0000-0000784A0000}"/>
    <cellStyle name="Comma 3 9 3 4 2 2 2" xfId="8754" xr:uid="{00000000-0005-0000-0000-0000794A0000}"/>
    <cellStyle name="Comma 3 9 3 4 2 2 2 2" xfId="18361" xr:uid="{00000000-0005-0000-0000-00007A4A0000}"/>
    <cellStyle name="Comma 3 9 3 4 2 2 2 2 2" xfId="37575" xr:uid="{B09FC308-AC8E-4577-ABA2-E9E39F92BB47}"/>
    <cellStyle name="Comma 3 9 3 4 2 2 2 3" xfId="27968" xr:uid="{F7841B92-9830-4DBF-8163-185BEFCEFEF1}"/>
    <cellStyle name="Comma 3 9 3 4 2 2 3" xfId="13558" xr:uid="{00000000-0005-0000-0000-00007B4A0000}"/>
    <cellStyle name="Comma 3 9 3 4 2 2 3 2" xfId="32772" xr:uid="{6021BF2C-DD0F-42A2-9AF6-DEA268C32951}"/>
    <cellStyle name="Comma 3 9 3 4 2 2 4" xfId="23165" xr:uid="{EAAC7DB8-81F8-417E-B038-7C40041AED80}"/>
    <cellStyle name="Comma 3 9 3 4 2 3" xfId="6353" xr:uid="{00000000-0005-0000-0000-00007C4A0000}"/>
    <cellStyle name="Comma 3 9 3 4 2 3 2" xfId="15960" xr:uid="{00000000-0005-0000-0000-00007D4A0000}"/>
    <cellStyle name="Comma 3 9 3 4 2 3 2 2" xfId="35174" xr:uid="{55B476B2-C6F0-403F-9A04-1AC5CD69F46C}"/>
    <cellStyle name="Comma 3 9 3 4 2 3 3" xfId="25567" xr:uid="{03E46089-4544-4D93-9148-405BC7AC4D23}"/>
    <cellStyle name="Comma 3 9 3 4 2 4" xfId="11156" xr:uid="{00000000-0005-0000-0000-00007E4A0000}"/>
    <cellStyle name="Comma 3 9 3 4 2 4 2" xfId="30370" xr:uid="{4C1D1B1A-3684-474E-B7F2-3B1AE836BE7B}"/>
    <cellStyle name="Comma 3 9 3 4 2 5" xfId="20763" xr:uid="{79CE9FFB-797C-402E-A52F-7FEE474B32EB}"/>
    <cellStyle name="Comma 3 9 3 4 3" xfId="2347" xr:uid="{00000000-0005-0000-0000-00007F4A0000}"/>
    <cellStyle name="Comma 3 9 3 4 3 2" xfId="4751" xr:uid="{00000000-0005-0000-0000-0000804A0000}"/>
    <cellStyle name="Comma 3 9 3 4 3 2 2" xfId="9554" xr:uid="{00000000-0005-0000-0000-0000814A0000}"/>
    <cellStyle name="Comma 3 9 3 4 3 2 2 2" xfId="19161" xr:uid="{00000000-0005-0000-0000-0000824A0000}"/>
    <cellStyle name="Comma 3 9 3 4 3 2 2 2 2" xfId="38375" xr:uid="{51292D5E-E947-4DEB-A71E-C7C68F060DD4}"/>
    <cellStyle name="Comma 3 9 3 4 3 2 2 3" xfId="28768" xr:uid="{B0165A57-B5B5-4161-97D6-B1A3E2D735CB}"/>
    <cellStyle name="Comma 3 9 3 4 3 2 3" xfId="14358" xr:uid="{00000000-0005-0000-0000-0000834A0000}"/>
    <cellStyle name="Comma 3 9 3 4 3 2 3 2" xfId="33572" xr:uid="{4DF9C901-DFFF-4D6D-8345-D98B19D42396}"/>
    <cellStyle name="Comma 3 9 3 4 3 2 4" xfId="23965" xr:uid="{CCDD3074-0C43-4C93-88EB-02DE20D1E170}"/>
    <cellStyle name="Comma 3 9 3 4 3 3" xfId="7153" xr:uid="{00000000-0005-0000-0000-0000844A0000}"/>
    <cellStyle name="Comma 3 9 3 4 3 3 2" xfId="16760" xr:uid="{00000000-0005-0000-0000-0000854A0000}"/>
    <cellStyle name="Comma 3 9 3 4 3 3 2 2" xfId="35974" xr:uid="{0C9E876B-F707-4440-8348-4B5C6A78222D}"/>
    <cellStyle name="Comma 3 9 3 4 3 3 3" xfId="26367" xr:uid="{CF04967D-A5A9-4E3A-A9FB-1C329070CD67}"/>
    <cellStyle name="Comma 3 9 3 4 3 4" xfId="11956" xr:uid="{00000000-0005-0000-0000-0000864A0000}"/>
    <cellStyle name="Comma 3 9 3 4 3 4 2" xfId="31170" xr:uid="{301E39C3-8219-4A7B-938B-9871A62EA0F5}"/>
    <cellStyle name="Comma 3 9 3 4 3 5" xfId="21563" xr:uid="{D6D50C7A-0544-431E-87B8-8A1B2BD8FD45}"/>
    <cellStyle name="Comma 3 9 3 4 4" xfId="3151" xr:uid="{00000000-0005-0000-0000-0000874A0000}"/>
    <cellStyle name="Comma 3 9 3 4 4 2" xfId="7954" xr:uid="{00000000-0005-0000-0000-0000884A0000}"/>
    <cellStyle name="Comma 3 9 3 4 4 2 2" xfId="17561" xr:uid="{00000000-0005-0000-0000-0000894A0000}"/>
    <cellStyle name="Comma 3 9 3 4 4 2 2 2" xfId="36775" xr:uid="{A26639C8-BD9F-4762-8598-5DD82B0B76D1}"/>
    <cellStyle name="Comma 3 9 3 4 4 2 3" xfId="27168" xr:uid="{E7A73926-E374-4680-A7EA-8140F3F5D283}"/>
    <cellStyle name="Comma 3 9 3 4 4 3" xfId="12758" xr:uid="{00000000-0005-0000-0000-00008A4A0000}"/>
    <cellStyle name="Comma 3 9 3 4 4 3 2" xfId="31972" xr:uid="{629C54EC-3723-4458-93D9-C8A2784AE795}"/>
    <cellStyle name="Comma 3 9 3 4 4 4" xfId="22365" xr:uid="{1DBD0741-24D2-40F2-A414-2DE9D8CB00F0}"/>
    <cellStyle name="Comma 3 9 3 4 5" xfId="5553" xr:uid="{00000000-0005-0000-0000-00008B4A0000}"/>
    <cellStyle name="Comma 3 9 3 4 5 2" xfId="15160" xr:uid="{00000000-0005-0000-0000-00008C4A0000}"/>
    <cellStyle name="Comma 3 9 3 4 5 2 2" xfId="34374" xr:uid="{F58F1109-A291-4B23-A431-C9A49577A739}"/>
    <cellStyle name="Comma 3 9 3 4 5 3" xfId="24767" xr:uid="{B40FF388-5B1A-49B7-BA4D-D5A2ED4A2B33}"/>
    <cellStyle name="Comma 3 9 3 4 6" xfId="10356" xr:uid="{00000000-0005-0000-0000-00008D4A0000}"/>
    <cellStyle name="Comma 3 9 3 4 6 2" xfId="29570" xr:uid="{7D6C14E3-54B2-4A14-90D2-81EEEAB89766}"/>
    <cellStyle name="Comma 3 9 3 4 7" xfId="19963" xr:uid="{A5855427-0A5C-4613-8D12-55F28278460B}"/>
    <cellStyle name="Comma 3 9 3 5" xfId="947" xr:uid="{00000000-0005-0000-0000-00008E4A0000}"/>
    <cellStyle name="Comma 3 9 3 5 2" xfId="3351" xr:uid="{00000000-0005-0000-0000-00008F4A0000}"/>
    <cellStyle name="Comma 3 9 3 5 2 2" xfId="8154" xr:uid="{00000000-0005-0000-0000-0000904A0000}"/>
    <cellStyle name="Comma 3 9 3 5 2 2 2" xfId="17761" xr:uid="{00000000-0005-0000-0000-0000914A0000}"/>
    <cellStyle name="Comma 3 9 3 5 2 2 2 2" xfId="36975" xr:uid="{76DD27FE-F476-41B9-B856-682D090F7B4D}"/>
    <cellStyle name="Comma 3 9 3 5 2 2 3" xfId="27368" xr:uid="{F1A63737-DA1C-4865-9908-3CA0D0DDF1B9}"/>
    <cellStyle name="Comma 3 9 3 5 2 3" xfId="12958" xr:uid="{00000000-0005-0000-0000-0000924A0000}"/>
    <cellStyle name="Comma 3 9 3 5 2 3 2" xfId="32172" xr:uid="{7A243C6F-3F5E-48D0-8D57-1373C1864493}"/>
    <cellStyle name="Comma 3 9 3 5 2 4" xfId="22565" xr:uid="{399B3D0A-8E8A-4818-89B8-D13AE1575F2E}"/>
    <cellStyle name="Comma 3 9 3 5 3" xfId="5753" xr:uid="{00000000-0005-0000-0000-0000934A0000}"/>
    <cellStyle name="Comma 3 9 3 5 3 2" xfId="15360" xr:uid="{00000000-0005-0000-0000-0000944A0000}"/>
    <cellStyle name="Comma 3 9 3 5 3 2 2" xfId="34574" xr:uid="{9CE9A9BD-0182-4917-8C8E-4529234AD8B5}"/>
    <cellStyle name="Comma 3 9 3 5 3 3" xfId="24967" xr:uid="{60352FD2-5570-4E33-BCF1-F209C22445F5}"/>
    <cellStyle name="Comma 3 9 3 5 4" xfId="10556" xr:uid="{00000000-0005-0000-0000-0000954A0000}"/>
    <cellStyle name="Comma 3 9 3 5 4 2" xfId="29770" xr:uid="{00CFEFAE-690B-4C8E-9CDD-B86B421C49C8}"/>
    <cellStyle name="Comma 3 9 3 5 5" xfId="20163" xr:uid="{7664CE27-EBD8-481A-8765-57749DD92767}"/>
    <cellStyle name="Comma 3 9 3 6" xfId="1747" xr:uid="{00000000-0005-0000-0000-0000964A0000}"/>
    <cellStyle name="Comma 3 9 3 6 2" xfId="4151" xr:uid="{00000000-0005-0000-0000-0000974A0000}"/>
    <cellStyle name="Comma 3 9 3 6 2 2" xfId="8954" xr:uid="{00000000-0005-0000-0000-0000984A0000}"/>
    <cellStyle name="Comma 3 9 3 6 2 2 2" xfId="18561" xr:uid="{00000000-0005-0000-0000-0000994A0000}"/>
    <cellStyle name="Comma 3 9 3 6 2 2 2 2" xfId="37775" xr:uid="{AF3C55DD-DF27-4918-8ED1-1354B4F47C83}"/>
    <cellStyle name="Comma 3 9 3 6 2 2 3" xfId="28168" xr:uid="{D27E834D-6193-4671-B113-FDA3E9DBDB3B}"/>
    <cellStyle name="Comma 3 9 3 6 2 3" xfId="13758" xr:uid="{00000000-0005-0000-0000-00009A4A0000}"/>
    <cellStyle name="Comma 3 9 3 6 2 3 2" xfId="32972" xr:uid="{EFA0EFC4-15A5-4599-B2B2-E2D4FE21B221}"/>
    <cellStyle name="Comma 3 9 3 6 2 4" xfId="23365" xr:uid="{31D99082-0BE5-45A6-AA99-6786B20F9F15}"/>
    <cellStyle name="Comma 3 9 3 6 3" xfId="6553" xr:uid="{00000000-0005-0000-0000-00009B4A0000}"/>
    <cellStyle name="Comma 3 9 3 6 3 2" xfId="16160" xr:uid="{00000000-0005-0000-0000-00009C4A0000}"/>
    <cellStyle name="Comma 3 9 3 6 3 2 2" xfId="35374" xr:uid="{31841D41-0A40-4B57-8750-C1B447ABEAF1}"/>
    <cellStyle name="Comma 3 9 3 6 3 3" xfId="25767" xr:uid="{B48BA799-CF32-40BF-8B76-88D4EE06751D}"/>
    <cellStyle name="Comma 3 9 3 6 4" xfId="11356" xr:uid="{00000000-0005-0000-0000-00009D4A0000}"/>
    <cellStyle name="Comma 3 9 3 6 4 2" xfId="30570" xr:uid="{FEC36E36-E429-4000-972F-E502AFF6E21A}"/>
    <cellStyle name="Comma 3 9 3 6 5" xfId="20963" xr:uid="{936B2151-7A56-4E2E-A69C-1A41DF0CD470}"/>
    <cellStyle name="Comma 3 9 3 7" xfId="2551" xr:uid="{00000000-0005-0000-0000-00009E4A0000}"/>
    <cellStyle name="Comma 3 9 3 7 2" xfId="7354" xr:uid="{00000000-0005-0000-0000-00009F4A0000}"/>
    <cellStyle name="Comma 3 9 3 7 2 2" xfId="16961" xr:uid="{00000000-0005-0000-0000-0000A04A0000}"/>
    <cellStyle name="Comma 3 9 3 7 2 2 2" xfId="36175" xr:uid="{71CAE8D2-141B-46EC-AB0E-F37910176A1D}"/>
    <cellStyle name="Comma 3 9 3 7 2 3" xfId="26568" xr:uid="{9F4F5C76-8410-4BBB-B961-19C1CA024018}"/>
    <cellStyle name="Comma 3 9 3 7 3" xfId="12158" xr:uid="{00000000-0005-0000-0000-0000A14A0000}"/>
    <cellStyle name="Comma 3 9 3 7 3 2" xfId="31372" xr:uid="{ADB74E25-A139-4C0A-96C4-F68A6BE92E07}"/>
    <cellStyle name="Comma 3 9 3 7 4" xfId="21765" xr:uid="{520D7264-1AB2-4648-84FF-A9B00F7838E3}"/>
    <cellStyle name="Comma 3 9 3 8" xfId="4953" xr:uid="{00000000-0005-0000-0000-0000A24A0000}"/>
    <cellStyle name="Comma 3 9 3 8 2" xfId="14560" xr:uid="{00000000-0005-0000-0000-0000A34A0000}"/>
    <cellStyle name="Comma 3 9 3 8 2 2" xfId="33774" xr:uid="{712C80AD-47F9-4DCC-A0C3-5D2B4777A7AB}"/>
    <cellStyle name="Comma 3 9 3 8 3" xfId="24167" xr:uid="{E702C630-1703-4C68-B6FA-1FE8E4D0FB31}"/>
    <cellStyle name="Comma 3 9 3 9" xfId="9756" xr:uid="{00000000-0005-0000-0000-0000A44A0000}"/>
    <cellStyle name="Comma 3 9 3 9 2" xfId="28970" xr:uid="{1A870812-D7DA-4561-A421-1762E95159ED}"/>
    <cellStyle name="Comma 3 9 4" xfId="246" xr:uid="{00000000-0005-0000-0000-0000A54A0000}"/>
    <cellStyle name="Comma 3 9 4 2" xfId="1047" xr:uid="{00000000-0005-0000-0000-0000A64A0000}"/>
    <cellStyle name="Comma 3 9 4 2 2" xfId="3451" xr:uid="{00000000-0005-0000-0000-0000A74A0000}"/>
    <cellStyle name="Comma 3 9 4 2 2 2" xfId="8254" xr:uid="{00000000-0005-0000-0000-0000A84A0000}"/>
    <cellStyle name="Comma 3 9 4 2 2 2 2" xfId="17861" xr:uid="{00000000-0005-0000-0000-0000A94A0000}"/>
    <cellStyle name="Comma 3 9 4 2 2 2 2 2" xfId="37075" xr:uid="{7FD66E6A-2FEF-4336-BE50-D9E3F00B3EC7}"/>
    <cellStyle name="Comma 3 9 4 2 2 2 3" xfId="27468" xr:uid="{859158CB-0D95-444A-A3E8-325FD2292926}"/>
    <cellStyle name="Comma 3 9 4 2 2 3" xfId="13058" xr:uid="{00000000-0005-0000-0000-0000AA4A0000}"/>
    <cellStyle name="Comma 3 9 4 2 2 3 2" xfId="32272" xr:uid="{61703F38-CB37-4E88-AC41-6839A50946E4}"/>
    <cellStyle name="Comma 3 9 4 2 2 4" xfId="22665" xr:uid="{D575F7C1-0465-4F60-BCF8-90C11958E588}"/>
    <cellStyle name="Comma 3 9 4 2 3" xfId="5853" xr:uid="{00000000-0005-0000-0000-0000AB4A0000}"/>
    <cellStyle name="Comma 3 9 4 2 3 2" xfId="15460" xr:uid="{00000000-0005-0000-0000-0000AC4A0000}"/>
    <cellStyle name="Comma 3 9 4 2 3 2 2" xfId="34674" xr:uid="{A94DAB03-4236-415B-A1EF-1D1DF0299B84}"/>
    <cellStyle name="Comma 3 9 4 2 3 3" xfId="25067" xr:uid="{A3FA1D06-0FAC-4674-BBC4-978116E17F60}"/>
    <cellStyle name="Comma 3 9 4 2 4" xfId="10656" xr:uid="{00000000-0005-0000-0000-0000AD4A0000}"/>
    <cellStyle name="Comma 3 9 4 2 4 2" xfId="29870" xr:uid="{A9F080B9-00B7-400D-B386-FACAEEA88C2B}"/>
    <cellStyle name="Comma 3 9 4 2 5" xfId="20263" xr:uid="{129E8E16-5D88-4AA0-B791-92E36347E765}"/>
    <cellStyle name="Comma 3 9 4 3" xfId="1847" xr:uid="{00000000-0005-0000-0000-0000AE4A0000}"/>
    <cellStyle name="Comma 3 9 4 3 2" xfId="4251" xr:uid="{00000000-0005-0000-0000-0000AF4A0000}"/>
    <cellStyle name="Comma 3 9 4 3 2 2" xfId="9054" xr:uid="{00000000-0005-0000-0000-0000B04A0000}"/>
    <cellStyle name="Comma 3 9 4 3 2 2 2" xfId="18661" xr:uid="{00000000-0005-0000-0000-0000B14A0000}"/>
    <cellStyle name="Comma 3 9 4 3 2 2 2 2" xfId="37875" xr:uid="{6DE7D7EE-B46D-4CB5-90CA-AD5ABB153F61}"/>
    <cellStyle name="Comma 3 9 4 3 2 2 3" xfId="28268" xr:uid="{5F370316-1FF3-4090-B42B-1256B8FE06D4}"/>
    <cellStyle name="Comma 3 9 4 3 2 3" xfId="13858" xr:uid="{00000000-0005-0000-0000-0000B24A0000}"/>
    <cellStyle name="Comma 3 9 4 3 2 3 2" xfId="33072" xr:uid="{3DA4965A-D9C9-4061-BA28-6B0BD7C71B66}"/>
    <cellStyle name="Comma 3 9 4 3 2 4" xfId="23465" xr:uid="{5A7FD9AD-DCC2-41CA-BF52-3DBA9EEC613D}"/>
    <cellStyle name="Comma 3 9 4 3 3" xfId="6653" xr:uid="{00000000-0005-0000-0000-0000B34A0000}"/>
    <cellStyle name="Comma 3 9 4 3 3 2" xfId="16260" xr:uid="{00000000-0005-0000-0000-0000B44A0000}"/>
    <cellStyle name="Comma 3 9 4 3 3 2 2" xfId="35474" xr:uid="{C6105A91-48CB-4CB7-A964-3802ADF3DC8B}"/>
    <cellStyle name="Comma 3 9 4 3 3 3" xfId="25867" xr:uid="{F2B3B3A6-DE3D-4DFF-B4AF-D75774E6E43B}"/>
    <cellStyle name="Comma 3 9 4 3 4" xfId="11456" xr:uid="{00000000-0005-0000-0000-0000B54A0000}"/>
    <cellStyle name="Comma 3 9 4 3 4 2" xfId="30670" xr:uid="{30287306-D1AD-4A3D-BF94-D58E9E84E7D8}"/>
    <cellStyle name="Comma 3 9 4 3 5" xfId="21063" xr:uid="{C0A8F138-5C21-48AA-8007-98C54D715715}"/>
    <cellStyle name="Comma 3 9 4 4" xfId="2651" xr:uid="{00000000-0005-0000-0000-0000B64A0000}"/>
    <cellStyle name="Comma 3 9 4 4 2" xfId="7454" xr:uid="{00000000-0005-0000-0000-0000B74A0000}"/>
    <cellStyle name="Comma 3 9 4 4 2 2" xfId="17061" xr:uid="{00000000-0005-0000-0000-0000B84A0000}"/>
    <cellStyle name="Comma 3 9 4 4 2 2 2" xfId="36275" xr:uid="{FC12F108-70D1-4324-ACC4-1AFFCD7F6D02}"/>
    <cellStyle name="Comma 3 9 4 4 2 3" xfId="26668" xr:uid="{D2E19264-D61F-4514-BF46-C8535E248F1A}"/>
    <cellStyle name="Comma 3 9 4 4 3" xfId="12258" xr:uid="{00000000-0005-0000-0000-0000B94A0000}"/>
    <cellStyle name="Comma 3 9 4 4 3 2" xfId="31472" xr:uid="{908021C9-96EC-4613-B26B-41FA81B2A71C}"/>
    <cellStyle name="Comma 3 9 4 4 4" xfId="21865" xr:uid="{1A0C8D93-D98E-4136-8693-37F2157B3384}"/>
    <cellStyle name="Comma 3 9 4 5" xfId="5053" xr:uid="{00000000-0005-0000-0000-0000BA4A0000}"/>
    <cellStyle name="Comma 3 9 4 5 2" xfId="14660" xr:uid="{00000000-0005-0000-0000-0000BB4A0000}"/>
    <cellStyle name="Comma 3 9 4 5 2 2" xfId="33874" xr:uid="{B1E2F5DC-B6B4-4762-955B-7A7EF4EC21D9}"/>
    <cellStyle name="Comma 3 9 4 5 3" xfId="24267" xr:uid="{8FAB1C60-EE01-4317-91E9-FB19B4ABD7E5}"/>
    <cellStyle name="Comma 3 9 4 6" xfId="9856" xr:uid="{00000000-0005-0000-0000-0000BC4A0000}"/>
    <cellStyle name="Comma 3 9 4 6 2" xfId="29070" xr:uid="{9A68349A-C954-4409-BF2C-EBB7EDF99F13}"/>
    <cellStyle name="Comma 3 9 4 7" xfId="19463" xr:uid="{578390EC-FC2F-4C5D-A364-B68C207B1CF5}"/>
    <cellStyle name="Comma 3 9 5" xfId="446" xr:uid="{00000000-0005-0000-0000-0000BD4A0000}"/>
    <cellStyle name="Comma 3 9 5 2" xfId="1247" xr:uid="{00000000-0005-0000-0000-0000BE4A0000}"/>
    <cellStyle name="Comma 3 9 5 2 2" xfId="3651" xr:uid="{00000000-0005-0000-0000-0000BF4A0000}"/>
    <cellStyle name="Comma 3 9 5 2 2 2" xfId="8454" xr:uid="{00000000-0005-0000-0000-0000C04A0000}"/>
    <cellStyle name="Comma 3 9 5 2 2 2 2" xfId="18061" xr:uid="{00000000-0005-0000-0000-0000C14A0000}"/>
    <cellStyle name="Comma 3 9 5 2 2 2 2 2" xfId="37275" xr:uid="{47A1EFBF-D66D-4B21-AFE9-808D5FC3594A}"/>
    <cellStyle name="Comma 3 9 5 2 2 2 3" xfId="27668" xr:uid="{4BB961E3-8C17-452D-8778-40A306EDF51B}"/>
    <cellStyle name="Comma 3 9 5 2 2 3" xfId="13258" xr:uid="{00000000-0005-0000-0000-0000C24A0000}"/>
    <cellStyle name="Comma 3 9 5 2 2 3 2" xfId="32472" xr:uid="{2232CA0D-5FEB-46A3-80F5-AA2AEDDD3C0C}"/>
    <cellStyle name="Comma 3 9 5 2 2 4" xfId="22865" xr:uid="{7BBA05FB-4080-4D61-80A3-43214287F560}"/>
    <cellStyle name="Comma 3 9 5 2 3" xfId="6053" xr:uid="{00000000-0005-0000-0000-0000C34A0000}"/>
    <cellStyle name="Comma 3 9 5 2 3 2" xfId="15660" xr:uid="{00000000-0005-0000-0000-0000C44A0000}"/>
    <cellStyle name="Comma 3 9 5 2 3 2 2" xfId="34874" xr:uid="{86736E1C-ED69-459D-910D-BCE6CAD0DC33}"/>
    <cellStyle name="Comma 3 9 5 2 3 3" xfId="25267" xr:uid="{1F731E51-5BEC-43A6-99CB-483D242CB889}"/>
    <cellStyle name="Comma 3 9 5 2 4" xfId="10856" xr:uid="{00000000-0005-0000-0000-0000C54A0000}"/>
    <cellStyle name="Comma 3 9 5 2 4 2" xfId="30070" xr:uid="{A5ED7D81-CAEF-4807-A8E8-4D3875508984}"/>
    <cellStyle name="Comma 3 9 5 2 5" xfId="20463" xr:uid="{AA7FE56F-10E9-4852-BBBC-7E840B375978}"/>
    <cellStyle name="Comma 3 9 5 3" xfId="2047" xr:uid="{00000000-0005-0000-0000-0000C64A0000}"/>
    <cellStyle name="Comma 3 9 5 3 2" xfId="4451" xr:uid="{00000000-0005-0000-0000-0000C74A0000}"/>
    <cellStyle name="Comma 3 9 5 3 2 2" xfId="9254" xr:uid="{00000000-0005-0000-0000-0000C84A0000}"/>
    <cellStyle name="Comma 3 9 5 3 2 2 2" xfId="18861" xr:uid="{00000000-0005-0000-0000-0000C94A0000}"/>
    <cellStyle name="Comma 3 9 5 3 2 2 2 2" xfId="38075" xr:uid="{68776C42-096B-44C9-8166-6E3CB1042AA8}"/>
    <cellStyle name="Comma 3 9 5 3 2 2 3" xfId="28468" xr:uid="{35A89B38-8707-499E-A5C6-AAF001228265}"/>
    <cellStyle name="Comma 3 9 5 3 2 3" xfId="14058" xr:uid="{00000000-0005-0000-0000-0000CA4A0000}"/>
    <cellStyle name="Comma 3 9 5 3 2 3 2" xfId="33272" xr:uid="{917BB3B7-D9F5-43A2-AA9A-0418B560CA3D}"/>
    <cellStyle name="Comma 3 9 5 3 2 4" xfId="23665" xr:uid="{175A836C-4782-4C91-A3FD-7E7AF6A701B9}"/>
    <cellStyle name="Comma 3 9 5 3 3" xfId="6853" xr:uid="{00000000-0005-0000-0000-0000CB4A0000}"/>
    <cellStyle name="Comma 3 9 5 3 3 2" xfId="16460" xr:uid="{00000000-0005-0000-0000-0000CC4A0000}"/>
    <cellStyle name="Comma 3 9 5 3 3 2 2" xfId="35674" xr:uid="{84D1AFB7-DCC7-4B07-856A-6CB1BB928102}"/>
    <cellStyle name="Comma 3 9 5 3 3 3" xfId="26067" xr:uid="{33F35B28-F7F4-41BC-BC7C-A68B9482C1B6}"/>
    <cellStyle name="Comma 3 9 5 3 4" xfId="11656" xr:uid="{00000000-0005-0000-0000-0000CD4A0000}"/>
    <cellStyle name="Comma 3 9 5 3 4 2" xfId="30870" xr:uid="{189EA1D8-9319-43B4-881F-A266030DDF9D}"/>
    <cellStyle name="Comma 3 9 5 3 5" xfId="21263" xr:uid="{429DE9B1-F422-4A97-B784-94D5289002C7}"/>
    <cellStyle name="Comma 3 9 5 4" xfId="2851" xr:uid="{00000000-0005-0000-0000-0000CE4A0000}"/>
    <cellStyle name="Comma 3 9 5 4 2" xfId="7654" xr:uid="{00000000-0005-0000-0000-0000CF4A0000}"/>
    <cellStyle name="Comma 3 9 5 4 2 2" xfId="17261" xr:uid="{00000000-0005-0000-0000-0000D04A0000}"/>
    <cellStyle name="Comma 3 9 5 4 2 2 2" xfId="36475" xr:uid="{87CE7F1F-5939-4609-8DDE-77A18CD6D98D}"/>
    <cellStyle name="Comma 3 9 5 4 2 3" xfId="26868" xr:uid="{1912CE49-CD5A-4F78-928B-2709887D7F4E}"/>
    <cellStyle name="Comma 3 9 5 4 3" xfId="12458" xr:uid="{00000000-0005-0000-0000-0000D14A0000}"/>
    <cellStyle name="Comma 3 9 5 4 3 2" xfId="31672" xr:uid="{695B9DD7-DC1A-4EEF-B933-E7A7D416FE76}"/>
    <cellStyle name="Comma 3 9 5 4 4" xfId="22065" xr:uid="{3CCC758A-461E-49A6-972F-F06C9AB10E4B}"/>
    <cellStyle name="Comma 3 9 5 5" xfId="5253" xr:uid="{00000000-0005-0000-0000-0000D24A0000}"/>
    <cellStyle name="Comma 3 9 5 5 2" xfId="14860" xr:uid="{00000000-0005-0000-0000-0000D34A0000}"/>
    <cellStyle name="Comma 3 9 5 5 2 2" xfId="34074" xr:uid="{3C97E114-0FDD-45A5-ACEF-495CFCD064B0}"/>
    <cellStyle name="Comma 3 9 5 5 3" xfId="24467" xr:uid="{C3F93044-B45F-4646-8B2F-A1612D2FFC43}"/>
    <cellStyle name="Comma 3 9 5 6" xfId="10056" xr:uid="{00000000-0005-0000-0000-0000D44A0000}"/>
    <cellStyle name="Comma 3 9 5 6 2" xfId="29270" xr:uid="{791E5CFB-4E70-418F-94B9-F10121626655}"/>
    <cellStyle name="Comma 3 9 5 7" xfId="19663" xr:uid="{B9D6E437-4264-4B1B-A3C5-6FF611B6ED87}"/>
    <cellStyle name="Comma 3 9 6" xfId="646" xr:uid="{00000000-0005-0000-0000-0000D54A0000}"/>
    <cellStyle name="Comma 3 9 6 2" xfId="1447" xr:uid="{00000000-0005-0000-0000-0000D64A0000}"/>
    <cellStyle name="Comma 3 9 6 2 2" xfId="3851" xr:uid="{00000000-0005-0000-0000-0000D74A0000}"/>
    <cellStyle name="Comma 3 9 6 2 2 2" xfId="8654" xr:uid="{00000000-0005-0000-0000-0000D84A0000}"/>
    <cellStyle name="Comma 3 9 6 2 2 2 2" xfId="18261" xr:uid="{00000000-0005-0000-0000-0000D94A0000}"/>
    <cellStyle name="Comma 3 9 6 2 2 2 2 2" xfId="37475" xr:uid="{5079D168-242F-4EAC-8842-95C00A08DC9D}"/>
    <cellStyle name="Comma 3 9 6 2 2 2 3" xfId="27868" xr:uid="{4EBA1F4A-67AC-429B-A39C-EB898BC6CC36}"/>
    <cellStyle name="Comma 3 9 6 2 2 3" xfId="13458" xr:uid="{00000000-0005-0000-0000-0000DA4A0000}"/>
    <cellStyle name="Comma 3 9 6 2 2 3 2" xfId="32672" xr:uid="{67E69E9E-B24D-4F0D-981A-B8457C2F3685}"/>
    <cellStyle name="Comma 3 9 6 2 2 4" xfId="23065" xr:uid="{9ADFE67E-6690-4B9B-8FF5-32EEEB4AA8AE}"/>
    <cellStyle name="Comma 3 9 6 2 3" xfId="6253" xr:uid="{00000000-0005-0000-0000-0000DB4A0000}"/>
    <cellStyle name="Comma 3 9 6 2 3 2" xfId="15860" xr:uid="{00000000-0005-0000-0000-0000DC4A0000}"/>
    <cellStyle name="Comma 3 9 6 2 3 2 2" xfId="35074" xr:uid="{FBECFAEF-C86C-4419-98BA-40D1AA818FE6}"/>
    <cellStyle name="Comma 3 9 6 2 3 3" xfId="25467" xr:uid="{27259105-0FDA-4356-A0B7-73C8AC5DB151}"/>
    <cellStyle name="Comma 3 9 6 2 4" xfId="11056" xr:uid="{00000000-0005-0000-0000-0000DD4A0000}"/>
    <cellStyle name="Comma 3 9 6 2 4 2" xfId="30270" xr:uid="{4FB64899-38BF-460D-8E99-C7A637F56E42}"/>
    <cellStyle name="Comma 3 9 6 2 5" xfId="20663" xr:uid="{537F3C81-B18B-4D7C-A2D9-5769F08D3CB8}"/>
    <cellStyle name="Comma 3 9 6 3" xfId="2247" xr:uid="{00000000-0005-0000-0000-0000DE4A0000}"/>
    <cellStyle name="Comma 3 9 6 3 2" xfId="4651" xr:uid="{00000000-0005-0000-0000-0000DF4A0000}"/>
    <cellStyle name="Comma 3 9 6 3 2 2" xfId="9454" xr:uid="{00000000-0005-0000-0000-0000E04A0000}"/>
    <cellStyle name="Comma 3 9 6 3 2 2 2" xfId="19061" xr:uid="{00000000-0005-0000-0000-0000E14A0000}"/>
    <cellStyle name="Comma 3 9 6 3 2 2 2 2" xfId="38275" xr:uid="{7B20228D-AECE-495E-8F80-55BCF24932C2}"/>
    <cellStyle name="Comma 3 9 6 3 2 2 3" xfId="28668" xr:uid="{44D9174D-5EEF-42CA-A8B6-8DAC14A274E4}"/>
    <cellStyle name="Comma 3 9 6 3 2 3" xfId="14258" xr:uid="{00000000-0005-0000-0000-0000E24A0000}"/>
    <cellStyle name="Comma 3 9 6 3 2 3 2" xfId="33472" xr:uid="{D0432E95-E3E1-4C34-B5D8-A56509939BCD}"/>
    <cellStyle name="Comma 3 9 6 3 2 4" xfId="23865" xr:uid="{5CEE0A49-B040-40CF-9BF3-7B06758E23A8}"/>
    <cellStyle name="Comma 3 9 6 3 3" xfId="7053" xr:uid="{00000000-0005-0000-0000-0000E34A0000}"/>
    <cellStyle name="Comma 3 9 6 3 3 2" xfId="16660" xr:uid="{00000000-0005-0000-0000-0000E44A0000}"/>
    <cellStyle name="Comma 3 9 6 3 3 2 2" xfId="35874" xr:uid="{EE72B2BE-8E0C-44AE-A69A-ACD8EF05287D}"/>
    <cellStyle name="Comma 3 9 6 3 3 3" xfId="26267" xr:uid="{8FE9B2BD-D3DC-4C42-AE7F-DAC36B393ECB}"/>
    <cellStyle name="Comma 3 9 6 3 4" xfId="11856" xr:uid="{00000000-0005-0000-0000-0000E54A0000}"/>
    <cellStyle name="Comma 3 9 6 3 4 2" xfId="31070" xr:uid="{5993BB08-5B76-421E-9B8B-0913627D1A7A}"/>
    <cellStyle name="Comma 3 9 6 3 5" xfId="21463" xr:uid="{931D80C8-A735-4134-AA24-4B37E1C5A2A6}"/>
    <cellStyle name="Comma 3 9 6 4" xfId="3051" xr:uid="{00000000-0005-0000-0000-0000E64A0000}"/>
    <cellStyle name="Comma 3 9 6 4 2" xfId="7854" xr:uid="{00000000-0005-0000-0000-0000E74A0000}"/>
    <cellStyle name="Comma 3 9 6 4 2 2" xfId="17461" xr:uid="{00000000-0005-0000-0000-0000E84A0000}"/>
    <cellStyle name="Comma 3 9 6 4 2 2 2" xfId="36675" xr:uid="{DE6A29F7-CDE8-4AF4-955E-A287F61E5D17}"/>
    <cellStyle name="Comma 3 9 6 4 2 3" xfId="27068" xr:uid="{3F6A0190-8CE8-4A93-B0E1-46294BC77B8C}"/>
    <cellStyle name="Comma 3 9 6 4 3" xfId="12658" xr:uid="{00000000-0005-0000-0000-0000E94A0000}"/>
    <cellStyle name="Comma 3 9 6 4 3 2" xfId="31872" xr:uid="{C4BAF72F-0AA8-43C0-A8FD-B235F8173B10}"/>
    <cellStyle name="Comma 3 9 6 4 4" xfId="22265" xr:uid="{DA5333FB-FD34-4837-AC39-70400300A66E}"/>
    <cellStyle name="Comma 3 9 6 5" xfId="5453" xr:uid="{00000000-0005-0000-0000-0000EA4A0000}"/>
    <cellStyle name="Comma 3 9 6 5 2" xfId="15060" xr:uid="{00000000-0005-0000-0000-0000EB4A0000}"/>
    <cellStyle name="Comma 3 9 6 5 2 2" xfId="34274" xr:uid="{A4774C08-FF95-47E8-9FF5-F783D61296CD}"/>
    <cellStyle name="Comma 3 9 6 5 3" xfId="24667" xr:uid="{931CB4ED-D831-4C47-BFE1-5311E6A99A63}"/>
    <cellStyle name="Comma 3 9 6 6" xfId="10256" xr:uid="{00000000-0005-0000-0000-0000EC4A0000}"/>
    <cellStyle name="Comma 3 9 6 6 2" xfId="29470" xr:uid="{1B76A061-4585-4147-8B64-F7FFFD0A7D78}"/>
    <cellStyle name="Comma 3 9 6 7" xfId="19863" xr:uid="{3F8BE49D-1D90-46F1-BE30-342621DD28E2}"/>
    <cellStyle name="Comma 3 9 7" xfId="847" xr:uid="{00000000-0005-0000-0000-0000ED4A0000}"/>
    <cellStyle name="Comma 3 9 7 2" xfId="3251" xr:uid="{00000000-0005-0000-0000-0000EE4A0000}"/>
    <cellStyle name="Comma 3 9 7 2 2" xfId="8054" xr:uid="{00000000-0005-0000-0000-0000EF4A0000}"/>
    <cellStyle name="Comma 3 9 7 2 2 2" xfId="17661" xr:uid="{00000000-0005-0000-0000-0000F04A0000}"/>
    <cellStyle name="Comma 3 9 7 2 2 2 2" xfId="36875" xr:uid="{8277A2D2-BB78-41DE-837C-3FD8D98B706C}"/>
    <cellStyle name="Comma 3 9 7 2 2 3" xfId="27268" xr:uid="{6CB85298-1B10-461A-B670-4DDDF3EB7DAB}"/>
    <cellStyle name="Comma 3 9 7 2 3" xfId="12858" xr:uid="{00000000-0005-0000-0000-0000F14A0000}"/>
    <cellStyle name="Comma 3 9 7 2 3 2" xfId="32072" xr:uid="{782B632B-8706-4833-97E3-A98ACAB93B45}"/>
    <cellStyle name="Comma 3 9 7 2 4" xfId="22465" xr:uid="{447C9E46-EDE1-41BE-83A3-B5032036F454}"/>
    <cellStyle name="Comma 3 9 7 3" xfId="5653" xr:uid="{00000000-0005-0000-0000-0000F24A0000}"/>
    <cellStyle name="Comma 3 9 7 3 2" xfId="15260" xr:uid="{00000000-0005-0000-0000-0000F34A0000}"/>
    <cellStyle name="Comma 3 9 7 3 2 2" xfId="34474" xr:uid="{AEBC6AC9-C36B-4FD7-BACC-A73DE5A12A6A}"/>
    <cellStyle name="Comma 3 9 7 3 3" xfId="24867" xr:uid="{554B21DE-EC5A-439E-A241-E20FD15F06AC}"/>
    <cellStyle name="Comma 3 9 7 4" xfId="10456" xr:uid="{00000000-0005-0000-0000-0000F44A0000}"/>
    <cellStyle name="Comma 3 9 7 4 2" xfId="29670" xr:uid="{58041C0E-A4F7-410D-95E0-BB4FE5F17D87}"/>
    <cellStyle name="Comma 3 9 7 5" xfId="20063" xr:uid="{BB1EA4DD-B419-4270-8224-A3C011A7220A}"/>
    <cellStyle name="Comma 3 9 8" xfId="1647" xr:uid="{00000000-0005-0000-0000-0000F54A0000}"/>
    <cellStyle name="Comma 3 9 8 2" xfId="4051" xr:uid="{00000000-0005-0000-0000-0000F64A0000}"/>
    <cellStyle name="Comma 3 9 8 2 2" xfId="8854" xr:uid="{00000000-0005-0000-0000-0000F74A0000}"/>
    <cellStyle name="Comma 3 9 8 2 2 2" xfId="18461" xr:uid="{00000000-0005-0000-0000-0000F84A0000}"/>
    <cellStyle name="Comma 3 9 8 2 2 2 2" xfId="37675" xr:uid="{F50AF208-E8FD-4AA4-ABE7-0DD5EA7A2751}"/>
    <cellStyle name="Comma 3 9 8 2 2 3" xfId="28068" xr:uid="{F8B463B9-EE77-4A4B-BA44-4FA3AD89CB7F}"/>
    <cellStyle name="Comma 3 9 8 2 3" xfId="13658" xr:uid="{00000000-0005-0000-0000-0000F94A0000}"/>
    <cellStyle name="Comma 3 9 8 2 3 2" xfId="32872" xr:uid="{81CF84AE-88B5-4384-B4AB-092725AC522B}"/>
    <cellStyle name="Comma 3 9 8 2 4" xfId="23265" xr:uid="{41F4F865-B83D-491A-97D4-6F622E0B8D0D}"/>
    <cellStyle name="Comma 3 9 8 3" xfId="6453" xr:uid="{00000000-0005-0000-0000-0000FA4A0000}"/>
    <cellStyle name="Comma 3 9 8 3 2" xfId="16060" xr:uid="{00000000-0005-0000-0000-0000FB4A0000}"/>
    <cellStyle name="Comma 3 9 8 3 2 2" xfId="35274" xr:uid="{6586040E-D9C7-4D67-8A3A-3E6589838EF6}"/>
    <cellStyle name="Comma 3 9 8 3 3" xfId="25667" xr:uid="{AC2EB655-A137-41D1-B4C3-DBBCDC4E3358}"/>
    <cellStyle name="Comma 3 9 8 4" xfId="11256" xr:uid="{00000000-0005-0000-0000-0000FC4A0000}"/>
    <cellStyle name="Comma 3 9 8 4 2" xfId="30470" xr:uid="{EC6F1C78-CC00-4A55-B57B-A1C7442DF2C8}"/>
    <cellStyle name="Comma 3 9 8 5" xfId="20863" xr:uid="{0BA744B1-D2B6-479E-82AB-344DE2AB2140}"/>
    <cellStyle name="Comma 3 9 9" xfId="2451" xr:uid="{00000000-0005-0000-0000-0000FD4A0000}"/>
    <cellStyle name="Comma 3 9 9 2" xfId="7254" xr:uid="{00000000-0005-0000-0000-0000FE4A0000}"/>
    <cellStyle name="Comma 3 9 9 2 2" xfId="16861" xr:uid="{00000000-0005-0000-0000-0000FF4A0000}"/>
    <cellStyle name="Comma 3 9 9 2 2 2" xfId="36075" xr:uid="{E8981B97-5FB7-4458-BB1F-12B66AEA556B}"/>
    <cellStyle name="Comma 3 9 9 2 3" xfId="26468" xr:uid="{D9C1D86A-8BB0-47F1-95C5-22A63B5485FB}"/>
    <cellStyle name="Comma 3 9 9 3" xfId="12058" xr:uid="{00000000-0005-0000-0000-0000004B0000}"/>
    <cellStyle name="Comma 3 9 9 3 2" xfId="31272" xr:uid="{9A459E18-9009-463B-A4F4-24A7B395CAA0}"/>
    <cellStyle name="Comma 3 9 9 4" xfId="21665" xr:uid="{A2F8AF82-F612-4BFB-BDAE-3F9F4EBBE343}"/>
    <cellStyle name="Comma 4" xfId="2406" xr:uid="{00000000-0005-0000-0000-0000014B0000}"/>
    <cellStyle name="Comma 4 2" xfId="4810" xr:uid="{00000000-0005-0000-0000-0000024B0000}"/>
    <cellStyle name="Comma 4 2 2" xfId="9613" xr:uid="{00000000-0005-0000-0000-0000034B0000}"/>
    <cellStyle name="Comma 4 2 2 2" xfId="19220" xr:uid="{00000000-0005-0000-0000-0000044B0000}"/>
    <cellStyle name="Comma 4 2 2 2 2" xfId="38434" xr:uid="{06AC47EF-B654-405D-8344-B4BEBE7C16FE}"/>
    <cellStyle name="Comma 4 2 2 3" xfId="28827" xr:uid="{E6D58350-F1AE-478A-BB51-C2B829B91988}"/>
    <cellStyle name="Comma 4 2 3" xfId="14417" xr:uid="{00000000-0005-0000-0000-0000054B0000}"/>
    <cellStyle name="Comma 4 2 3 2" xfId="33631" xr:uid="{623C0F19-5AD0-41F8-8765-812FF2DF463C}"/>
    <cellStyle name="Comma 4 2 4" xfId="24024" xr:uid="{938194D4-0B2A-47BA-9DD5-8F2B30A196E2}"/>
    <cellStyle name="Comma 4 3" xfId="7212" xr:uid="{00000000-0005-0000-0000-0000064B0000}"/>
    <cellStyle name="Comma 4 3 2" xfId="16819" xr:uid="{00000000-0005-0000-0000-0000074B0000}"/>
    <cellStyle name="Comma 4 3 2 2" xfId="36033" xr:uid="{B4B01C7A-2748-4429-84AE-C0C94A6FA1D1}"/>
    <cellStyle name="Comma 4 3 3" xfId="26426" xr:uid="{2DCB018D-5F22-4639-8947-3C993A424DF2}"/>
    <cellStyle name="Comma 4 4" xfId="12015" xr:uid="{00000000-0005-0000-0000-0000084B0000}"/>
    <cellStyle name="Comma 4 4 2" xfId="31229" xr:uid="{7C350324-556E-43AA-AAAD-77787425A9F2}"/>
    <cellStyle name="Comma 4 5" xfId="21622" xr:uid="{4745CB89-6080-4D8E-915D-2CD420D6B154}"/>
    <cellStyle name="Comma 5" xfId="4811" xr:uid="{00000000-0005-0000-0000-0000094B0000}"/>
    <cellStyle name="Comma 5 2" xfId="9614" xr:uid="{00000000-0005-0000-0000-00000A4B0000}"/>
    <cellStyle name="Comma 5 2 2" xfId="19221" xr:uid="{00000000-0005-0000-0000-00000B4B0000}"/>
    <cellStyle name="Comma 5 2 2 2" xfId="38435" xr:uid="{9E1F2085-7C99-4636-BBF0-C14E0E7C084C}"/>
    <cellStyle name="Comma 5 2 3" xfId="28828" xr:uid="{484361D4-416B-4E7D-8895-CB236C3D7545}"/>
    <cellStyle name="Comma 5 3" xfId="14418" xr:uid="{00000000-0005-0000-0000-00000C4B0000}"/>
    <cellStyle name="Comma 5 3 2" xfId="33632" xr:uid="{EF8C9198-7150-4B96-B985-D3238DF9D06B}"/>
    <cellStyle name="Comma 5 4" xfId="24025" xr:uid="{7EB0E314-C92A-452E-A556-DA97D3FE6BFB}"/>
    <cellStyle name="Comma 6" xfId="12016" xr:uid="{00000000-0005-0000-0000-00000D4B0000}"/>
    <cellStyle name="Comma 6 2" xfId="31230" xr:uid="{DC91D108-9318-4AA4-9A01-5E90FFDCF369}"/>
    <cellStyle name="Comma 7" xfId="21623" xr:uid="{0D8A147F-93B6-4FB7-93AC-CFEDE9EDBA7A}"/>
    <cellStyle name="Hyperlink" xfId="6" builtinId="8"/>
    <cellStyle name="Hyperlink 2" xfId="805" xr:uid="{00000000-0005-0000-0000-00000F4B0000}"/>
    <cellStyle name="Normal" xfId="0" builtinId="0"/>
    <cellStyle name="Normal 2" xfId="4" xr:uid="{00000000-0005-0000-0000-0000114B0000}"/>
    <cellStyle name="Normal 2 3" xfId="2409" xr:uid="{00000000-0005-0000-0000-0000134B0000}"/>
    <cellStyle name="Normal 3" xfId="5" xr:uid="{00000000-0005-0000-0000-0000154B0000}"/>
    <cellStyle name="Normal 6" xfId="2408" xr:uid="{00000000-0005-0000-0000-0000194B0000}"/>
    <cellStyle name="Percent" xfId="3" builtinId="5"/>
  </cellStyles>
  <dxfs count="0"/>
  <tableStyles count="0" defaultTableStyle="TableStyleMedium2" defaultPivotStyle="PivotStyleLight16"/>
  <colors>
    <mruColors>
      <color rgb="FFF79BD4"/>
      <color rgb="FF8699C8"/>
      <color rgb="FFF21645"/>
      <color rgb="FFF5432B"/>
      <color rgb="FFE3250B"/>
      <color rgb="FFE48492"/>
      <color rgb="FF9D2235"/>
      <color rgb="FFE68A97"/>
      <color rgb="FF62C5E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Fishe 11.042025</a:t>
            </a:r>
          </a:p>
        </c:rich>
      </c:tx>
      <c:overlay val="0"/>
      <c:spPr>
        <a:solidFill>
          <a:schemeClr val="accent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9B1-4A75-BAAB-08FE2321A868}"/>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9B1-4A75-BAAB-08FE2321A868}"/>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89B1-4A75-BAAB-08FE2321A868}"/>
            </c:ext>
          </c:extLst>
        </c:ser>
        <c:dLbls>
          <c:showLegendKey val="0"/>
          <c:showVal val="1"/>
          <c:showCatName val="0"/>
          <c:showSerName val="0"/>
          <c:showPercent val="0"/>
          <c:showBubbleSize val="0"/>
        </c:dLbls>
        <c:gapWidth val="182"/>
        <c:axId val="918125504"/>
        <c:axId val="918122624"/>
      </c:barChart>
      <c:catAx>
        <c:axId val="918125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918122624"/>
        <c:crosses val="autoZero"/>
        <c:auto val="1"/>
        <c:lblAlgn val="ctr"/>
        <c:lblOffset val="100"/>
        <c:noMultiLvlLbl val="0"/>
      </c:catAx>
      <c:valAx>
        <c:axId val="918122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91812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39</xdr:col>
      <xdr:colOff>0</xdr:colOff>
      <xdr:row>4</xdr:row>
      <xdr:rowOff>0</xdr:rowOff>
    </xdr:from>
    <xdr:to>
      <xdr:col>39</xdr:col>
      <xdr:colOff>387817</xdr:colOff>
      <xdr:row>4</xdr:row>
      <xdr:rowOff>0</xdr:rowOff>
    </xdr:to>
    <xdr:graphicFrame macro="">
      <xdr:nvGraphicFramePr>
        <xdr:cNvPr id="2" name="Chart 1">
          <a:extLst>
            <a:ext uri="{FF2B5EF4-FFF2-40B4-BE49-F238E27FC236}">
              <a16:creationId xmlns:a16="http://schemas.microsoft.com/office/drawing/2014/main" id="{266760EA-FE7F-40AA-A880-F557DB8A4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W257"/>
  <sheetViews>
    <sheetView tabSelected="1" zoomScale="85" zoomScaleNormal="85" zoomScaleSheetLayoutView="100" workbookViewId="0">
      <pane xSplit="15" ySplit="4" topLeftCell="Y5" activePane="bottomRight" state="frozen"/>
      <selection pane="topRight" activeCell="I1" sqref="I1"/>
      <selection pane="bottomLeft" activeCell="A5" sqref="A5"/>
      <selection pane="bottomRight" activeCell="Y8" sqref="Y8"/>
    </sheetView>
  </sheetViews>
  <sheetFormatPr defaultColWidth="9.44140625" defaultRowHeight="10.5" outlineLevelCol="1" x14ac:dyDescent="0.2"/>
  <cols>
    <col min="1" max="1" width="4" style="5" customWidth="1"/>
    <col min="2" max="2" width="3.44140625" style="5" customWidth="1"/>
    <col min="3" max="3" width="16.5546875" style="6" hidden="1" customWidth="1" outlineLevel="1"/>
    <col min="4" max="4" width="13" style="6" hidden="1" customWidth="1" outlineLevel="1"/>
    <col min="5" max="5" width="5.5546875" style="5" customWidth="1" collapsed="1"/>
    <col min="6" max="7" width="18.5546875" style="3" hidden="1" customWidth="1" outlineLevel="1"/>
    <col min="8" max="9" width="20.5546875" style="3" hidden="1" customWidth="1" outlineLevel="1"/>
    <col min="10" max="10" width="14.44140625" style="5" customWidth="1" collapsed="1"/>
    <col min="11" max="11" width="12.5546875" style="6" customWidth="1"/>
    <col min="12" max="12" width="19.44140625" style="6" hidden="1" customWidth="1" outlineLevel="1"/>
    <col min="13" max="14" width="31.44140625" style="6" hidden="1" customWidth="1" outlineLevel="1"/>
    <col min="15" max="15" width="4.5546875" style="5" customWidth="1" collapsed="1"/>
    <col min="16" max="16" width="4.44140625" style="6" customWidth="1"/>
    <col min="17" max="17" width="7" style="8" customWidth="1"/>
    <col min="18" max="18" width="14" style="5" customWidth="1"/>
    <col min="19" max="21" width="12.44140625" style="5" hidden="1" customWidth="1" outlineLevel="1"/>
    <col min="22" max="22" width="14.44140625" style="5" hidden="1" customWidth="1" outlineLevel="1"/>
    <col min="23" max="23" width="11.44140625" style="5" customWidth="1" collapsed="1"/>
    <col min="24" max="24" width="18.5546875" style="5" hidden="1" customWidth="1" outlineLevel="1"/>
    <col min="25" max="25" width="13.5546875" style="5" customWidth="1" collapsed="1"/>
    <col min="26" max="26" width="9.5546875" style="7" customWidth="1"/>
    <col min="27" max="27" width="7" style="8" customWidth="1"/>
    <col min="28" max="29" width="13.44140625" style="6" customWidth="1"/>
    <col min="30" max="30" width="9.44140625" style="8" customWidth="1"/>
    <col min="31" max="31" width="9" style="6" customWidth="1"/>
    <col min="32" max="32" width="8.5546875" style="6" customWidth="1"/>
    <col min="33" max="33" width="8.44140625" style="6" customWidth="1"/>
    <col min="34" max="34" width="7.44140625" style="6" customWidth="1"/>
    <col min="35" max="35" width="20.44140625" style="3" customWidth="1"/>
    <col min="36" max="36" width="8.5546875" style="6" customWidth="1"/>
    <col min="37" max="39" width="10.44140625" style="3" customWidth="1"/>
    <col min="40" max="40" width="11.5546875" style="3" customWidth="1"/>
    <col min="41" max="41" width="11.5546875" style="6" customWidth="1"/>
    <col min="42" max="42" width="9.44140625" style="3"/>
    <col min="43" max="48" width="4.5546875" style="3" customWidth="1"/>
    <col min="49" max="49" width="3.5546875" style="3" customWidth="1"/>
    <col min="50" max="53" width="5.44140625" style="3" customWidth="1"/>
    <col min="54" max="16384" width="9.44140625" style="3"/>
  </cols>
  <sheetData>
    <row r="1" spans="1:41" ht="17.2" customHeight="1" x14ac:dyDescent="0.2">
      <c r="A1" s="14" t="s">
        <v>801</v>
      </c>
      <c r="P1" s="20"/>
      <c r="Q1" s="74"/>
      <c r="R1" s="11"/>
      <c r="S1" s="11">
        <f>R1-R2</f>
        <v>0</v>
      </c>
      <c r="T1" s="11"/>
      <c r="U1" s="11"/>
      <c r="V1" s="11"/>
      <c r="W1" s="11"/>
      <c r="X1" s="11"/>
      <c r="Y1" s="11"/>
      <c r="AA1" s="3"/>
      <c r="AB1" s="3"/>
      <c r="AK1" s="336" t="s">
        <v>1906</v>
      </c>
      <c r="AL1" s="337"/>
      <c r="AM1" s="337"/>
    </row>
    <row r="2" spans="1:41" ht="11.95" customHeight="1" x14ac:dyDescent="0.2">
      <c r="A2" s="18" t="s">
        <v>1950</v>
      </c>
      <c r="P2" s="20"/>
      <c r="R2" s="93"/>
      <c r="S2" s="93"/>
      <c r="T2" s="93"/>
      <c r="U2" s="93"/>
      <c r="V2" s="93"/>
      <c r="W2" s="94"/>
      <c r="X2" s="94"/>
      <c r="Y2" s="95"/>
      <c r="Z2" s="10"/>
      <c r="AC2" s="16"/>
      <c r="AD2" s="15"/>
      <c r="AE2" s="16"/>
      <c r="AF2" s="16"/>
      <c r="AG2" s="16"/>
      <c r="AH2" s="16"/>
      <c r="AI2" s="17"/>
      <c r="AJ2" s="16"/>
    </row>
    <row r="3" spans="1:41" ht="15.05" customHeight="1" x14ac:dyDescent="0.2">
      <c r="K3" s="20"/>
      <c r="P3" s="20"/>
      <c r="R3" s="344" t="s">
        <v>981</v>
      </c>
      <c r="S3" s="344"/>
      <c r="T3" s="344"/>
      <c r="U3" s="344"/>
      <c r="V3" s="344"/>
      <c r="W3" s="344"/>
      <c r="X3" s="344"/>
      <c r="Y3" s="344"/>
    </row>
    <row r="4" spans="1:41" s="5" customFormat="1" ht="50.9" customHeight="1" x14ac:dyDescent="0.3">
      <c r="A4" s="96" t="s">
        <v>543</v>
      </c>
      <c r="B4" s="96" t="s">
        <v>544</v>
      </c>
      <c r="C4" s="97" t="s">
        <v>24</v>
      </c>
      <c r="D4" s="98" t="s">
        <v>1088</v>
      </c>
      <c r="E4" s="97" t="s">
        <v>25</v>
      </c>
      <c r="F4" s="97" t="s">
        <v>34</v>
      </c>
      <c r="G4" s="98" t="s">
        <v>1087</v>
      </c>
      <c r="H4" s="98" t="s">
        <v>816</v>
      </c>
      <c r="I4" s="98" t="s">
        <v>1086</v>
      </c>
      <c r="J4" s="96" t="s">
        <v>234</v>
      </c>
      <c r="K4" s="96" t="s">
        <v>232</v>
      </c>
      <c r="L4" s="99" t="s">
        <v>1089</v>
      </c>
      <c r="M4" s="99" t="s">
        <v>817</v>
      </c>
      <c r="N4" s="99" t="s">
        <v>1090</v>
      </c>
      <c r="O4" s="96" t="s">
        <v>26</v>
      </c>
      <c r="P4" s="97" t="s">
        <v>1</v>
      </c>
      <c r="Q4" s="96" t="s">
        <v>32</v>
      </c>
      <c r="R4" s="97" t="s">
        <v>1935</v>
      </c>
      <c r="S4" s="100" t="s">
        <v>1618</v>
      </c>
      <c r="T4" s="100" t="s">
        <v>969</v>
      </c>
      <c r="U4" s="100" t="s">
        <v>1663</v>
      </c>
      <c r="V4" s="100" t="s">
        <v>1651</v>
      </c>
      <c r="W4" s="97" t="s">
        <v>982</v>
      </c>
      <c r="X4" s="101">
        <v>0.85</v>
      </c>
      <c r="Y4" s="97" t="s">
        <v>1019</v>
      </c>
      <c r="Z4" s="97" t="s">
        <v>657</v>
      </c>
      <c r="AA4" s="96" t="s">
        <v>32</v>
      </c>
      <c r="AB4" s="96" t="s">
        <v>64</v>
      </c>
      <c r="AC4" s="96" t="s">
        <v>335</v>
      </c>
      <c r="AD4" s="96" t="s">
        <v>662</v>
      </c>
      <c r="AE4" s="96" t="s">
        <v>336</v>
      </c>
      <c r="AF4" s="96" t="s">
        <v>1778</v>
      </c>
      <c r="AG4" s="96" t="s">
        <v>1779</v>
      </c>
      <c r="AH4" s="96" t="s">
        <v>1048</v>
      </c>
      <c r="AI4" s="41" t="s">
        <v>33</v>
      </c>
      <c r="AJ4" s="41" t="s">
        <v>1565</v>
      </c>
      <c r="AK4" s="97" t="s">
        <v>1945</v>
      </c>
      <c r="AL4" s="97" t="s">
        <v>1946</v>
      </c>
      <c r="AM4" s="96" t="s">
        <v>1947</v>
      </c>
      <c r="AN4" s="96" t="s">
        <v>1948</v>
      </c>
      <c r="AO4" s="96" t="s">
        <v>1949</v>
      </c>
    </row>
    <row r="5" spans="1:41" s="4" customFormat="1" ht="11.3" customHeight="1" x14ac:dyDescent="0.3">
      <c r="A5" s="40">
        <v>1</v>
      </c>
      <c r="B5" s="300" t="s">
        <v>2</v>
      </c>
      <c r="C5" s="79" t="s">
        <v>3</v>
      </c>
      <c r="D5" s="79" t="s">
        <v>1069</v>
      </c>
      <c r="E5" s="40" t="s">
        <v>35</v>
      </c>
      <c r="F5" s="79" t="s">
        <v>605</v>
      </c>
      <c r="G5" s="79" t="s">
        <v>1145</v>
      </c>
      <c r="H5" s="79" t="s">
        <v>916</v>
      </c>
      <c r="I5" s="79" t="s">
        <v>1150</v>
      </c>
      <c r="J5" s="32" t="s">
        <v>233</v>
      </c>
      <c r="K5" s="29" t="s">
        <v>101</v>
      </c>
      <c r="L5" s="29" t="s">
        <v>1154</v>
      </c>
      <c r="M5" s="29" t="s">
        <v>881</v>
      </c>
      <c r="N5" s="29" t="s">
        <v>1182</v>
      </c>
      <c r="O5" s="34" t="s">
        <v>226</v>
      </c>
      <c r="P5" s="32" t="s">
        <v>4</v>
      </c>
      <c r="Q5" s="42" t="s">
        <v>102</v>
      </c>
      <c r="R5" s="307">
        <v>12239103</v>
      </c>
      <c r="S5" s="43">
        <f t="shared" ref="S5:S33" si="0">T5/V5</f>
        <v>0</v>
      </c>
      <c r="T5" s="35">
        <f t="shared" ref="T5:T68" si="1">R5-V5</f>
        <v>0</v>
      </c>
      <c r="U5" s="32"/>
      <c r="V5" s="35">
        <v>12239103</v>
      </c>
      <c r="W5" s="35">
        <f t="shared" ref="W5:W68" si="2">R5+Y5</f>
        <v>14398945</v>
      </c>
      <c r="X5" s="44">
        <f t="shared" ref="X5:X36" si="3">R5/W5</f>
        <v>0.84999998263761689</v>
      </c>
      <c r="Y5" s="35">
        <f>ROUNDUP((R5/0.85)*0.15,0)</f>
        <v>2159842</v>
      </c>
      <c r="Z5" s="45">
        <v>0.85</v>
      </c>
      <c r="AA5" s="42" t="s">
        <v>102</v>
      </c>
      <c r="AB5" s="315" t="s">
        <v>675</v>
      </c>
      <c r="AC5" s="315" t="s">
        <v>1443</v>
      </c>
      <c r="AD5" s="42" t="s">
        <v>66</v>
      </c>
      <c r="AE5" s="316" t="s">
        <v>67</v>
      </c>
      <c r="AF5" s="316" t="s">
        <v>69</v>
      </c>
      <c r="AG5" s="315" t="s">
        <v>67</v>
      </c>
      <c r="AH5" s="315" t="s">
        <v>69</v>
      </c>
      <c r="AI5" s="317" t="s">
        <v>957</v>
      </c>
      <c r="AJ5" s="34" t="s">
        <v>67</v>
      </c>
      <c r="AK5" s="46">
        <v>45072</v>
      </c>
      <c r="AL5" s="46">
        <v>45107</v>
      </c>
      <c r="AM5" s="47">
        <v>45027</v>
      </c>
      <c r="AN5" s="46">
        <v>45258</v>
      </c>
      <c r="AO5" s="350" t="s">
        <v>1698</v>
      </c>
    </row>
    <row r="6" spans="1:41" s="4" customFormat="1" ht="11.3" customHeight="1" x14ac:dyDescent="0.3">
      <c r="A6" s="40">
        <v>1</v>
      </c>
      <c r="B6" s="300" t="s">
        <v>2</v>
      </c>
      <c r="C6" s="79" t="s">
        <v>3</v>
      </c>
      <c r="D6" s="79" t="s">
        <v>1069</v>
      </c>
      <c r="E6" s="40" t="s">
        <v>35</v>
      </c>
      <c r="F6" s="79" t="s">
        <v>605</v>
      </c>
      <c r="G6" s="79" t="s">
        <v>1145</v>
      </c>
      <c r="H6" s="79" t="s">
        <v>916</v>
      </c>
      <c r="I6" s="79" t="s">
        <v>1150</v>
      </c>
      <c r="J6" s="32" t="s">
        <v>235</v>
      </c>
      <c r="K6" s="29" t="s">
        <v>785</v>
      </c>
      <c r="L6" s="29" t="s">
        <v>1155</v>
      </c>
      <c r="M6" s="29" t="s">
        <v>943</v>
      </c>
      <c r="N6" s="29" t="s">
        <v>1183</v>
      </c>
      <c r="O6" s="34" t="s">
        <v>226</v>
      </c>
      <c r="P6" s="32" t="s">
        <v>4</v>
      </c>
      <c r="Q6" s="42" t="s">
        <v>102</v>
      </c>
      <c r="R6" s="307">
        <v>36098377</v>
      </c>
      <c r="S6" s="43">
        <f t="shared" si="0"/>
        <v>0</v>
      </c>
      <c r="T6" s="35">
        <f t="shared" si="1"/>
        <v>0</v>
      </c>
      <c r="U6" s="32"/>
      <c r="V6" s="35">
        <v>36098377</v>
      </c>
      <c r="W6" s="35">
        <f t="shared" si="2"/>
        <v>42468679</v>
      </c>
      <c r="X6" s="44">
        <f t="shared" si="3"/>
        <v>0.8499999964679853</v>
      </c>
      <c r="Y6" s="35">
        <f>ROUNDUP((R6/0.85)*0.15,0)</f>
        <v>6370302</v>
      </c>
      <c r="Z6" s="45">
        <v>0.85</v>
      </c>
      <c r="AA6" s="42" t="s">
        <v>102</v>
      </c>
      <c r="AB6" s="315" t="s">
        <v>103</v>
      </c>
      <c r="AC6" s="315" t="s">
        <v>644</v>
      </c>
      <c r="AD6" s="42" t="s">
        <v>66</v>
      </c>
      <c r="AE6" s="316" t="s">
        <v>67</v>
      </c>
      <c r="AF6" s="316" t="s">
        <v>128</v>
      </c>
      <c r="AG6" s="316" t="s">
        <v>67</v>
      </c>
      <c r="AH6" s="315" t="s">
        <v>69</v>
      </c>
      <c r="AI6" s="317" t="s">
        <v>104</v>
      </c>
      <c r="AJ6" s="48" t="s">
        <v>70</v>
      </c>
      <c r="AK6" s="47">
        <v>45687</v>
      </c>
      <c r="AL6" s="46">
        <v>45747</v>
      </c>
      <c r="AM6" s="47">
        <v>45506</v>
      </c>
      <c r="AN6" s="46">
        <v>45692</v>
      </c>
      <c r="AO6" s="350" t="s">
        <v>1698</v>
      </c>
    </row>
    <row r="7" spans="1:41" s="4" customFormat="1" ht="11.3" customHeight="1" x14ac:dyDescent="0.3">
      <c r="A7" s="40">
        <v>1</v>
      </c>
      <c r="B7" s="300" t="s">
        <v>2</v>
      </c>
      <c r="C7" s="79" t="s">
        <v>3</v>
      </c>
      <c r="D7" s="79" t="s">
        <v>1069</v>
      </c>
      <c r="E7" s="40" t="s">
        <v>35</v>
      </c>
      <c r="F7" s="79" t="s">
        <v>605</v>
      </c>
      <c r="G7" s="79" t="s">
        <v>1146</v>
      </c>
      <c r="H7" s="79" t="s">
        <v>916</v>
      </c>
      <c r="I7" s="79" t="s">
        <v>1150</v>
      </c>
      <c r="J7" s="32" t="s">
        <v>236</v>
      </c>
      <c r="K7" s="29" t="s">
        <v>105</v>
      </c>
      <c r="L7" s="29" t="s">
        <v>1156</v>
      </c>
      <c r="M7" s="29" t="s">
        <v>105</v>
      </c>
      <c r="N7" s="29" t="s">
        <v>1156</v>
      </c>
      <c r="O7" s="34">
        <v>1</v>
      </c>
      <c r="P7" s="32" t="s">
        <v>4</v>
      </c>
      <c r="Q7" s="42" t="s">
        <v>102</v>
      </c>
      <c r="R7" s="307">
        <v>30770000</v>
      </c>
      <c r="S7" s="43">
        <f t="shared" si="0"/>
        <v>0</v>
      </c>
      <c r="T7" s="35">
        <f t="shared" si="1"/>
        <v>0</v>
      </c>
      <c r="U7" s="32"/>
      <c r="V7" s="35">
        <v>30770000</v>
      </c>
      <c r="W7" s="35">
        <f t="shared" si="2"/>
        <v>36200000</v>
      </c>
      <c r="X7" s="44">
        <f t="shared" si="3"/>
        <v>0.85</v>
      </c>
      <c r="Y7" s="35">
        <f>ROUNDUP((R7/0.85)*0.15,0)</f>
        <v>5430000</v>
      </c>
      <c r="Z7" s="45">
        <v>0.85</v>
      </c>
      <c r="AA7" s="42" t="s">
        <v>102</v>
      </c>
      <c r="AB7" s="315" t="s">
        <v>644</v>
      </c>
      <c r="AC7" s="315" t="s">
        <v>644</v>
      </c>
      <c r="AD7" s="42" t="s">
        <v>83</v>
      </c>
      <c r="AE7" s="316" t="s">
        <v>67</v>
      </c>
      <c r="AF7" s="316" t="s">
        <v>128</v>
      </c>
      <c r="AG7" s="316" t="s">
        <v>67</v>
      </c>
      <c r="AH7" s="315" t="s">
        <v>69</v>
      </c>
      <c r="AI7" s="317" t="s">
        <v>106</v>
      </c>
      <c r="AJ7" s="34" t="s">
        <v>67</v>
      </c>
      <c r="AK7" s="47">
        <v>45134</v>
      </c>
      <c r="AL7" s="47">
        <v>45271</v>
      </c>
      <c r="AM7" s="47">
        <v>45110</v>
      </c>
      <c r="AN7" s="47">
        <v>45468</v>
      </c>
      <c r="AO7" s="46">
        <v>45541</v>
      </c>
    </row>
    <row r="8" spans="1:41" s="4" customFormat="1" ht="11.3" customHeight="1" x14ac:dyDescent="0.3">
      <c r="A8" s="40">
        <v>1</v>
      </c>
      <c r="B8" s="300" t="s">
        <v>2</v>
      </c>
      <c r="C8" s="79" t="s">
        <v>3</v>
      </c>
      <c r="D8" s="79" t="s">
        <v>1069</v>
      </c>
      <c r="E8" s="40" t="s">
        <v>35</v>
      </c>
      <c r="F8" s="79" t="s">
        <v>605</v>
      </c>
      <c r="G8" s="79" t="s">
        <v>1146</v>
      </c>
      <c r="H8" s="79" t="s">
        <v>916</v>
      </c>
      <c r="I8" s="79" t="s">
        <v>1150</v>
      </c>
      <c r="J8" s="32" t="s">
        <v>236</v>
      </c>
      <c r="K8" s="29" t="s">
        <v>105</v>
      </c>
      <c r="L8" s="29" t="s">
        <v>1156</v>
      </c>
      <c r="M8" s="29" t="s">
        <v>105</v>
      </c>
      <c r="N8" s="29" t="s">
        <v>1156</v>
      </c>
      <c r="O8" s="34">
        <v>2</v>
      </c>
      <c r="P8" s="32" t="s">
        <v>4</v>
      </c>
      <c r="Q8" s="42" t="s">
        <v>102</v>
      </c>
      <c r="R8" s="307">
        <v>22366409</v>
      </c>
      <c r="S8" s="43">
        <f t="shared" si="0"/>
        <v>0.27983571755550468</v>
      </c>
      <c r="T8" s="35">
        <f t="shared" si="1"/>
        <v>4890409</v>
      </c>
      <c r="U8" s="32" t="s">
        <v>1914</v>
      </c>
      <c r="V8" s="35">
        <v>17476000</v>
      </c>
      <c r="W8" s="35">
        <f t="shared" si="2"/>
        <v>26313423</v>
      </c>
      <c r="X8" s="44">
        <f t="shared" si="3"/>
        <v>0.84999997909812042</v>
      </c>
      <c r="Y8" s="35">
        <f>ROUNDUP((R8/0.85)*0.15,0)</f>
        <v>3947014</v>
      </c>
      <c r="Z8" s="45">
        <v>0.85</v>
      </c>
      <c r="AA8" s="42" t="s">
        <v>102</v>
      </c>
      <c r="AB8" s="315" t="s">
        <v>644</v>
      </c>
      <c r="AC8" s="315" t="s">
        <v>644</v>
      </c>
      <c r="AD8" s="42" t="s">
        <v>83</v>
      </c>
      <c r="AE8" s="316" t="s">
        <v>67</v>
      </c>
      <c r="AF8" s="316" t="s">
        <v>128</v>
      </c>
      <c r="AG8" s="316" t="s">
        <v>67</v>
      </c>
      <c r="AH8" s="315" t="s">
        <v>69</v>
      </c>
      <c r="AI8" s="317" t="s">
        <v>106</v>
      </c>
      <c r="AJ8" s="34" t="s">
        <v>67</v>
      </c>
      <c r="AK8" s="47">
        <v>45134</v>
      </c>
      <c r="AL8" s="47">
        <v>45271</v>
      </c>
      <c r="AM8" s="47">
        <v>45110</v>
      </c>
      <c r="AN8" s="47">
        <v>45468</v>
      </c>
      <c r="AO8" s="34" t="s">
        <v>1052</v>
      </c>
    </row>
    <row r="9" spans="1:41" s="4" customFormat="1" ht="11.3" customHeight="1" x14ac:dyDescent="0.3">
      <c r="A9" s="40">
        <v>1</v>
      </c>
      <c r="B9" s="300" t="s">
        <v>2</v>
      </c>
      <c r="C9" s="79" t="s">
        <v>3</v>
      </c>
      <c r="D9" s="79" t="s">
        <v>1069</v>
      </c>
      <c r="E9" s="40" t="s">
        <v>35</v>
      </c>
      <c r="F9" s="79" t="s">
        <v>605</v>
      </c>
      <c r="G9" s="79" t="s">
        <v>1146</v>
      </c>
      <c r="H9" s="79" t="s">
        <v>916</v>
      </c>
      <c r="I9" s="79" t="s">
        <v>1150</v>
      </c>
      <c r="J9" s="32" t="s">
        <v>237</v>
      </c>
      <c r="K9" s="29" t="s">
        <v>107</v>
      </c>
      <c r="L9" s="29" t="s">
        <v>1157</v>
      </c>
      <c r="M9" s="29" t="s">
        <v>907</v>
      </c>
      <c r="N9" s="29" t="s">
        <v>1184</v>
      </c>
      <c r="O9" s="34">
        <v>1</v>
      </c>
      <c r="P9" s="32" t="s">
        <v>4</v>
      </c>
      <c r="Q9" s="42" t="s">
        <v>102</v>
      </c>
      <c r="R9" s="307">
        <v>12200257</v>
      </c>
      <c r="S9" s="43">
        <f t="shared" si="0"/>
        <v>0.51966580512565008</v>
      </c>
      <c r="T9" s="35">
        <f t="shared" si="1"/>
        <v>4172007</v>
      </c>
      <c r="U9" s="32" t="s">
        <v>1736</v>
      </c>
      <c r="V9" s="35">
        <v>8028250</v>
      </c>
      <c r="W9" s="35">
        <f t="shared" si="2"/>
        <v>14353244</v>
      </c>
      <c r="X9" s="44">
        <f t="shared" si="3"/>
        <v>0.8499999721317355</v>
      </c>
      <c r="Y9" s="35">
        <f>ROUND((R9/0.85)*0.15,0)</f>
        <v>2152987</v>
      </c>
      <c r="Z9" s="45">
        <v>0.85</v>
      </c>
      <c r="AA9" s="42" t="s">
        <v>102</v>
      </c>
      <c r="AB9" s="315" t="s">
        <v>102</v>
      </c>
      <c r="AC9" s="315" t="s">
        <v>103</v>
      </c>
      <c r="AD9" s="51" t="s">
        <v>66</v>
      </c>
      <c r="AE9" s="316" t="s">
        <v>67</v>
      </c>
      <c r="AF9" s="316" t="s">
        <v>69</v>
      </c>
      <c r="AG9" s="315" t="s">
        <v>67</v>
      </c>
      <c r="AH9" s="315" t="s">
        <v>69</v>
      </c>
      <c r="AI9" s="317" t="s">
        <v>1937</v>
      </c>
      <c r="AJ9" s="34" t="s">
        <v>67</v>
      </c>
      <c r="AK9" s="47">
        <v>45169</v>
      </c>
      <c r="AL9" s="47">
        <v>45216</v>
      </c>
      <c r="AM9" s="47">
        <v>45132</v>
      </c>
      <c r="AN9" s="47">
        <v>45279</v>
      </c>
      <c r="AO9" s="350" t="s">
        <v>1698</v>
      </c>
    </row>
    <row r="10" spans="1:41" s="4" customFormat="1" ht="11.3" customHeight="1" x14ac:dyDescent="0.2">
      <c r="A10" s="40">
        <v>1</v>
      </c>
      <c r="B10" s="300" t="s">
        <v>2</v>
      </c>
      <c r="C10" s="79" t="s">
        <v>3</v>
      </c>
      <c r="D10" s="79" t="s">
        <v>1069</v>
      </c>
      <c r="E10" s="40" t="s">
        <v>35</v>
      </c>
      <c r="F10" s="79" t="s">
        <v>605</v>
      </c>
      <c r="G10" s="79" t="s">
        <v>1146</v>
      </c>
      <c r="H10" s="79" t="s">
        <v>916</v>
      </c>
      <c r="I10" s="79" t="s">
        <v>1150</v>
      </c>
      <c r="J10" s="32" t="s">
        <v>237</v>
      </c>
      <c r="K10" s="29" t="s">
        <v>107</v>
      </c>
      <c r="L10" s="29" t="s">
        <v>1157</v>
      </c>
      <c r="M10" s="29" t="s">
        <v>907</v>
      </c>
      <c r="N10" s="29" t="s">
        <v>1184</v>
      </c>
      <c r="O10" s="34">
        <v>2</v>
      </c>
      <c r="P10" s="32" t="s">
        <v>4</v>
      </c>
      <c r="Q10" s="42" t="s">
        <v>102</v>
      </c>
      <c r="R10" s="307">
        <v>20114979</v>
      </c>
      <c r="S10" s="43">
        <f t="shared" si="0"/>
        <v>0</v>
      </c>
      <c r="T10" s="35">
        <f t="shared" si="1"/>
        <v>0</v>
      </c>
      <c r="U10" s="32"/>
      <c r="V10" s="35">
        <v>20114979</v>
      </c>
      <c r="W10" s="35">
        <f t="shared" si="2"/>
        <v>23664682</v>
      </c>
      <c r="X10" s="44">
        <f t="shared" si="3"/>
        <v>0.84999997042005471</v>
      </c>
      <c r="Y10" s="35">
        <f t="shared" ref="Y10:Y22" si="4">ROUNDUP((R10/0.85)*0.15,0)</f>
        <v>3549703</v>
      </c>
      <c r="Z10" s="45">
        <v>0.85</v>
      </c>
      <c r="AA10" s="42" t="s">
        <v>102</v>
      </c>
      <c r="AB10" s="315" t="s">
        <v>1444</v>
      </c>
      <c r="AC10" s="315" t="s">
        <v>80</v>
      </c>
      <c r="AD10" s="51" t="s">
        <v>83</v>
      </c>
      <c r="AE10" s="316" t="s">
        <v>67</v>
      </c>
      <c r="AF10" s="316" t="s">
        <v>69</v>
      </c>
      <c r="AG10" s="315" t="s">
        <v>67</v>
      </c>
      <c r="AH10" s="315" t="s">
        <v>69</v>
      </c>
      <c r="AI10" s="325" t="s">
        <v>1529</v>
      </c>
      <c r="AJ10" s="34" t="s">
        <v>67</v>
      </c>
      <c r="AK10" s="47">
        <v>45169</v>
      </c>
      <c r="AL10" s="47">
        <v>45216</v>
      </c>
      <c r="AM10" s="47">
        <v>45132</v>
      </c>
      <c r="AN10" s="47">
        <v>45279</v>
      </c>
      <c r="AO10" s="46">
        <v>45530</v>
      </c>
    </row>
    <row r="11" spans="1:41" s="4" customFormat="1" ht="11.3" customHeight="1" x14ac:dyDescent="0.3">
      <c r="A11" s="40">
        <v>1</v>
      </c>
      <c r="B11" s="300" t="s">
        <v>2</v>
      </c>
      <c r="C11" s="79" t="s">
        <v>3</v>
      </c>
      <c r="D11" s="79" t="s">
        <v>1069</v>
      </c>
      <c r="E11" s="40" t="s">
        <v>35</v>
      </c>
      <c r="F11" s="79" t="s">
        <v>605</v>
      </c>
      <c r="G11" s="79" t="s">
        <v>1146</v>
      </c>
      <c r="H11" s="79" t="s">
        <v>916</v>
      </c>
      <c r="I11" s="79" t="s">
        <v>1150</v>
      </c>
      <c r="J11" s="32" t="s">
        <v>237</v>
      </c>
      <c r="K11" s="29" t="s">
        <v>107</v>
      </c>
      <c r="L11" s="29" t="s">
        <v>1157</v>
      </c>
      <c r="M11" s="29" t="s">
        <v>907</v>
      </c>
      <c r="N11" s="29" t="s">
        <v>1184</v>
      </c>
      <c r="O11" s="34">
        <v>3</v>
      </c>
      <c r="P11" s="32" t="s">
        <v>4</v>
      </c>
      <c r="Q11" s="42" t="s">
        <v>102</v>
      </c>
      <c r="R11" s="307">
        <v>13413000</v>
      </c>
      <c r="S11" s="43">
        <f t="shared" si="0"/>
        <v>0</v>
      </c>
      <c r="T11" s="35">
        <f t="shared" si="1"/>
        <v>0</v>
      </c>
      <c r="U11" s="32"/>
      <c r="V11" s="35">
        <v>13413000</v>
      </c>
      <c r="W11" s="35">
        <f t="shared" si="2"/>
        <v>15780000</v>
      </c>
      <c r="X11" s="44">
        <f t="shared" si="3"/>
        <v>0.85</v>
      </c>
      <c r="Y11" s="35">
        <f t="shared" si="4"/>
        <v>2367000</v>
      </c>
      <c r="Z11" s="45">
        <v>0.85</v>
      </c>
      <c r="AA11" s="42" t="s">
        <v>102</v>
      </c>
      <c r="AB11" s="315" t="s">
        <v>1450</v>
      </c>
      <c r="AC11" s="315" t="s">
        <v>1450</v>
      </c>
      <c r="AD11" s="51" t="s">
        <v>66</v>
      </c>
      <c r="AE11" s="316" t="s">
        <v>67</v>
      </c>
      <c r="AF11" s="316" t="s">
        <v>69</v>
      </c>
      <c r="AG11" s="315" t="s">
        <v>80</v>
      </c>
      <c r="AH11" s="315" t="s">
        <v>69</v>
      </c>
      <c r="AI11" s="317" t="s">
        <v>1530</v>
      </c>
      <c r="AJ11" s="34" t="s">
        <v>67</v>
      </c>
      <c r="AK11" s="47">
        <v>45442</v>
      </c>
      <c r="AL11" s="47">
        <v>45539</v>
      </c>
      <c r="AM11" s="47">
        <v>45401</v>
      </c>
      <c r="AN11" s="47">
        <v>45496</v>
      </c>
      <c r="AO11" s="350" t="s">
        <v>1698</v>
      </c>
    </row>
    <row r="12" spans="1:41" s="4" customFormat="1" ht="11.3" customHeight="1" x14ac:dyDescent="0.3">
      <c r="A12" s="40">
        <v>1</v>
      </c>
      <c r="B12" s="300" t="s">
        <v>2</v>
      </c>
      <c r="C12" s="79" t="s">
        <v>3</v>
      </c>
      <c r="D12" s="79" t="s">
        <v>1069</v>
      </c>
      <c r="E12" s="40" t="s">
        <v>35</v>
      </c>
      <c r="F12" s="79" t="s">
        <v>605</v>
      </c>
      <c r="G12" s="79" t="s">
        <v>1146</v>
      </c>
      <c r="H12" s="79" t="s">
        <v>916</v>
      </c>
      <c r="I12" s="79" t="s">
        <v>1150</v>
      </c>
      <c r="J12" s="32" t="s">
        <v>238</v>
      </c>
      <c r="K12" s="29" t="s">
        <v>108</v>
      </c>
      <c r="L12" s="29" t="s">
        <v>1158</v>
      </c>
      <c r="M12" s="29" t="s">
        <v>906</v>
      </c>
      <c r="N12" s="29" t="s">
        <v>1185</v>
      </c>
      <c r="O12" s="34" t="s">
        <v>226</v>
      </c>
      <c r="P12" s="32" t="s">
        <v>4</v>
      </c>
      <c r="Q12" s="42" t="s">
        <v>102</v>
      </c>
      <c r="R12" s="307">
        <v>18487501</v>
      </c>
      <c r="S12" s="43">
        <f t="shared" si="0"/>
        <v>0</v>
      </c>
      <c r="T12" s="35">
        <f t="shared" si="1"/>
        <v>0</v>
      </c>
      <c r="U12" s="32"/>
      <c r="V12" s="35">
        <v>18487501</v>
      </c>
      <c r="W12" s="35">
        <f t="shared" si="2"/>
        <v>21750002</v>
      </c>
      <c r="X12" s="44">
        <f t="shared" si="3"/>
        <v>0.84999996781609488</v>
      </c>
      <c r="Y12" s="35">
        <f t="shared" si="4"/>
        <v>3262501</v>
      </c>
      <c r="Z12" s="45">
        <v>0.85</v>
      </c>
      <c r="AA12" s="42" t="s">
        <v>102</v>
      </c>
      <c r="AB12" s="315" t="s">
        <v>1616</v>
      </c>
      <c r="AC12" s="315" t="s">
        <v>1637</v>
      </c>
      <c r="AD12" s="51" t="s">
        <v>66</v>
      </c>
      <c r="AE12" s="316" t="s">
        <v>67</v>
      </c>
      <c r="AF12" s="316" t="s">
        <v>69</v>
      </c>
      <c r="AG12" s="315" t="s">
        <v>67</v>
      </c>
      <c r="AH12" s="315" t="s">
        <v>69</v>
      </c>
      <c r="AI12" s="317" t="s">
        <v>1530</v>
      </c>
      <c r="AJ12" s="34" t="s">
        <v>67</v>
      </c>
      <c r="AK12" s="46">
        <v>45743</v>
      </c>
      <c r="AL12" s="47">
        <v>45787</v>
      </c>
      <c r="AM12" s="47">
        <v>45653</v>
      </c>
      <c r="AN12" s="52">
        <v>45839</v>
      </c>
      <c r="AO12" s="276">
        <v>45875</v>
      </c>
    </row>
    <row r="13" spans="1:41" s="4" customFormat="1" ht="11.3" customHeight="1" x14ac:dyDescent="0.3">
      <c r="A13" s="40">
        <v>1</v>
      </c>
      <c r="B13" s="300" t="s">
        <v>2</v>
      </c>
      <c r="C13" s="79" t="s">
        <v>3</v>
      </c>
      <c r="D13" s="79" t="s">
        <v>1069</v>
      </c>
      <c r="E13" s="40" t="s">
        <v>35</v>
      </c>
      <c r="F13" s="79" t="s">
        <v>605</v>
      </c>
      <c r="G13" s="79" t="s">
        <v>1146</v>
      </c>
      <c r="H13" s="79" t="s">
        <v>922</v>
      </c>
      <c r="I13" s="79" t="s">
        <v>1150</v>
      </c>
      <c r="J13" s="32" t="s">
        <v>239</v>
      </c>
      <c r="K13" s="29" t="s">
        <v>109</v>
      </c>
      <c r="L13" s="29" t="s">
        <v>1159</v>
      </c>
      <c r="M13" s="29" t="s">
        <v>109</v>
      </c>
      <c r="N13" s="29" t="s">
        <v>1159</v>
      </c>
      <c r="O13" s="34" t="s">
        <v>226</v>
      </c>
      <c r="P13" s="32" t="s">
        <v>4</v>
      </c>
      <c r="Q13" s="42" t="s">
        <v>102</v>
      </c>
      <c r="R13" s="307">
        <v>9134591</v>
      </c>
      <c r="S13" s="43">
        <f t="shared" si="0"/>
        <v>-0.34869226381461677</v>
      </c>
      <c r="T13" s="35">
        <f t="shared" si="1"/>
        <v>-4890409</v>
      </c>
      <c r="U13" s="32" t="s">
        <v>1914</v>
      </c>
      <c r="V13" s="35">
        <v>14025000</v>
      </c>
      <c r="W13" s="35">
        <f t="shared" si="2"/>
        <v>10746578</v>
      </c>
      <c r="X13" s="44">
        <f t="shared" si="3"/>
        <v>0.84999997208413691</v>
      </c>
      <c r="Y13" s="35">
        <f t="shared" si="4"/>
        <v>1611987</v>
      </c>
      <c r="Z13" s="45">
        <v>0.85</v>
      </c>
      <c r="AA13" s="42" t="s">
        <v>102</v>
      </c>
      <c r="AB13" s="316" t="s">
        <v>110</v>
      </c>
      <c r="AC13" s="315" t="s">
        <v>111</v>
      </c>
      <c r="AD13" s="42" t="s">
        <v>83</v>
      </c>
      <c r="AE13" s="316" t="s">
        <v>67</v>
      </c>
      <c r="AF13" s="316" t="s">
        <v>69</v>
      </c>
      <c r="AG13" s="315" t="s">
        <v>67</v>
      </c>
      <c r="AH13" s="315" t="s">
        <v>69</v>
      </c>
      <c r="AI13" s="317" t="s">
        <v>112</v>
      </c>
      <c r="AJ13" s="34" t="s">
        <v>67</v>
      </c>
      <c r="AK13" s="46">
        <v>45562</v>
      </c>
      <c r="AL13" s="47">
        <v>45670</v>
      </c>
      <c r="AM13" s="47">
        <v>45610</v>
      </c>
      <c r="AN13" s="46">
        <v>45692</v>
      </c>
      <c r="AO13" s="46">
        <v>45722</v>
      </c>
    </row>
    <row r="14" spans="1:41" s="4" customFormat="1" ht="11.3" customHeight="1" x14ac:dyDescent="0.3">
      <c r="A14" s="40">
        <v>1</v>
      </c>
      <c r="B14" s="300" t="s">
        <v>2</v>
      </c>
      <c r="C14" s="79" t="s">
        <v>3</v>
      </c>
      <c r="D14" s="79" t="s">
        <v>1069</v>
      </c>
      <c r="E14" s="40" t="s">
        <v>35</v>
      </c>
      <c r="F14" s="79" t="s">
        <v>605</v>
      </c>
      <c r="G14" s="79" t="s">
        <v>1146</v>
      </c>
      <c r="H14" s="79" t="s">
        <v>922</v>
      </c>
      <c r="I14" s="79" t="s">
        <v>1150</v>
      </c>
      <c r="J14" s="32" t="s">
        <v>240</v>
      </c>
      <c r="K14" s="29" t="s">
        <v>116</v>
      </c>
      <c r="L14" s="29" t="s">
        <v>1160</v>
      </c>
      <c r="M14" s="29" t="s">
        <v>116</v>
      </c>
      <c r="N14" s="29" t="s">
        <v>1160</v>
      </c>
      <c r="O14" s="34" t="s">
        <v>226</v>
      </c>
      <c r="P14" s="32" t="s">
        <v>4</v>
      </c>
      <c r="Q14" s="42" t="s">
        <v>102</v>
      </c>
      <c r="R14" s="307">
        <v>17173230</v>
      </c>
      <c r="S14" s="43">
        <f t="shared" si="0"/>
        <v>5.5579937304075233E-2</v>
      </c>
      <c r="T14" s="35">
        <f t="shared" si="1"/>
        <v>904230</v>
      </c>
      <c r="U14" s="32" t="s">
        <v>1764</v>
      </c>
      <c r="V14" s="35">
        <v>16269000</v>
      </c>
      <c r="W14" s="35">
        <f t="shared" si="2"/>
        <v>20203800</v>
      </c>
      <c r="X14" s="44">
        <f t="shared" si="3"/>
        <v>0.85</v>
      </c>
      <c r="Y14" s="35">
        <f t="shared" si="4"/>
        <v>3030570</v>
      </c>
      <c r="Z14" s="45">
        <v>0.85</v>
      </c>
      <c r="AA14" s="42" t="s">
        <v>102</v>
      </c>
      <c r="AB14" s="316" t="s">
        <v>113</v>
      </c>
      <c r="AC14" s="315" t="s">
        <v>115</v>
      </c>
      <c r="AD14" s="42" t="s">
        <v>66</v>
      </c>
      <c r="AE14" s="316" t="s">
        <v>67</v>
      </c>
      <c r="AF14" s="316" t="s">
        <v>69</v>
      </c>
      <c r="AG14" s="315" t="s">
        <v>67</v>
      </c>
      <c r="AH14" s="315" t="s">
        <v>69</v>
      </c>
      <c r="AI14" s="317" t="s">
        <v>719</v>
      </c>
      <c r="AJ14" s="34" t="s">
        <v>67</v>
      </c>
      <c r="AK14" s="47">
        <v>45169</v>
      </c>
      <c r="AL14" s="47">
        <v>45216</v>
      </c>
      <c r="AM14" s="47">
        <v>45128</v>
      </c>
      <c r="AN14" s="47">
        <v>45279</v>
      </c>
      <c r="AO14" s="350" t="s">
        <v>1698</v>
      </c>
    </row>
    <row r="15" spans="1:41" s="4" customFormat="1" ht="11.3" customHeight="1" x14ac:dyDescent="0.3">
      <c r="A15" s="40">
        <v>1</v>
      </c>
      <c r="B15" s="300" t="s">
        <v>2</v>
      </c>
      <c r="C15" s="79" t="s">
        <v>3</v>
      </c>
      <c r="D15" s="79" t="s">
        <v>1069</v>
      </c>
      <c r="E15" s="40" t="s">
        <v>35</v>
      </c>
      <c r="F15" s="79" t="s">
        <v>605</v>
      </c>
      <c r="G15" s="79" t="s">
        <v>1146</v>
      </c>
      <c r="H15" s="79" t="s">
        <v>922</v>
      </c>
      <c r="I15" s="79" t="s">
        <v>1150</v>
      </c>
      <c r="J15" s="32" t="s">
        <v>726</v>
      </c>
      <c r="K15" s="29" t="s">
        <v>727</v>
      </c>
      <c r="L15" s="29" t="s">
        <v>1161</v>
      </c>
      <c r="M15" s="29" t="s">
        <v>727</v>
      </c>
      <c r="N15" s="29" t="s">
        <v>1161</v>
      </c>
      <c r="O15" s="34" t="s">
        <v>226</v>
      </c>
      <c r="P15" s="32" t="s">
        <v>4</v>
      </c>
      <c r="Q15" s="42" t="s">
        <v>102</v>
      </c>
      <c r="R15" s="307">
        <v>43256500</v>
      </c>
      <c r="S15" s="43">
        <f t="shared" si="0"/>
        <v>0</v>
      </c>
      <c r="T15" s="35">
        <f t="shared" si="1"/>
        <v>0</v>
      </c>
      <c r="U15" s="32"/>
      <c r="V15" s="35">
        <v>43256500</v>
      </c>
      <c r="W15" s="35">
        <f t="shared" si="2"/>
        <v>50890000</v>
      </c>
      <c r="X15" s="44">
        <f t="shared" si="3"/>
        <v>0.85</v>
      </c>
      <c r="Y15" s="35">
        <f t="shared" si="4"/>
        <v>7633500</v>
      </c>
      <c r="Z15" s="45">
        <v>0.85</v>
      </c>
      <c r="AA15" s="42" t="s">
        <v>102</v>
      </c>
      <c r="AB15" s="317" t="s">
        <v>1445</v>
      </c>
      <c r="AC15" s="315" t="s">
        <v>80</v>
      </c>
      <c r="AD15" s="51" t="s">
        <v>66</v>
      </c>
      <c r="AE15" s="316" t="s">
        <v>67</v>
      </c>
      <c r="AF15" s="316" t="s">
        <v>128</v>
      </c>
      <c r="AG15" s="315" t="s">
        <v>67</v>
      </c>
      <c r="AH15" s="315" t="s">
        <v>69</v>
      </c>
      <c r="AI15" s="317" t="s">
        <v>1938</v>
      </c>
      <c r="AJ15" s="34" t="s">
        <v>67</v>
      </c>
      <c r="AK15" s="47">
        <v>45169</v>
      </c>
      <c r="AL15" s="47">
        <v>45279</v>
      </c>
      <c r="AM15" s="47">
        <v>45138</v>
      </c>
      <c r="AN15" s="47">
        <v>45300</v>
      </c>
      <c r="AO15" s="350" t="s">
        <v>1698</v>
      </c>
    </row>
    <row r="16" spans="1:41" s="4" customFormat="1" ht="11.3" customHeight="1" x14ac:dyDescent="0.3">
      <c r="A16" s="40">
        <v>1</v>
      </c>
      <c r="B16" s="300" t="s">
        <v>2</v>
      </c>
      <c r="C16" s="79" t="s">
        <v>3</v>
      </c>
      <c r="D16" s="79" t="s">
        <v>1069</v>
      </c>
      <c r="E16" s="40" t="s">
        <v>36</v>
      </c>
      <c r="F16" s="79" t="s">
        <v>606</v>
      </c>
      <c r="G16" s="79" t="s">
        <v>1095</v>
      </c>
      <c r="H16" s="301" t="s">
        <v>923</v>
      </c>
      <c r="I16" s="301" t="s">
        <v>1096</v>
      </c>
      <c r="J16" s="32" t="s">
        <v>975</v>
      </c>
      <c r="K16" s="29" t="s">
        <v>980</v>
      </c>
      <c r="L16" s="29" t="s">
        <v>1162</v>
      </c>
      <c r="M16" s="297" t="s">
        <v>880</v>
      </c>
      <c r="N16" s="297" t="s">
        <v>1186</v>
      </c>
      <c r="O16" s="34" t="s">
        <v>226</v>
      </c>
      <c r="P16" s="32" t="s">
        <v>4</v>
      </c>
      <c r="Q16" s="42" t="s">
        <v>102</v>
      </c>
      <c r="R16" s="307">
        <v>7425770</v>
      </c>
      <c r="S16" s="43">
        <f t="shared" si="0"/>
        <v>-0.66527969348659</v>
      </c>
      <c r="T16" s="35">
        <f t="shared" si="1"/>
        <v>-14759230</v>
      </c>
      <c r="U16" s="297" t="s">
        <v>1765</v>
      </c>
      <c r="V16" s="35">
        <v>22185000</v>
      </c>
      <c r="W16" s="35">
        <f t="shared" si="2"/>
        <v>8736200</v>
      </c>
      <c r="X16" s="44">
        <f t="shared" si="3"/>
        <v>0.85</v>
      </c>
      <c r="Y16" s="35">
        <f t="shared" si="4"/>
        <v>1310430</v>
      </c>
      <c r="Z16" s="45">
        <v>0.85</v>
      </c>
      <c r="AA16" s="42" t="s">
        <v>102</v>
      </c>
      <c r="AB16" s="315" t="s">
        <v>1773</v>
      </c>
      <c r="AC16" s="315" t="s">
        <v>1774</v>
      </c>
      <c r="AD16" s="42" t="s">
        <v>66</v>
      </c>
      <c r="AE16" s="316" t="s">
        <v>67</v>
      </c>
      <c r="AF16" s="316" t="s">
        <v>69</v>
      </c>
      <c r="AG16" s="315" t="s">
        <v>67</v>
      </c>
      <c r="AH16" s="315" t="s">
        <v>69</v>
      </c>
      <c r="AI16" s="317" t="s">
        <v>1614</v>
      </c>
      <c r="AJ16" s="34" t="s">
        <v>67</v>
      </c>
      <c r="AK16" s="47">
        <v>45897</v>
      </c>
      <c r="AL16" s="285" t="s">
        <v>1919</v>
      </c>
      <c r="AM16" s="47">
        <v>45756</v>
      </c>
      <c r="AN16" s="47">
        <v>45860</v>
      </c>
      <c r="AO16" s="34" t="s">
        <v>1052</v>
      </c>
    </row>
    <row r="17" spans="1:41" s="4" customFormat="1" ht="11.3" customHeight="1" x14ac:dyDescent="0.3">
      <c r="A17" s="40">
        <v>1</v>
      </c>
      <c r="B17" s="300" t="s">
        <v>5</v>
      </c>
      <c r="C17" s="79" t="s">
        <v>6</v>
      </c>
      <c r="D17" s="79" t="s">
        <v>1070</v>
      </c>
      <c r="E17" s="40" t="s">
        <v>37</v>
      </c>
      <c r="F17" s="79" t="s">
        <v>607</v>
      </c>
      <c r="G17" s="79" t="s">
        <v>1097</v>
      </c>
      <c r="H17" s="79" t="s">
        <v>914</v>
      </c>
      <c r="I17" s="79" t="s">
        <v>1103</v>
      </c>
      <c r="J17" s="32" t="s">
        <v>241</v>
      </c>
      <c r="K17" s="29" t="s">
        <v>1030</v>
      </c>
      <c r="L17" s="29" t="s">
        <v>1109</v>
      </c>
      <c r="M17" s="29" t="s">
        <v>944</v>
      </c>
      <c r="N17" s="29" t="s">
        <v>1127</v>
      </c>
      <c r="O17" s="34">
        <v>1</v>
      </c>
      <c r="P17" s="32" t="s">
        <v>4</v>
      </c>
      <c r="Q17" s="42" t="s">
        <v>210</v>
      </c>
      <c r="R17" s="307">
        <v>5633633</v>
      </c>
      <c r="S17" s="43">
        <f t="shared" si="0"/>
        <v>0</v>
      </c>
      <c r="T17" s="35">
        <f t="shared" si="1"/>
        <v>0</v>
      </c>
      <c r="U17" s="32"/>
      <c r="V17" s="35">
        <v>5633633</v>
      </c>
      <c r="W17" s="35">
        <f t="shared" si="2"/>
        <v>6627804</v>
      </c>
      <c r="X17" s="44">
        <f t="shared" si="3"/>
        <v>0.8499999396481851</v>
      </c>
      <c r="Y17" s="35">
        <f t="shared" si="4"/>
        <v>994171</v>
      </c>
      <c r="Z17" s="45">
        <v>1</v>
      </c>
      <c r="AA17" s="42" t="s">
        <v>210</v>
      </c>
      <c r="AB17" s="318" t="s">
        <v>1571</v>
      </c>
      <c r="AC17" s="315" t="s">
        <v>80</v>
      </c>
      <c r="AD17" s="51" t="s">
        <v>66</v>
      </c>
      <c r="AE17" s="316" t="s">
        <v>67</v>
      </c>
      <c r="AF17" s="316" t="s">
        <v>69</v>
      </c>
      <c r="AG17" s="315" t="s">
        <v>70</v>
      </c>
      <c r="AH17" s="315" t="s">
        <v>69</v>
      </c>
      <c r="AI17" s="326" t="s">
        <v>1032</v>
      </c>
      <c r="AJ17" s="34" t="s">
        <v>67</v>
      </c>
      <c r="AK17" s="47">
        <v>45351</v>
      </c>
      <c r="AL17" s="47">
        <v>45687</v>
      </c>
      <c r="AM17" s="47">
        <v>45180</v>
      </c>
      <c r="AN17" s="47">
        <v>45496</v>
      </c>
      <c r="AO17" s="350" t="s">
        <v>1698</v>
      </c>
    </row>
    <row r="18" spans="1:41" s="4" customFormat="1" ht="10.5" customHeight="1" x14ac:dyDescent="0.3">
      <c r="A18" s="40">
        <v>1</v>
      </c>
      <c r="B18" s="300" t="s">
        <v>5</v>
      </c>
      <c r="C18" s="79" t="s">
        <v>6</v>
      </c>
      <c r="D18" s="79" t="s">
        <v>1070</v>
      </c>
      <c r="E18" s="40" t="s">
        <v>37</v>
      </c>
      <c r="F18" s="79" t="s">
        <v>607</v>
      </c>
      <c r="G18" s="79" t="s">
        <v>1097</v>
      </c>
      <c r="H18" s="79" t="s">
        <v>914</v>
      </c>
      <c r="I18" s="79" t="s">
        <v>1103</v>
      </c>
      <c r="J18" s="32" t="s">
        <v>241</v>
      </c>
      <c r="K18" s="29" t="s">
        <v>1030</v>
      </c>
      <c r="L18" s="29" t="s">
        <v>1109</v>
      </c>
      <c r="M18" s="29" t="s">
        <v>944</v>
      </c>
      <c r="N18" s="29" t="s">
        <v>1127</v>
      </c>
      <c r="O18" s="34">
        <v>2</v>
      </c>
      <c r="P18" s="32" t="s">
        <v>4</v>
      </c>
      <c r="Q18" s="42" t="s">
        <v>210</v>
      </c>
      <c r="R18" s="307">
        <v>8312810</v>
      </c>
      <c r="S18" s="43">
        <f t="shared" si="0"/>
        <v>-0.15772529362247803</v>
      </c>
      <c r="T18" s="35">
        <f t="shared" si="1"/>
        <v>-1556666</v>
      </c>
      <c r="U18" s="297" t="s">
        <v>1652</v>
      </c>
      <c r="V18" s="35">
        <v>9869476</v>
      </c>
      <c r="W18" s="35">
        <f t="shared" si="2"/>
        <v>9779777</v>
      </c>
      <c r="X18" s="44">
        <f t="shared" si="3"/>
        <v>0.84999995398668093</v>
      </c>
      <c r="Y18" s="35">
        <f t="shared" si="4"/>
        <v>1466967</v>
      </c>
      <c r="Z18" s="45">
        <v>0.85</v>
      </c>
      <c r="AA18" s="42" t="s">
        <v>210</v>
      </c>
      <c r="AB18" s="318" t="s">
        <v>1031</v>
      </c>
      <c r="AC18" s="315" t="s">
        <v>80</v>
      </c>
      <c r="AD18" s="51" t="s">
        <v>83</v>
      </c>
      <c r="AE18" s="316" t="s">
        <v>67</v>
      </c>
      <c r="AF18" s="316" t="s">
        <v>128</v>
      </c>
      <c r="AG18" s="315" t="s">
        <v>70</v>
      </c>
      <c r="AH18" s="315" t="s">
        <v>69</v>
      </c>
      <c r="AI18" s="326" t="s">
        <v>1033</v>
      </c>
      <c r="AJ18" s="34" t="s">
        <v>67</v>
      </c>
      <c r="AK18" s="46">
        <v>45407</v>
      </c>
      <c r="AL18" s="46">
        <v>45510</v>
      </c>
      <c r="AM18" s="47">
        <v>45359</v>
      </c>
      <c r="AN18" s="47">
        <v>45629</v>
      </c>
      <c r="AO18" s="46">
        <v>45719</v>
      </c>
    </row>
    <row r="19" spans="1:41" s="4" customFormat="1" ht="11.3" customHeight="1" x14ac:dyDescent="0.3">
      <c r="A19" s="40">
        <v>1</v>
      </c>
      <c r="B19" s="300" t="s">
        <v>5</v>
      </c>
      <c r="C19" s="79" t="s">
        <v>6</v>
      </c>
      <c r="D19" s="79" t="s">
        <v>1070</v>
      </c>
      <c r="E19" s="40" t="s">
        <v>37</v>
      </c>
      <c r="F19" s="79" t="s">
        <v>607</v>
      </c>
      <c r="G19" s="79" t="s">
        <v>1097</v>
      </c>
      <c r="H19" s="79" t="s">
        <v>914</v>
      </c>
      <c r="I19" s="79" t="s">
        <v>1103</v>
      </c>
      <c r="J19" s="32" t="s">
        <v>241</v>
      </c>
      <c r="K19" s="29" t="s">
        <v>1030</v>
      </c>
      <c r="L19" s="29" t="s">
        <v>1109</v>
      </c>
      <c r="M19" s="29" t="s">
        <v>944</v>
      </c>
      <c r="N19" s="29" t="s">
        <v>1127</v>
      </c>
      <c r="O19" s="34">
        <v>3</v>
      </c>
      <c r="P19" s="32" t="s">
        <v>4</v>
      </c>
      <c r="Q19" s="42" t="s">
        <v>210</v>
      </c>
      <c r="R19" s="307">
        <v>24960674</v>
      </c>
      <c r="S19" s="43">
        <f t="shared" si="0"/>
        <v>-8.2378293597636543E-2</v>
      </c>
      <c r="T19" s="35">
        <f t="shared" si="1"/>
        <v>-2240812</v>
      </c>
      <c r="U19" s="297" t="s">
        <v>1653</v>
      </c>
      <c r="V19" s="35">
        <v>27201486</v>
      </c>
      <c r="W19" s="35">
        <f t="shared" si="2"/>
        <v>29365499</v>
      </c>
      <c r="X19" s="44">
        <f t="shared" si="3"/>
        <v>0.84999999489196487</v>
      </c>
      <c r="Y19" s="35">
        <f t="shared" si="4"/>
        <v>4404825</v>
      </c>
      <c r="Z19" s="45">
        <v>0.85</v>
      </c>
      <c r="AA19" s="42" t="s">
        <v>210</v>
      </c>
      <c r="AB19" s="318" t="s">
        <v>1485</v>
      </c>
      <c r="AC19" s="315" t="s">
        <v>80</v>
      </c>
      <c r="AD19" s="51" t="s">
        <v>83</v>
      </c>
      <c r="AE19" s="316" t="s">
        <v>67</v>
      </c>
      <c r="AF19" s="316" t="s">
        <v>128</v>
      </c>
      <c r="AG19" s="315" t="s">
        <v>70</v>
      </c>
      <c r="AH19" s="315" t="s">
        <v>69</v>
      </c>
      <c r="AI19" s="326" t="s">
        <v>1034</v>
      </c>
      <c r="AJ19" s="34" t="s">
        <v>67</v>
      </c>
      <c r="AK19" s="46">
        <v>45562</v>
      </c>
      <c r="AL19" s="46">
        <v>45680</v>
      </c>
      <c r="AM19" s="46">
        <v>45436</v>
      </c>
      <c r="AN19" s="47">
        <v>45587</v>
      </c>
      <c r="AO19" s="46">
        <v>45715</v>
      </c>
    </row>
    <row r="20" spans="1:41" s="4" customFormat="1" ht="11.3" customHeight="1" x14ac:dyDescent="0.3">
      <c r="A20" s="40">
        <v>1</v>
      </c>
      <c r="B20" s="300" t="s">
        <v>5</v>
      </c>
      <c r="C20" s="79" t="s">
        <v>6</v>
      </c>
      <c r="D20" s="79" t="s">
        <v>1070</v>
      </c>
      <c r="E20" s="40" t="s">
        <v>37</v>
      </c>
      <c r="F20" s="79" t="s">
        <v>607</v>
      </c>
      <c r="G20" s="79" t="s">
        <v>1097</v>
      </c>
      <c r="H20" s="79" t="s">
        <v>914</v>
      </c>
      <c r="I20" s="79" t="s">
        <v>1103</v>
      </c>
      <c r="J20" s="32" t="s">
        <v>242</v>
      </c>
      <c r="K20" s="29" t="s">
        <v>976</v>
      </c>
      <c r="L20" s="29" t="s">
        <v>1110</v>
      </c>
      <c r="M20" s="29" t="s">
        <v>917</v>
      </c>
      <c r="N20" s="29" t="s">
        <v>1128</v>
      </c>
      <c r="O20" s="34" t="s">
        <v>226</v>
      </c>
      <c r="P20" s="32" t="s">
        <v>4</v>
      </c>
      <c r="Q20" s="42" t="s">
        <v>210</v>
      </c>
      <c r="R20" s="307">
        <v>49621122</v>
      </c>
      <c r="S20" s="43">
        <f t="shared" si="0"/>
        <v>-0.14449174881638835</v>
      </c>
      <c r="T20" s="35">
        <f t="shared" si="1"/>
        <v>-8380799</v>
      </c>
      <c r="U20" s="297" t="s">
        <v>1755</v>
      </c>
      <c r="V20" s="35">
        <v>58001921</v>
      </c>
      <c r="W20" s="35">
        <f t="shared" si="2"/>
        <v>58377791</v>
      </c>
      <c r="X20" s="44">
        <f t="shared" si="3"/>
        <v>0.84999999400456927</v>
      </c>
      <c r="Y20" s="35">
        <f t="shared" si="4"/>
        <v>8756669</v>
      </c>
      <c r="Z20" s="32" t="s">
        <v>211</v>
      </c>
      <c r="AA20" s="42" t="s">
        <v>210</v>
      </c>
      <c r="AB20" s="318" t="s">
        <v>677</v>
      </c>
      <c r="AC20" s="315" t="s">
        <v>229</v>
      </c>
      <c r="AD20" s="51" t="s">
        <v>1584</v>
      </c>
      <c r="AE20" s="316" t="s">
        <v>70</v>
      </c>
      <c r="AF20" s="316" t="s">
        <v>128</v>
      </c>
      <c r="AG20" s="316" t="s">
        <v>70</v>
      </c>
      <c r="AH20" s="315" t="s">
        <v>69</v>
      </c>
      <c r="AI20" s="326" t="s">
        <v>720</v>
      </c>
      <c r="AJ20" s="34" t="s">
        <v>67</v>
      </c>
      <c r="AK20" s="49" t="s">
        <v>1539</v>
      </c>
      <c r="AL20" s="49" t="s">
        <v>1539</v>
      </c>
      <c r="AM20" s="47">
        <v>45356</v>
      </c>
      <c r="AN20" s="46">
        <v>45664</v>
      </c>
      <c r="AO20" s="46">
        <v>45664</v>
      </c>
    </row>
    <row r="21" spans="1:41" s="4" customFormat="1" ht="11.3" customHeight="1" x14ac:dyDescent="0.3">
      <c r="A21" s="40">
        <v>1</v>
      </c>
      <c r="B21" s="300" t="s">
        <v>5</v>
      </c>
      <c r="C21" s="79" t="s">
        <v>6</v>
      </c>
      <c r="D21" s="79" t="s">
        <v>1070</v>
      </c>
      <c r="E21" s="40" t="s">
        <v>37</v>
      </c>
      <c r="F21" s="79" t="s">
        <v>607</v>
      </c>
      <c r="G21" s="79" t="s">
        <v>1097</v>
      </c>
      <c r="H21" s="79" t="s">
        <v>914</v>
      </c>
      <c r="I21" s="79" t="s">
        <v>1103</v>
      </c>
      <c r="J21" s="32" t="s">
        <v>964</v>
      </c>
      <c r="K21" s="29" t="s">
        <v>963</v>
      </c>
      <c r="L21" s="29" t="s">
        <v>1111</v>
      </c>
      <c r="M21" s="29" t="s">
        <v>963</v>
      </c>
      <c r="N21" s="29" t="s">
        <v>1129</v>
      </c>
      <c r="O21" s="34" t="s">
        <v>226</v>
      </c>
      <c r="P21" s="32" t="s">
        <v>4</v>
      </c>
      <c r="Q21" s="42" t="s">
        <v>210</v>
      </c>
      <c r="R21" s="307">
        <v>1413178</v>
      </c>
      <c r="S21" s="43">
        <f t="shared" si="0"/>
        <v>-0.15772515497871931</v>
      </c>
      <c r="T21" s="35">
        <f t="shared" si="1"/>
        <v>-264633</v>
      </c>
      <c r="U21" s="297" t="s">
        <v>1654</v>
      </c>
      <c r="V21" s="35">
        <v>1677811</v>
      </c>
      <c r="W21" s="35">
        <f t="shared" si="2"/>
        <v>1662563</v>
      </c>
      <c r="X21" s="44">
        <f t="shared" si="3"/>
        <v>0.84999966918546843</v>
      </c>
      <c r="Y21" s="35">
        <f t="shared" si="4"/>
        <v>249385</v>
      </c>
      <c r="Z21" s="34" t="s">
        <v>639</v>
      </c>
      <c r="AA21" s="42" t="s">
        <v>210</v>
      </c>
      <c r="AB21" s="318" t="s">
        <v>129</v>
      </c>
      <c r="AC21" s="315" t="s">
        <v>658</v>
      </c>
      <c r="AD21" s="51" t="s">
        <v>83</v>
      </c>
      <c r="AE21" s="316" t="s">
        <v>67</v>
      </c>
      <c r="AF21" s="316" t="s">
        <v>128</v>
      </c>
      <c r="AG21" s="316" t="s">
        <v>67</v>
      </c>
      <c r="AH21" s="315" t="s">
        <v>69</v>
      </c>
      <c r="AI21" s="326" t="s">
        <v>231</v>
      </c>
      <c r="AJ21" s="34" t="s">
        <v>67</v>
      </c>
      <c r="AK21" s="47">
        <v>45197</v>
      </c>
      <c r="AL21" s="47">
        <v>45232</v>
      </c>
      <c r="AM21" s="47">
        <v>44942</v>
      </c>
      <c r="AN21" s="46">
        <v>45216</v>
      </c>
      <c r="AO21" s="46">
        <v>45568</v>
      </c>
    </row>
    <row r="22" spans="1:41" s="4" customFormat="1" ht="11.3" customHeight="1" x14ac:dyDescent="0.3">
      <c r="A22" s="40">
        <v>1</v>
      </c>
      <c r="B22" s="300" t="s">
        <v>5</v>
      </c>
      <c r="C22" s="79" t="s">
        <v>6</v>
      </c>
      <c r="D22" s="79" t="s">
        <v>1070</v>
      </c>
      <c r="E22" s="40" t="s">
        <v>37</v>
      </c>
      <c r="F22" s="79" t="s">
        <v>607</v>
      </c>
      <c r="G22" s="79" t="s">
        <v>1097</v>
      </c>
      <c r="H22" s="79" t="s">
        <v>914</v>
      </c>
      <c r="I22" s="79" t="s">
        <v>1103</v>
      </c>
      <c r="J22" s="32" t="s">
        <v>977</v>
      </c>
      <c r="K22" s="29" t="s">
        <v>1025</v>
      </c>
      <c r="L22" s="29" t="s">
        <v>1112</v>
      </c>
      <c r="M22" s="29" t="s">
        <v>1020</v>
      </c>
      <c r="N22" s="29" t="s">
        <v>1130</v>
      </c>
      <c r="O22" s="34" t="s">
        <v>226</v>
      </c>
      <c r="P22" s="32" t="s">
        <v>4</v>
      </c>
      <c r="Q22" s="42" t="s">
        <v>210</v>
      </c>
      <c r="R22" s="307">
        <v>19811048</v>
      </c>
      <c r="S22" s="43">
        <f t="shared" si="0"/>
        <v>-5.0583718750712867E-2</v>
      </c>
      <c r="T22" s="35">
        <f t="shared" si="1"/>
        <v>-1055508</v>
      </c>
      <c r="U22" s="297" t="s">
        <v>1655</v>
      </c>
      <c r="V22" s="35">
        <v>20866556</v>
      </c>
      <c r="W22" s="35">
        <f t="shared" si="2"/>
        <v>23307116</v>
      </c>
      <c r="X22" s="44">
        <f t="shared" si="3"/>
        <v>0.84999997425678919</v>
      </c>
      <c r="Y22" s="35">
        <f t="shared" si="4"/>
        <v>3496068</v>
      </c>
      <c r="Z22" s="34" t="s">
        <v>978</v>
      </c>
      <c r="AA22" s="42" t="s">
        <v>210</v>
      </c>
      <c r="AB22" s="318" t="s">
        <v>1042</v>
      </c>
      <c r="AC22" s="315" t="s">
        <v>979</v>
      </c>
      <c r="AD22" s="51" t="s">
        <v>66</v>
      </c>
      <c r="AE22" s="316" t="s">
        <v>67</v>
      </c>
      <c r="AF22" s="316" t="s">
        <v>128</v>
      </c>
      <c r="AG22" s="316" t="s">
        <v>70</v>
      </c>
      <c r="AH22" s="315" t="s">
        <v>69</v>
      </c>
      <c r="AI22" s="326" t="s">
        <v>1448</v>
      </c>
      <c r="AJ22" s="34" t="s">
        <v>67</v>
      </c>
      <c r="AK22" s="46">
        <v>45022</v>
      </c>
      <c r="AL22" s="46">
        <v>45066</v>
      </c>
      <c r="AM22" s="47">
        <v>44879</v>
      </c>
      <c r="AN22" s="46">
        <v>45237</v>
      </c>
      <c r="AO22" s="350" t="s">
        <v>1698</v>
      </c>
    </row>
    <row r="23" spans="1:41" s="4" customFormat="1" ht="11.3" customHeight="1" x14ac:dyDescent="0.3">
      <c r="A23" s="40">
        <v>1</v>
      </c>
      <c r="B23" s="300" t="s">
        <v>5</v>
      </c>
      <c r="C23" s="79" t="s">
        <v>6</v>
      </c>
      <c r="D23" s="79" t="s">
        <v>1070</v>
      </c>
      <c r="E23" s="40" t="s">
        <v>38</v>
      </c>
      <c r="F23" s="79" t="s">
        <v>608</v>
      </c>
      <c r="G23" s="79" t="s">
        <v>1098</v>
      </c>
      <c r="H23" s="79" t="s">
        <v>924</v>
      </c>
      <c r="I23" s="79" t="s">
        <v>1104</v>
      </c>
      <c r="J23" s="32" t="s">
        <v>243</v>
      </c>
      <c r="K23" s="29" t="s">
        <v>1461</v>
      </c>
      <c r="L23" s="29" t="s">
        <v>1558</v>
      </c>
      <c r="M23" s="29" t="s">
        <v>1557</v>
      </c>
      <c r="N23" s="29" t="s">
        <v>1559</v>
      </c>
      <c r="O23" s="34" t="s">
        <v>226</v>
      </c>
      <c r="P23" s="32" t="s">
        <v>4</v>
      </c>
      <c r="Q23" s="42" t="s">
        <v>210</v>
      </c>
      <c r="R23" s="307">
        <v>19769234</v>
      </c>
      <c r="S23" s="43">
        <f t="shared" si="0"/>
        <v>-0.15772530666569298</v>
      </c>
      <c r="T23" s="35">
        <f t="shared" si="1"/>
        <v>-3702009</v>
      </c>
      <c r="U23" s="297" t="s">
        <v>1656</v>
      </c>
      <c r="V23" s="35">
        <v>23471243</v>
      </c>
      <c r="W23" s="35">
        <f t="shared" si="2"/>
        <v>23257924</v>
      </c>
      <c r="X23" s="44">
        <f t="shared" si="3"/>
        <v>0.84999993980546162</v>
      </c>
      <c r="Y23" s="35">
        <f>ROUNDUP((R23/0.85)*0.15,0)+1</f>
        <v>3488690</v>
      </c>
      <c r="Z23" s="32" t="s">
        <v>211</v>
      </c>
      <c r="AA23" s="42" t="s">
        <v>210</v>
      </c>
      <c r="AB23" s="315" t="s">
        <v>999</v>
      </c>
      <c r="AC23" s="315" t="s">
        <v>80</v>
      </c>
      <c r="AD23" s="42" t="s">
        <v>66</v>
      </c>
      <c r="AE23" s="316" t="s">
        <v>67</v>
      </c>
      <c r="AF23" s="315" t="s">
        <v>128</v>
      </c>
      <c r="AG23" s="315" t="s">
        <v>70</v>
      </c>
      <c r="AH23" s="315" t="s">
        <v>69</v>
      </c>
      <c r="AI23" s="326" t="s">
        <v>1486</v>
      </c>
      <c r="AJ23" s="34" t="s">
        <v>67</v>
      </c>
      <c r="AK23" s="46">
        <v>45596</v>
      </c>
      <c r="AL23" s="46">
        <v>45667</v>
      </c>
      <c r="AM23" s="46">
        <v>45415</v>
      </c>
      <c r="AN23" s="46">
        <v>45622</v>
      </c>
      <c r="AO23" s="350" t="s">
        <v>1698</v>
      </c>
    </row>
    <row r="24" spans="1:41" s="4" customFormat="1" ht="11.3" customHeight="1" x14ac:dyDescent="0.3">
      <c r="A24" s="40">
        <v>1</v>
      </c>
      <c r="B24" s="300" t="s">
        <v>5</v>
      </c>
      <c r="C24" s="79" t="s">
        <v>6</v>
      </c>
      <c r="D24" s="79" t="s">
        <v>1070</v>
      </c>
      <c r="E24" s="40" t="s">
        <v>39</v>
      </c>
      <c r="F24" s="79" t="s">
        <v>650</v>
      </c>
      <c r="G24" s="79" t="s">
        <v>1099</v>
      </c>
      <c r="H24" s="79" t="s">
        <v>915</v>
      </c>
      <c r="I24" s="79" t="s">
        <v>1105</v>
      </c>
      <c r="J24" s="32" t="s">
        <v>244</v>
      </c>
      <c r="K24" s="29" t="s">
        <v>1092</v>
      </c>
      <c r="L24" s="29" t="s">
        <v>1113</v>
      </c>
      <c r="M24" s="29" t="s">
        <v>925</v>
      </c>
      <c r="N24" s="29" t="s">
        <v>1131</v>
      </c>
      <c r="O24" s="34" t="s">
        <v>226</v>
      </c>
      <c r="P24" s="32" t="s">
        <v>4</v>
      </c>
      <c r="Q24" s="42" t="s">
        <v>210</v>
      </c>
      <c r="R24" s="307">
        <v>74161672</v>
      </c>
      <c r="S24" s="43">
        <f t="shared" si="0"/>
        <v>0</v>
      </c>
      <c r="T24" s="35">
        <f t="shared" si="1"/>
        <v>0</v>
      </c>
      <c r="U24" s="32"/>
      <c r="V24" s="35">
        <v>74161672</v>
      </c>
      <c r="W24" s="35">
        <f t="shared" si="2"/>
        <v>87249026</v>
      </c>
      <c r="X24" s="44">
        <f t="shared" si="3"/>
        <v>0.84999999885385535</v>
      </c>
      <c r="Y24" s="35">
        <f t="shared" ref="Y24:Y51" si="5">ROUNDUP((R24/0.85)*0.15,0)</f>
        <v>13087354</v>
      </c>
      <c r="Z24" s="34" t="s">
        <v>221</v>
      </c>
      <c r="AA24" s="42" t="s">
        <v>210</v>
      </c>
      <c r="AB24" s="315" t="s">
        <v>1041</v>
      </c>
      <c r="AC24" s="315" t="s">
        <v>661</v>
      </c>
      <c r="AD24" s="42" t="s">
        <v>66</v>
      </c>
      <c r="AE24" s="315" t="s">
        <v>67</v>
      </c>
      <c r="AF24" s="315" t="s">
        <v>128</v>
      </c>
      <c r="AG24" s="316" t="s">
        <v>70</v>
      </c>
      <c r="AH24" s="315" t="s">
        <v>69</v>
      </c>
      <c r="AI24" s="317" t="s">
        <v>1449</v>
      </c>
      <c r="AJ24" s="34" t="s">
        <v>67</v>
      </c>
      <c r="AK24" s="46">
        <v>44938</v>
      </c>
      <c r="AL24" s="46">
        <v>44992</v>
      </c>
      <c r="AM24" s="46">
        <v>44677</v>
      </c>
      <c r="AN24" s="46">
        <v>45120</v>
      </c>
      <c r="AO24" s="350" t="s">
        <v>1698</v>
      </c>
    </row>
    <row r="25" spans="1:41" s="4" customFormat="1" ht="11.3" customHeight="1" x14ac:dyDescent="0.3">
      <c r="A25" s="40">
        <v>1</v>
      </c>
      <c r="B25" s="300" t="s">
        <v>5</v>
      </c>
      <c r="C25" s="79" t="s">
        <v>6</v>
      </c>
      <c r="D25" s="79" t="s">
        <v>1070</v>
      </c>
      <c r="E25" s="40" t="s">
        <v>39</v>
      </c>
      <c r="F25" s="79" t="s">
        <v>650</v>
      </c>
      <c r="G25" s="79" t="s">
        <v>1099</v>
      </c>
      <c r="H25" s="79" t="s">
        <v>915</v>
      </c>
      <c r="I25" s="79" t="s">
        <v>1105</v>
      </c>
      <c r="J25" s="32" t="s">
        <v>245</v>
      </c>
      <c r="K25" s="29" t="s">
        <v>1062</v>
      </c>
      <c r="L25" s="29" t="s">
        <v>1114</v>
      </c>
      <c r="M25" s="29" t="s">
        <v>1021</v>
      </c>
      <c r="N25" s="29" t="s">
        <v>1132</v>
      </c>
      <c r="O25" s="34" t="s">
        <v>226</v>
      </c>
      <c r="P25" s="32" t="s">
        <v>4</v>
      </c>
      <c r="Q25" s="42" t="s">
        <v>210</v>
      </c>
      <c r="R25" s="307">
        <v>60678205</v>
      </c>
      <c r="S25" s="43">
        <f t="shared" si="0"/>
        <v>-0.10077327931292779</v>
      </c>
      <c r="T25" s="35">
        <f t="shared" si="1"/>
        <v>-6800000</v>
      </c>
      <c r="U25" s="32" t="s">
        <v>1767</v>
      </c>
      <c r="V25" s="35">
        <v>67478205</v>
      </c>
      <c r="W25" s="35">
        <f t="shared" si="2"/>
        <v>71386124</v>
      </c>
      <c r="X25" s="44">
        <f t="shared" si="3"/>
        <v>0.84999999439667018</v>
      </c>
      <c r="Y25" s="35">
        <f t="shared" si="5"/>
        <v>10707919</v>
      </c>
      <c r="Z25" s="299" t="s">
        <v>639</v>
      </c>
      <c r="AA25" s="42" t="s">
        <v>210</v>
      </c>
      <c r="AB25" s="318" t="s">
        <v>230</v>
      </c>
      <c r="AC25" s="315" t="s">
        <v>229</v>
      </c>
      <c r="AD25" s="51" t="s">
        <v>1584</v>
      </c>
      <c r="AE25" s="316" t="s">
        <v>70</v>
      </c>
      <c r="AF25" s="315" t="s">
        <v>128</v>
      </c>
      <c r="AG25" s="316" t="s">
        <v>70</v>
      </c>
      <c r="AH25" s="315" t="s">
        <v>69</v>
      </c>
      <c r="AI25" s="317" t="s">
        <v>224</v>
      </c>
      <c r="AJ25" s="34" t="s">
        <v>67</v>
      </c>
      <c r="AK25" s="49" t="s">
        <v>1539</v>
      </c>
      <c r="AL25" s="49" t="s">
        <v>1539</v>
      </c>
      <c r="AM25" s="47">
        <v>44804</v>
      </c>
      <c r="AN25" s="47">
        <v>45153</v>
      </c>
      <c r="AO25" s="47">
        <v>45153</v>
      </c>
    </row>
    <row r="26" spans="1:41" s="4" customFormat="1" ht="11.3" customHeight="1" x14ac:dyDescent="0.3">
      <c r="A26" s="40">
        <v>1</v>
      </c>
      <c r="B26" s="300" t="s">
        <v>5</v>
      </c>
      <c r="C26" s="79" t="s">
        <v>6</v>
      </c>
      <c r="D26" s="79" t="s">
        <v>1070</v>
      </c>
      <c r="E26" s="40" t="s">
        <v>39</v>
      </c>
      <c r="F26" s="79" t="s">
        <v>650</v>
      </c>
      <c r="G26" s="79" t="s">
        <v>1099</v>
      </c>
      <c r="H26" s="79" t="s">
        <v>915</v>
      </c>
      <c r="I26" s="79" t="s">
        <v>1105</v>
      </c>
      <c r="J26" s="32" t="s">
        <v>586</v>
      </c>
      <c r="K26" s="29" t="s">
        <v>225</v>
      </c>
      <c r="L26" s="29" t="s">
        <v>1115</v>
      </c>
      <c r="M26" s="29" t="s">
        <v>225</v>
      </c>
      <c r="N26" s="29" t="s">
        <v>1115</v>
      </c>
      <c r="O26" s="34" t="s">
        <v>226</v>
      </c>
      <c r="P26" s="32" t="s">
        <v>4</v>
      </c>
      <c r="Q26" s="42" t="s">
        <v>210</v>
      </c>
      <c r="R26" s="307">
        <v>24307956</v>
      </c>
      <c r="S26" s="43">
        <f t="shared" si="0"/>
        <v>0.82582233322459597</v>
      </c>
      <c r="T26" s="35">
        <f t="shared" si="1"/>
        <v>10994527</v>
      </c>
      <c r="U26" s="297" t="s">
        <v>1768</v>
      </c>
      <c r="V26" s="35">
        <v>13313429</v>
      </c>
      <c r="W26" s="35">
        <f t="shared" si="2"/>
        <v>28597596</v>
      </c>
      <c r="X26" s="44">
        <f t="shared" si="3"/>
        <v>0.84999997901921542</v>
      </c>
      <c r="Y26" s="35">
        <f t="shared" si="5"/>
        <v>4289640</v>
      </c>
      <c r="Z26" s="299" t="s">
        <v>639</v>
      </c>
      <c r="AA26" s="42" t="s">
        <v>210</v>
      </c>
      <c r="AB26" s="318" t="s">
        <v>676</v>
      </c>
      <c r="AC26" s="315" t="s">
        <v>229</v>
      </c>
      <c r="AD26" s="51" t="s">
        <v>1584</v>
      </c>
      <c r="AE26" s="316" t="s">
        <v>70</v>
      </c>
      <c r="AF26" s="315" t="s">
        <v>132</v>
      </c>
      <c r="AG26" s="316" t="s">
        <v>70</v>
      </c>
      <c r="AH26" s="315" t="s">
        <v>69</v>
      </c>
      <c r="AI26" s="326" t="s">
        <v>721</v>
      </c>
      <c r="AJ26" s="34" t="s">
        <v>67</v>
      </c>
      <c r="AK26" s="49" t="s">
        <v>1539</v>
      </c>
      <c r="AL26" s="49" t="s">
        <v>1539</v>
      </c>
      <c r="AM26" s="47">
        <v>44973</v>
      </c>
      <c r="AN26" s="46">
        <v>45188</v>
      </c>
      <c r="AO26" s="46">
        <v>45188</v>
      </c>
    </row>
    <row r="27" spans="1:41" s="4" customFormat="1" ht="11.3" customHeight="1" x14ac:dyDescent="0.3">
      <c r="A27" s="40">
        <v>1</v>
      </c>
      <c r="B27" s="300" t="s">
        <v>5</v>
      </c>
      <c r="C27" s="79" t="s">
        <v>6</v>
      </c>
      <c r="D27" s="79" t="s">
        <v>1070</v>
      </c>
      <c r="E27" s="40" t="s">
        <v>39</v>
      </c>
      <c r="F27" s="79" t="s">
        <v>650</v>
      </c>
      <c r="G27" s="79" t="s">
        <v>1099</v>
      </c>
      <c r="H27" s="79" t="s">
        <v>915</v>
      </c>
      <c r="I27" s="79" t="s">
        <v>1105</v>
      </c>
      <c r="J27" s="32" t="s">
        <v>246</v>
      </c>
      <c r="K27" s="29" t="s">
        <v>656</v>
      </c>
      <c r="L27" s="29" t="s">
        <v>1116</v>
      </c>
      <c r="M27" s="29" t="s">
        <v>1453</v>
      </c>
      <c r="N27" s="29" t="s">
        <v>1454</v>
      </c>
      <c r="O27" s="34" t="s">
        <v>226</v>
      </c>
      <c r="P27" s="32" t="s">
        <v>4</v>
      </c>
      <c r="Q27" s="42" t="s">
        <v>210</v>
      </c>
      <c r="R27" s="307">
        <v>29361690</v>
      </c>
      <c r="S27" s="43">
        <f t="shared" si="0"/>
        <v>0</v>
      </c>
      <c r="T27" s="35">
        <f t="shared" si="1"/>
        <v>0</v>
      </c>
      <c r="U27" s="32"/>
      <c r="V27" s="35">
        <v>29361690</v>
      </c>
      <c r="W27" s="35">
        <f t="shared" si="2"/>
        <v>34543165</v>
      </c>
      <c r="X27" s="44">
        <f t="shared" si="3"/>
        <v>0.84999999276267824</v>
      </c>
      <c r="Y27" s="35">
        <f t="shared" si="5"/>
        <v>5181475</v>
      </c>
      <c r="Z27" s="45" t="s">
        <v>640</v>
      </c>
      <c r="AA27" s="42" t="s">
        <v>210</v>
      </c>
      <c r="AB27" s="318" t="s">
        <v>230</v>
      </c>
      <c r="AC27" s="315" t="s">
        <v>229</v>
      </c>
      <c r="AD27" s="51" t="s">
        <v>1584</v>
      </c>
      <c r="AE27" s="316" t="s">
        <v>70</v>
      </c>
      <c r="AF27" s="315" t="s">
        <v>128</v>
      </c>
      <c r="AG27" s="316" t="s">
        <v>70</v>
      </c>
      <c r="AH27" s="315" t="s">
        <v>69</v>
      </c>
      <c r="AI27" s="326" t="s">
        <v>1895</v>
      </c>
      <c r="AJ27" s="34" t="s">
        <v>67</v>
      </c>
      <c r="AK27" s="49" t="s">
        <v>1539</v>
      </c>
      <c r="AL27" s="49" t="s">
        <v>1539</v>
      </c>
      <c r="AM27" s="47">
        <v>44973</v>
      </c>
      <c r="AN27" s="46">
        <v>45174</v>
      </c>
      <c r="AO27" s="46">
        <v>45174</v>
      </c>
    </row>
    <row r="28" spans="1:41" s="4" customFormat="1" ht="11.3" customHeight="1" x14ac:dyDescent="0.3">
      <c r="A28" s="40">
        <v>1</v>
      </c>
      <c r="B28" s="300" t="s">
        <v>5</v>
      </c>
      <c r="C28" s="79" t="s">
        <v>6</v>
      </c>
      <c r="D28" s="79" t="s">
        <v>1070</v>
      </c>
      <c r="E28" s="40" t="s">
        <v>39</v>
      </c>
      <c r="F28" s="79" t="s">
        <v>650</v>
      </c>
      <c r="G28" s="79" t="s">
        <v>1099</v>
      </c>
      <c r="H28" s="79" t="s">
        <v>915</v>
      </c>
      <c r="I28" s="79" t="s">
        <v>1105</v>
      </c>
      <c r="J28" s="32" t="s">
        <v>247</v>
      </c>
      <c r="K28" s="29" t="s">
        <v>655</v>
      </c>
      <c r="L28" s="29" t="s">
        <v>1117</v>
      </c>
      <c r="M28" s="29" t="s">
        <v>918</v>
      </c>
      <c r="N28" s="29" t="s">
        <v>1133</v>
      </c>
      <c r="O28" s="34" t="s">
        <v>226</v>
      </c>
      <c r="P28" s="32" t="s">
        <v>4</v>
      </c>
      <c r="Q28" s="42" t="s">
        <v>210</v>
      </c>
      <c r="R28" s="307">
        <v>23853429</v>
      </c>
      <c r="S28" s="43">
        <f t="shared" si="0"/>
        <v>0</v>
      </c>
      <c r="T28" s="35">
        <f t="shared" si="1"/>
        <v>0</v>
      </c>
      <c r="U28" s="32"/>
      <c r="V28" s="35">
        <v>23853429</v>
      </c>
      <c r="W28" s="35">
        <f t="shared" si="2"/>
        <v>28062858</v>
      </c>
      <c r="X28" s="44">
        <f t="shared" si="3"/>
        <v>0.84999998930971321</v>
      </c>
      <c r="Y28" s="35">
        <f t="shared" si="5"/>
        <v>4209429</v>
      </c>
      <c r="Z28" s="299" t="s">
        <v>639</v>
      </c>
      <c r="AA28" s="42" t="s">
        <v>210</v>
      </c>
      <c r="AB28" s="318" t="s">
        <v>676</v>
      </c>
      <c r="AC28" s="315" t="s">
        <v>229</v>
      </c>
      <c r="AD28" s="51" t="s">
        <v>1584</v>
      </c>
      <c r="AE28" s="316" t="s">
        <v>70</v>
      </c>
      <c r="AF28" s="315" t="s">
        <v>132</v>
      </c>
      <c r="AG28" s="316" t="s">
        <v>70</v>
      </c>
      <c r="AH28" s="315" t="s">
        <v>69</v>
      </c>
      <c r="AI28" s="326" t="s">
        <v>641</v>
      </c>
      <c r="AJ28" s="34" t="s">
        <v>67</v>
      </c>
      <c r="AK28" s="49" t="s">
        <v>1539</v>
      </c>
      <c r="AL28" s="49" t="s">
        <v>1539</v>
      </c>
      <c r="AM28" s="47">
        <v>44973</v>
      </c>
      <c r="AN28" s="46">
        <v>45300</v>
      </c>
      <c r="AO28" s="46">
        <v>45300</v>
      </c>
    </row>
    <row r="29" spans="1:41" s="4" customFormat="1" ht="11.3" customHeight="1" x14ac:dyDescent="0.3">
      <c r="A29" s="40">
        <v>1</v>
      </c>
      <c r="B29" s="300" t="s">
        <v>5</v>
      </c>
      <c r="C29" s="79" t="s">
        <v>6</v>
      </c>
      <c r="D29" s="79" t="s">
        <v>1070</v>
      </c>
      <c r="E29" s="302" t="s">
        <v>39</v>
      </c>
      <c r="F29" s="79" t="s">
        <v>607</v>
      </c>
      <c r="G29" s="79" t="s">
        <v>1099</v>
      </c>
      <c r="H29" s="79" t="s">
        <v>914</v>
      </c>
      <c r="I29" s="79" t="s">
        <v>1105</v>
      </c>
      <c r="J29" s="32" t="s">
        <v>1009</v>
      </c>
      <c r="K29" s="29" t="s">
        <v>637</v>
      </c>
      <c r="L29" s="29" t="s">
        <v>1118</v>
      </c>
      <c r="M29" s="29" t="s">
        <v>920</v>
      </c>
      <c r="N29" s="29" t="s">
        <v>1134</v>
      </c>
      <c r="O29" s="34">
        <v>1</v>
      </c>
      <c r="P29" s="32" t="s">
        <v>4</v>
      </c>
      <c r="Q29" s="42" t="s">
        <v>210</v>
      </c>
      <c r="R29" s="307">
        <v>423953</v>
      </c>
      <c r="S29" s="43">
        <f t="shared" si="0"/>
        <v>-0.15772544765696553</v>
      </c>
      <c r="T29" s="35">
        <f t="shared" si="1"/>
        <v>-79390</v>
      </c>
      <c r="U29" s="297" t="s">
        <v>1657</v>
      </c>
      <c r="V29" s="35">
        <v>503343</v>
      </c>
      <c r="W29" s="35">
        <f t="shared" si="2"/>
        <v>498769</v>
      </c>
      <c r="X29" s="44">
        <f t="shared" si="3"/>
        <v>0.84999869679150064</v>
      </c>
      <c r="Y29" s="35">
        <f t="shared" si="5"/>
        <v>74816</v>
      </c>
      <c r="Z29" s="32" t="s">
        <v>211</v>
      </c>
      <c r="AA29" s="42" t="s">
        <v>210</v>
      </c>
      <c r="AB29" s="315" t="s">
        <v>999</v>
      </c>
      <c r="AC29" s="315" t="s">
        <v>80</v>
      </c>
      <c r="AD29" s="42" t="s">
        <v>66</v>
      </c>
      <c r="AE29" s="316" t="s">
        <v>67</v>
      </c>
      <c r="AF29" s="315" t="s">
        <v>128</v>
      </c>
      <c r="AG29" s="316" t="s">
        <v>67</v>
      </c>
      <c r="AH29" s="315" t="s">
        <v>69</v>
      </c>
      <c r="AI29" s="326" t="s">
        <v>1001</v>
      </c>
      <c r="AJ29" s="34" t="s">
        <v>67</v>
      </c>
      <c r="AK29" s="46">
        <v>45021</v>
      </c>
      <c r="AL29" s="46">
        <v>45145</v>
      </c>
      <c r="AM29" s="46">
        <v>44813</v>
      </c>
      <c r="AN29" s="46">
        <v>45160</v>
      </c>
      <c r="AO29" s="350" t="s">
        <v>1698</v>
      </c>
    </row>
    <row r="30" spans="1:41" s="4" customFormat="1" ht="11.3" customHeight="1" x14ac:dyDescent="0.3">
      <c r="A30" s="40">
        <v>1</v>
      </c>
      <c r="B30" s="300" t="s">
        <v>5</v>
      </c>
      <c r="C30" s="79" t="s">
        <v>6</v>
      </c>
      <c r="D30" s="79" t="s">
        <v>1070</v>
      </c>
      <c r="E30" s="40" t="s">
        <v>39</v>
      </c>
      <c r="F30" s="79" t="s">
        <v>607</v>
      </c>
      <c r="G30" s="79" t="s">
        <v>1099</v>
      </c>
      <c r="H30" s="79" t="s">
        <v>914</v>
      </c>
      <c r="I30" s="79" t="s">
        <v>1105</v>
      </c>
      <c r="J30" s="32" t="s">
        <v>1009</v>
      </c>
      <c r="K30" s="29" t="s">
        <v>637</v>
      </c>
      <c r="L30" s="29" t="s">
        <v>1118</v>
      </c>
      <c r="M30" s="29" t="s">
        <v>920</v>
      </c>
      <c r="N30" s="29" t="s">
        <v>1134</v>
      </c>
      <c r="O30" s="34">
        <v>2</v>
      </c>
      <c r="P30" s="32" t="s">
        <v>4</v>
      </c>
      <c r="Q30" s="42" t="s">
        <v>210</v>
      </c>
      <c r="R30" s="307">
        <v>4186539</v>
      </c>
      <c r="S30" s="43">
        <f t="shared" si="0"/>
        <v>-0.1577253061302501</v>
      </c>
      <c r="T30" s="35">
        <f t="shared" si="1"/>
        <v>-783976</v>
      </c>
      <c r="U30" s="297" t="s">
        <v>1659</v>
      </c>
      <c r="V30" s="35">
        <v>4970515</v>
      </c>
      <c r="W30" s="35">
        <f t="shared" si="2"/>
        <v>4925340</v>
      </c>
      <c r="X30" s="44">
        <f t="shared" si="3"/>
        <v>0.85</v>
      </c>
      <c r="Y30" s="35">
        <f t="shared" si="5"/>
        <v>738801</v>
      </c>
      <c r="Z30" s="34" t="s">
        <v>926</v>
      </c>
      <c r="AA30" s="42" t="s">
        <v>210</v>
      </c>
      <c r="AB30" s="315" t="s">
        <v>927</v>
      </c>
      <c r="AC30" s="315" t="s">
        <v>1000</v>
      </c>
      <c r="AD30" s="42" t="s">
        <v>83</v>
      </c>
      <c r="AE30" s="316" t="s">
        <v>67</v>
      </c>
      <c r="AF30" s="315" t="s">
        <v>128</v>
      </c>
      <c r="AG30" s="316" t="s">
        <v>70</v>
      </c>
      <c r="AH30" s="315" t="s">
        <v>128</v>
      </c>
      <c r="AI30" s="326" t="s">
        <v>638</v>
      </c>
      <c r="AJ30" s="34" t="s">
        <v>67</v>
      </c>
      <c r="AK30" s="46">
        <v>45021</v>
      </c>
      <c r="AL30" s="46">
        <v>45145</v>
      </c>
      <c r="AM30" s="47">
        <v>44813</v>
      </c>
      <c r="AN30" s="46">
        <v>45160</v>
      </c>
      <c r="AO30" s="350" t="s">
        <v>1698</v>
      </c>
    </row>
    <row r="31" spans="1:41" s="4" customFormat="1" ht="11.3" customHeight="1" x14ac:dyDescent="0.2">
      <c r="A31" s="40">
        <v>1</v>
      </c>
      <c r="B31" s="300" t="s">
        <v>7</v>
      </c>
      <c r="C31" s="79" t="s">
        <v>8</v>
      </c>
      <c r="D31" s="303" t="s">
        <v>1071</v>
      </c>
      <c r="E31" s="40" t="s">
        <v>40</v>
      </c>
      <c r="F31" s="79" t="s">
        <v>652</v>
      </c>
      <c r="G31" s="79" t="s">
        <v>1300</v>
      </c>
      <c r="H31" s="79" t="s">
        <v>967</v>
      </c>
      <c r="I31" s="79" t="s">
        <v>1316</v>
      </c>
      <c r="J31" s="34" t="s">
        <v>579</v>
      </c>
      <c r="K31" s="29" t="s">
        <v>161</v>
      </c>
      <c r="L31" s="29" t="s">
        <v>1321</v>
      </c>
      <c r="M31" s="297" t="s">
        <v>954</v>
      </c>
      <c r="N31" s="297" t="s">
        <v>1347</v>
      </c>
      <c r="O31" s="34" t="s">
        <v>226</v>
      </c>
      <c r="P31" s="32" t="s">
        <v>4</v>
      </c>
      <c r="Q31" s="338" t="s">
        <v>133</v>
      </c>
      <c r="R31" s="307">
        <v>134593934</v>
      </c>
      <c r="S31" s="43">
        <f t="shared" si="0"/>
        <v>-9.3846563171695041E-2</v>
      </c>
      <c r="T31" s="35">
        <f t="shared" si="1"/>
        <v>-13939337</v>
      </c>
      <c r="U31" s="297" t="s">
        <v>1658</v>
      </c>
      <c r="V31" s="35">
        <v>148533271</v>
      </c>
      <c r="W31" s="35">
        <f t="shared" si="2"/>
        <v>158345805</v>
      </c>
      <c r="X31" s="44">
        <f t="shared" si="3"/>
        <v>0.84999999842117702</v>
      </c>
      <c r="Y31" s="35">
        <f t="shared" si="5"/>
        <v>23751871</v>
      </c>
      <c r="Z31" s="45">
        <v>0.85</v>
      </c>
      <c r="AA31" s="338" t="s">
        <v>133</v>
      </c>
      <c r="AB31" s="319" t="s">
        <v>1505</v>
      </c>
      <c r="AC31" s="319" t="s">
        <v>1506</v>
      </c>
      <c r="AD31" s="42" t="s">
        <v>66</v>
      </c>
      <c r="AE31" s="316" t="s">
        <v>67</v>
      </c>
      <c r="AF31" s="316" t="s">
        <v>128</v>
      </c>
      <c r="AG31" s="316" t="s">
        <v>67</v>
      </c>
      <c r="AH31" s="315" t="s">
        <v>69</v>
      </c>
      <c r="AI31" s="317" t="s">
        <v>1585</v>
      </c>
      <c r="AJ31" s="48" t="s">
        <v>70</v>
      </c>
      <c r="AK31" s="46">
        <v>45281</v>
      </c>
      <c r="AL31" s="46">
        <v>45331</v>
      </c>
      <c r="AM31" s="46">
        <v>45274</v>
      </c>
      <c r="AN31" s="46">
        <v>45447</v>
      </c>
      <c r="AO31" s="46">
        <v>45687</v>
      </c>
    </row>
    <row r="32" spans="1:41" s="4" customFormat="1" ht="11.3" customHeight="1" x14ac:dyDescent="0.2">
      <c r="A32" s="40">
        <v>1</v>
      </c>
      <c r="B32" s="300" t="s">
        <v>7</v>
      </c>
      <c r="C32" s="79" t="s">
        <v>8</v>
      </c>
      <c r="D32" s="303" t="s">
        <v>1071</v>
      </c>
      <c r="E32" s="40" t="s">
        <v>40</v>
      </c>
      <c r="F32" s="79" t="s">
        <v>652</v>
      </c>
      <c r="G32" s="79" t="s">
        <v>1300</v>
      </c>
      <c r="H32" s="79" t="s">
        <v>967</v>
      </c>
      <c r="I32" s="79" t="s">
        <v>1316</v>
      </c>
      <c r="J32" s="34" t="s">
        <v>595</v>
      </c>
      <c r="K32" s="29" t="s">
        <v>968</v>
      </c>
      <c r="L32" s="29" t="s">
        <v>1364</v>
      </c>
      <c r="M32" s="29" t="s">
        <v>921</v>
      </c>
      <c r="N32" s="29" t="s">
        <v>1370</v>
      </c>
      <c r="O32" s="34" t="s">
        <v>226</v>
      </c>
      <c r="P32" s="32" t="s">
        <v>4</v>
      </c>
      <c r="Q32" s="338" t="s">
        <v>314</v>
      </c>
      <c r="R32" s="307">
        <v>1094772</v>
      </c>
      <c r="S32" s="43">
        <f t="shared" si="0"/>
        <v>0</v>
      </c>
      <c r="T32" s="35">
        <f t="shared" si="1"/>
        <v>0</v>
      </c>
      <c r="U32" s="32"/>
      <c r="V32" s="35">
        <v>1094772</v>
      </c>
      <c r="W32" s="35">
        <f t="shared" si="2"/>
        <v>1287968</v>
      </c>
      <c r="X32" s="44">
        <f t="shared" si="3"/>
        <v>0.84999937886655574</v>
      </c>
      <c r="Y32" s="35">
        <f t="shared" si="5"/>
        <v>193196</v>
      </c>
      <c r="Z32" s="45">
        <v>0.85</v>
      </c>
      <c r="AA32" s="338" t="s">
        <v>314</v>
      </c>
      <c r="AB32" s="315" t="s">
        <v>314</v>
      </c>
      <c r="AC32" s="320" t="s">
        <v>133</v>
      </c>
      <c r="AD32" s="42" t="s">
        <v>66</v>
      </c>
      <c r="AE32" s="316" t="s">
        <v>67</v>
      </c>
      <c r="AF32" s="316" t="s">
        <v>69</v>
      </c>
      <c r="AG32" s="315" t="s">
        <v>67</v>
      </c>
      <c r="AH32" s="315" t="s">
        <v>69</v>
      </c>
      <c r="AI32" s="317" t="s">
        <v>991</v>
      </c>
      <c r="AJ32" s="34" t="s">
        <v>67</v>
      </c>
      <c r="AK32" s="46">
        <v>45071</v>
      </c>
      <c r="AL32" s="46">
        <v>45111</v>
      </c>
      <c r="AM32" s="47">
        <v>45092</v>
      </c>
      <c r="AN32" s="46">
        <v>45195</v>
      </c>
      <c r="AO32" s="350" t="s">
        <v>1698</v>
      </c>
    </row>
    <row r="33" spans="1:41" s="4" customFormat="1" ht="11.3" customHeight="1" x14ac:dyDescent="0.2">
      <c r="A33" s="109">
        <v>1</v>
      </c>
      <c r="B33" s="304" t="s">
        <v>315</v>
      </c>
      <c r="C33" s="301" t="s">
        <v>14</v>
      </c>
      <c r="D33" s="303" t="s">
        <v>1072</v>
      </c>
      <c r="E33" s="305" t="s">
        <v>316</v>
      </c>
      <c r="F33" s="79" t="s">
        <v>651</v>
      </c>
      <c r="G33" s="79" t="s">
        <v>1274</v>
      </c>
      <c r="H33" s="79" t="s">
        <v>14</v>
      </c>
      <c r="I33" s="79" t="s">
        <v>1278</v>
      </c>
      <c r="J33" s="339" t="s">
        <v>317</v>
      </c>
      <c r="K33" s="29" t="s">
        <v>193</v>
      </c>
      <c r="L33" s="29" t="s">
        <v>1282</v>
      </c>
      <c r="M33" s="29" t="s">
        <v>882</v>
      </c>
      <c r="N33" s="29" t="s">
        <v>1290</v>
      </c>
      <c r="O33" s="34" t="s">
        <v>226</v>
      </c>
      <c r="P33" s="34" t="s">
        <v>4</v>
      </c>
      <c r="Q33" s="51" t="s">
        <v>337</v>
      </c>
      <c r="R33" s="307">
        <v>3697500</v>
      </c>
      <c r="S33" s="43">
        <f t="shared" si="0"/>
        <v>0</v>
      </c>
      <c r="T33" s="35">
        <f t="shared" si="1"/>
        <v>0</v>
      </c>
      <c r="U33" s="34"/>
      <c r="V33" s="35">
        <v>3697500</v>
      </c>
      <c r="W33" s="35">
        <f t="shared" si="2"/>
        <v>4350000</v>
      </c>
      <c r="X33" s="44">
        <f t="shared" si="3"/>
        <v>0.85</v>
      </c>
      <c r="Y33" s="35">
        <f t="shared" si="5"/>
        <v>652500</v>
      </c>
      <c r="Z33" s="45">
        <v>0.85</v>
      </c>
      <c r="AA33" s="51" t="s">
        <v>337</v>
      </c>
      <c r="AB33" s="315" t="s">
        <v>678</v>
      </c>
      <c r="AC33" s="315" t="s">
        <v>80</v>
      </c>
      <c r="AD33" s="42" t="s">
        <v>66</v>
      </c>
      <c r="AE33" s="315" t="s">
        <v>67</v>
      </c>
      <c r="AF33" s="316" t="s">
        <v>69</v>
      </c>
      <c r="AG33" s="315" t="s">
        <v>67</v>
      </c>
      <c r="AH33" s="315" t="s">
        <v>69</v>
      </c>
      <c r="AI33" s="317" t="s">
        <v>992</v>
      </c>
      <c r="AJ33" s="34" t="s">
        <v>67</v>
      </c>
      <c r="AK33" s="46">
        <v>45072</v>
      </c>
      <c r="AL33" s="46">
        <v>45111</v>
      </c>
      <c r="AM33" s="47">
        <v>45092</v>
      </c>
      <c r="AN33" s="46">
        <v>45433</v>
      </c>
      <c r="AO33" s="350" t="s">
        <v>1698</v>
      </c>
    </row>
    <row r="34" spans="1:41" s="4" customFormat="1" ht="11.3" customHeight="1" x14ac:dyDescent="0.2">
      <c r="A34" s="109">
        <v>1</v>
      </c>
      <c r="B34" s="304" t="s">
        <v>1737</v>
      </c>
      <c r="C34" s="301" t="s">
        <v>1738</v>
      </c>
      <c r="D34" s="303"/>
      <c r="E34" s="305" t="s">
        <v>1739</v>
      </c>
      <c r="F34" s="79" t="s">
        <v>1902</v>
      </c>
      <c r="G34" s="79" t="s">
        <v>1890</v>
      </c>
      <c r="H34" s="79" t="s">
        <v>1887</v>
      </c>
      <c r="I34" s="79" t="s">
        <v>1886</v>
      </c>
      <c r="J34" s="306" t="s">
        <v>1740</v>
      </c>
      <c r="K34" s="109" t="s">
        <v>226</v>
      </c>
      <c r="L34" s="79"/>
      <c r="M34" s="79"/>
      <c r="N34" s="79"/>
      <c r="O34" s="109" t="s">
        <v>226</v>
      </c>
      <c r="P34" s="109" t="s">
        <v>4</v>
      </c>
      <c r="Q34" s="51" t="s">
        <v>210</v>
      </c>
      <c r="R34" s="307">
        <v>34000000</v>
      </c>
      <c r="S34" s="43">
        <v>1</v>
      </c>
      <c r="T34" s="35">
        <f t="shared" si="1"/>
        <v>34000000</v>
      </c>
      <c r="U34" s="34" t="s">
        <v>1741</v>
      </c>
      <c r="V34" s="35">
        <v>0</v>
      </c>
      <c r="W34" s="35">
        <f t="shared" si="2"/>
        <v>40000000</v>
      </c>
      <c r="X34" s="44">
        <f t="shared" si="3"/>
        <v>0.85</v>
      </c>
      <c r="Y34" s="35">
        <f t="shared" si="5"/>
        <v>6000000</v>
      </c>
      <c r="Z34" s="45">
        <v>1</v>
      </c>
      <c r="AA34" s="51" t="s">
        <v>210</v>
      </c>
      <c r="AB34" s="321" t="s">
        <v>1744</v>
      </c>
      <c r="AC34" s="321" t="s">
        <v>1745</v>
      </c>
      <c r="AD34" s="245" t="s">
        <v>1584</v>
      </c>
      <c r="AE34" s="315" t="s">
        <v>70</v>
      </c>
      <c r="AF34" s="316" t="s">
        <v>128</v>
      </c>
      <c r="AG34" s="315" t="s">
        <v>70</v>
      </c>
      <c r="AH34" s="315" t="s">
        <v>69</v>
      </c>
      <c r="AI34" s="317" t="s">
        <v>1889</v>
      </c>
      <c r="AJ34" s="48" t="s">
        <v>70</v>
      </c>
      <c r="AK34" s="49" t="s">
        <v>1539</v>
      </c>
      <c r="AL34" s="49" t="s">
        <v>1539</v>
      </c>
      <c r="AM34" s="55" t="s">
        <v>1052</v>
      </c>
      <c r="AN34" s="57" t="s">
        <v>1052</v>
      </c>
      <c r="AO34" s="34" t="s">
        <v>1054</v>
      </c>
    </row>
    <row r="35" spans="1:41" s="4" customFormat="1" ht="11.3" customHeight="1" x14ac:dyDescent="0.2">
      <c r="A35" s="109">
        <v>2</v>
      </c>
      <c r="B35" s="300" t="s">
        <v>9</v>
      </c>
      <c r="C35" s="79" t="s">
        <v>29</v>
      </c>
      <c r="D35" s="303" t="s">
        <v>1073</v>
      </c>
      <c r="E35" s="109" t="s">
        <v>41</v>
      </c>
      <c r="F35" s="79" t="s">
        <v>609</v>
      </c>
      <c r="G35" s="79" t="s">
        <v>1100</v>
      </c>
      <c r="H35" s="223" t="s">
        <v>819</v>
      </c>
      <c r="I35" s="79" t="s">
        <v>1106</v>
      </c>
      <c r="J35" s="32" t="s">
        <v>248</v>
      </c>
      <c r="K35" s="29" t="s">
        <v>212</v>
      </c>
      <c r="L35" s="29"/>
      <c r="M35" s="29"/>
      <c r="N35" s="29"/>
      <c r="O35" s="34">
        <v>1</v>
      </c>
      <c r="P35" s="34" t="s">
        <v>4</v>
      </c>
      <c r="Q35" s="338" t="s">
        <v>210</v>
      </c>
      <c r="R35" s="307">
        <v>2550000</v>
      </c>
      <c r="S35" s="43">
        <f t="shared" ref="S35:S56" si="6">T35/V35</f>
        <v>0</v>
      </c>
      <c r="T35" s="35">
        <f t="shared" si="1"/>
        <v>0</v>
      </c>
      <c r="U35" s="34"/>
      <c r="V35" s="35">
        <v>2550000</v>
      </c>
      <c r="W35" s="35">
        <f t="shared" si="2"/>
        <v>3000000</v>
      </c>
      <c r="X35" s="44">
        <f t="shared" si="3"/>
        <v>0.85</v>
      </c>
      <c r="Y35" s="35">
        <f t="shared" si="5"/>
        <v>450000</v>
      </c>
      <c r="Z35" s="45">
        <v>0.85</v>
      </c>
      <c r="AA35" s="338" t="s">
        <v>210</v>
      </c>
      <c r="AB35" s="315" t="s">
        <v>1540</v>
      </c>
      <c r="AC35" s="315" t="s">
        <v>1540</v>
      </c>
      <c r="AD35" s="42" t="s">
        <v>66</v>
      </c>
      <c r="AE35" s="315" t="s">
        <v>67</v>
      </c>
      <c r="AF35" s="316" t="s">
        <v>69</v>
      </c>
      <c r="AG35" s="315" t="s">
        <v>67</v>
      </c>
      <c r="AH35" s="315" t="s">
        <v>1638</v>
      </c>
      <c r="AI35" s="317" t="s">
        <v>1540</v>
      </c>
      <c r="AJ35" s="34" t="s">
        <v>67</v>
      </c>
      <c r="AK35" s="46" t="s">
        <v>1598</v>
      </c>
      <c r="AL35" s="49" t="s">
        <v>80</v>
      </c>
      <c r="AM35" s="46">
        <v>45470</v>
      </c>
      <c r="AN35" s="47">
        <v>45643</v>
      </c>
      <c r="AO35" s="349" t="s">
        <v>1539</v>
      </c>
    </row>
    <row r="36" spans="1:41" s="4" customFormat="1" ht="11.3" customHeight="1" x14ac:dyDescent="0.2">
      <c r="A36" s="109">
        <v>2</v>
      </c>
      <c r="B36" s="300" t="s">
        <v>9</v>
      </c>
      <c r="C36" s="79" t="s">
        <v>29</v>
      </c>
      <c r="D36" s="303" t="s">
        <v>1073</v>
      </c>
      <c r="E36" s="109" t="s">
        <v>41</v>
      </c>
      <c r="F36" s="79" t="s">
        <v>609</v>
      </c>
      <c r="G36" s="79" t="s">
        <v>1100</v>
      </c>
      <c r="H36" s="223" t="s">
        <v>819</v>
      </c>
      <c r="I36" s="79" t="s">
        <v>1106</v>
      </c>
      <c r="J36" s="32" t="s">
        <v>248</v>
      </c>
      <c r="K36" s="29" t="s">
        <v>212</v>
      </c>
      <c r="L36" s="29" t="s">
        <v>1119</v>
      </c>
      <c r="M36" s="29" t="s">
        <v>820</v>
      </c>
      <c r="N36" s="29" t="s">
        <v>1135</v>
      </c>
      <c r="O36" s="34">
        <v>2</v>
      </c>
      <c r="P36" s="34" t="s">
        <v>4</v>
      </c>
      <c r="Q36" s="338" t="s">
        <v>210</v>
      </c>
      <c r="R36" s="307">
        <v>144685431</v>
      </c>
      <c r="S36" s="43">
        <f t="shared" si="6"/>
        <v>0</v>
      </c>
      <c r="T36" s="35">
        <f t="shared" si="1"/>
        <v>0</v>
      </c>
      <c r="U36" s="29"/>
      <c r="V36" s="35">
        <v>144685431</v>
      </c>
      <c r="W36" s="35">
        <f t="shared" si="2"/>
        <v>170218155</v>
      </c>
      <c r="X36" s="44">
        <f t="shared" si="3"/>
        <v>0.8499999955938895</v>
      </c>
      <c r="Y36" s="35">
        <f t="shared" si="5"/>
        <v>25532724</v>
      </c>
      <c r="Z36" s="34" t="s">
        <v>642</v>
      </c>
      <c r="AA36" s="338" t="s">
        <v>210</v>
      </c>
      <c r="AB36" s="315" t="s">
        <v>1452</v>
      </c>
      <c r="AC36" s="315" t="s">
        <v>229</v>
      </c>
      <c r="AD36" s="51" t="s">
        <v>1584</v>
      </c>
      <c r="AE36" s="316" t="s">
        <v>70</v>
      </c>
      <c r="AF36" s="316" t="s">
        <v>128</v>
      </c>
      <c r="AG36" s="315" t="s">
        <v>67</v>
      </c>
      <c r="AH36" s="316" t="s">
        <v>128</v>
      </c>
      <c r="AI36" s="317" t="s">
        <v>993</v>
      </c>
      <c r="AJ36" s="48" t="s">
        <v>70</v>
      </c>
      <c r="AK36" s="49" t="s">
        <v>1539</v>
      </c>
      <c r="AL36" s="49" t="s">
        <v>1539</v>
      </c>
      <c r="AM36" s="46">
        <v>45470</v>
      </c>
      <c r="AN36" s="47">
        <v>45643</v>
      </c>
      <c r="AO36" s="47">
        <v>45750</v>
      </c>
    </row>
    <row r="37" spans="1:41" s="4" customFormat="1" ht="11.3" customHeight="1" x14ac:dyDescent="0.2">
      <c r="A37" s="109">
        <v>2</v>
      </c>
      <c r="B37" s="300" t="s">
        <v>9</v>
      </c>
      <c r="C37" s="79" t="s">
        <v>29</v>
      </c>
      <c r="D37" s="303" t="s">
        <v>1073</v>
      </c>
      <c r="E37" s="109" t="s">
        <v>41</v>
      </c>
      <c r="F37" s="79" t="s">
        <v>609</v>
      </c>
      <c r="G37" s="79" t="s">
        <v>1100</v>
      </c>
      <c r="H37" s="223" t="s">
        <v>819</v>
      </c>
      <c r="I37" s="79" t="s">
        <v>1106</v>
      </c>
      <c r="J37" s="32" t="s">
        <v>249</v>
      </c>
      <c r="K37" s="29" t="s">
        <v>214</v>
      </c>
      <c r="L37" s="29" t="s">
        <v>1120</v>
      </c>
      <c r="M37" s="29" t="s">
        <v>821</v>
      </c>
      <c r="N37" s="29" t="s">
        <v>1136</v>
      </c>
      <c r="O37" s="34" t="s">
        <v>226</v>
      </c>
      <c r="P37" s="34" t="s">
        <v>4</v>
      </c>
      <c r="Q37" s="338" t="s">
        <v>210</v>
      </c>
      <c r="R37" s="307">
        <v>6639649</v>
      </c>
      <c r="S37" s="43">
        <f t="shared" si="6"/>
        <v>-0.81910192325527387</v>
      </c>
      <c r="T37" s="35">
        <f t="shared" si="1"/>
        <v>-30064163</v>
      </c>
      <c r="U37" s="297" t="s">
        <v>1661</v>
      </c>
      <c r="V37" s="35">
        <v>36703812</v>
      </c>
      <c r="W37" s="35">
        <f t="shared" si="2"/>
        <v>7811352</v>
      </c>
      <c r="X37" s="44">
        <f t="shared" ref="X37:X68" si="7">R37/W37</f>
        <v>0.84999997439623765</v>
      </c>
      <c r="Y37" s="35">
        <f t="shared" si="5"/>
        <v>1171703</v>
      </c>
      <c r="Z37" s="34" t="s">
        <v>643</v>
      </c>
      <c r="AA37" s="338" t="s">
        <v>210</v>
      </c>
      <c r="AB37" s="315" t="s">
        <v>230</v>
      </c>
      <c r="AC37" s="315" t="s">
        <v>229</v>
      </c>
      <c r="AD37" s="51" t="s">
        <v>1584</v>
      </c>
      <c r="AE37" s="316" t="s">
        <v>70</v>
      </c>
      <c r="AF37" s="316" t="s">
        <v>128</v>
      </c>
      <c r="AG37" s="315" t="s">
        <v>67</v>
      </c>
      <c r="AH37" s="316" t="s">
        <v>128</v>
      </c>
      <c r="AI37" s="317" t="s">
        <v>1563</v>
      </c>
      <c r="AJ37" s="34" t="s">
        <v>67</v>
      </c>
      <c r="AK37" s="49" t="s">
        <v>1539</v>
      </c>
      <c r="AL37" s="49" t="s">
        <v>1539</v>
      </c>
      <c r="AM37" s="46">
        <v>45636</v>
      </c>
      <c r="AN37" s="47">
        <v>45727</v>
      </c>
      <c r="AO37" s="349" t="s">
        <v>1539</v>
      </c>
    </row>
    <row r="38" spans="1:41" s="4" customFormat="1" ht="11.3" customHeight="1" x14ac:dyDescent="0.2">
      <c r="A38" s="109">
        <v>2</v>
      </c>
      <c r="B38" s="300" t="s">
        <v>9</v>
      </c>
      <c r="C38" s="79" t="s">
        <v>29</v>
      </c>
      <c r="D38" s="303" t="s">
        <v>1073</v>
      </c>
      <c r="E38" s="109" t="s">
        <v>41</v>
      </c>
      <c r="F38" s="79" t="s">
        <v>609</v>
      </c>
      <c r="G38" s="79" t="s">
        <v>1100</v>
      </c>
      <c r="H38" s="223" t="s">
        <v>819</v>
      </c>
      <c r="I38" s="79" t="s">
        <v>1106</v>
      </c>
      <c r="J38" s="32" t="s">
        <v>250</v>
      </c>
      <c r="K38" s="29" t="s">
        <v>215</v>
      </c>
      <c r="L38" s="29" t="s">
        <v>1206</v>
      </c>
      <c r="M38" s="29" t="s">
        <v>822</v>
      </c>
      <c r="N38" s="29"/>
      <c r="O38" s="34">
        <v>1</v>
      </c>
      <c r="P38" s="34" t="s">
        <v>4</v>
      </c>
      <c r="Q38" s="338" t="s">
        <v>210</v>
      </c>
      <c r="R38" s="307">
        <v>271188</v>
      </c>
      <c r="S38" s="43">
        <f t="shared" si="6"/>
        <v>0</v>
      </c>
      <c r="T38" s="35">
        <f t="shared" si="1"/>
        <v>0</v>
      </c>
      <c r="U38" s="34"/>
      <c r="V38" s="35">
        <v>271188</v>
      </c>
      <c r="W38" s="35">
        <f t="shared" si="2"/>
        <v>319045</v>
      </c>
      <c r="X38" s="44">
        <f t="shared" si="7"/>
        <v>0.84999921641147802</v>
      </c>
      <c r="Y38" s="35">
        <f t="shared" si="5"/>
        <v>47857</v>
      </c>
      <c r="Z38" s="34" t="s">
        <v>643</v>
      </c>
      <c r="AA38" s="338" t="s">
        <v>210</v>
      </c>
      <c r="AB38" s="315" t="s">
        <v>216</v>
      </c>
      <c r="AC38" s="316" t="s">
        <v>213</v>
      </c>
      <c r="AD38" s="42" t="s">
        <v>83</v>
      </c>
      <c r="AE38" s="316" t="s">
        <v>70</v>
      </c>
      <c r="AF38" s="316" t="s">
        <v>128</v>
      </c>
      <c r="AG38" s="315" t="s">
        <v>67</v>
      </c>
      <c r="AH38" s="316" t="s">
        <v>128</v>
      </c>
      <c r="AI38" s="317" t="s">
        <v>995</v>
      </c>
      <c r="AJ38" s="34" t="s">
        <v>67</v>
      </c>
      <c r="AK38" s="48" t="s">
        <v>1597</v>
      </c>
      <c r="AL38" s="46">
        <v>45510</v>
      </c>
      <c r="AM38" s="48" t="s">
        <v>1597</v>
      </c>
      <c r="AN38" s="46">
        <v>45447</v>
      </c>
      <c r="AO38" s="350" t="s">
        <v>1698</v>
      </c>
    </row>
    <row r="39" spans="1:41" s="4" customFormat="1" ht="11.3" customHeight="1" x14ac:dyDescent="0.2">
      <c r="A39" s="109">
        <v>2</v>
      </c>
      <c r="B39" s="300" t="s">
        <v>9</v>
      </c>
      <c r="C39" s="79" t="s">
        <v>29</v>
      </c>
      <c r="D39" s="303" t="s">
        <v>1073</v>
      </c>
      <c r="E39" s="109" t="s">
        <v>41</v>
      </c>
      <c r="F39" s="79" t="s">
        <v>609</v>
      </c>
      <c r="G39" s="79" t="s">
        <v>1100</v>
      </c>
      <c r="H39" s="223" t="s">
        <v>819</v>
      </c>
      <c r="I39" s="79" t="s">
        <v>1106</v>
      </c>
      <c r="J39" s="32" t="s">
        <v>250</v>
      </c>
      <c r="K39" s="29" t="s">
        <v>1628</v>
      </c>
      <c r="L39" s="29" t="s">
        <v>1629</v>
      </c>
      <c r="M39" s="29" t="s">
        <v>822</v>
      </c>
      <c r="N39" s="29" t="s">
        <v>1630</v>
      </c>
      <c r="O39" s="34">
        <v>2</v>
      </c>
      <c r="P39" s="34" t="s">
        <v>4</v>
      </c>
      <c r="Q39" s="338" t="s">
        <v>1049</v>
      </c>
      <c r="R39" s="307">
        <v>47440102</v>
      </c>
      <c r="S39" s="43">
        <f t="shared" si="6"/>
        <v>0</v>
      </c>
      <c r="T39" s="35">
        <f t="shared" si="1"/>
        <v>0</v>
      </c>
      <c r="U39" s="32"/>
      <c r="V39" s="35">
        <v>47440102</v>
      </c>
      <c r="W39" s="35">
        <f t="shared" si="2"/>
        <v>55811885</v>
      </c>
      <c r="X39" s="44">
        <f t="shared" si="7"/>
        <v>0.8499999955206673</v>
      </c>
      <c r="Y39" s="35">
        <f t="shared" si="5"/>
        <v>8371783</v>
      </c>
      <c r="Z39" s="56" t="s">
        <v>643</v>
      </c>
      <c r="AA39" s="338" t="s">
        <v>1049</v>
      </c>
      <c r="AB39" s="315" t="s">
        <v>230</v>
      </c>
      <c r="AC39" s="315" t="s">
        <v>229</v>
      </c>
      <c r="AD39" s="51" t="s">
        <v>1584</v>
      </c>
      <c r="AE39" s="316" t="s">
        <v>70</v>
      </c>
      <c r="AF39" s="316" t="s">
        <v>128</v>
      </c>
      <c r="AG39" s="315" t="s">
        <v>67</v>
      </c>
      <c r="AH39" s="316" t="s">
        <v>128</v>
      </c>
      <c r="AI39" s="317" t="s">
        <v>994</v>
      </c>
      <c r="AJ39" s="34" t="s">
        <v>67</v>
      </c>
      <c r="AK39" s="49" t="s">
        <v>1539</v>
      </c>
      <c r="AL39" s="49" t="s">
        <v>1539</v>
      </c>
      <c r="AM39" s="47">
        <v>45610</v>
      </c>
      <c r="AN39" s="47">
        <v>45664</v>
      </c>
      <c r="AO39" s="349" t="s">
        <v>1539</v>
      </c>
    </row>
    <row r="40" spans="1:41" s="4" customFormat="1" ht="11.3" customHeight="1" x14ac:dyDescent="0.2">
      <c r="A40" s="109">
        <v>2</v>
      </c>
      <c r="B40" s="300" t="s">
        <v>9</v>
      </c>
      <c r="C40" s="79" t="s">
        <v>29</v>
      </c>
      <c r="D40" s="303" t="s">
        <v>1073</v>
      </c>
      <c r="E40" s="109" t="s">
        <v>41</v>
      </c>
      <c r="F40" s="79" t="s">
        <v>609</v>
      </c>
      <c r="G40" s="79" t="s">
        <v>1100</v>
      </c>
      <c r="H40" s="223" t="s">
        <v>819</v>
      </c>
      <c r="I40" s="79" t="s">
        <v>1106</v>
      </c>
      <c r="J40" s="32" t="s">
        <v>251</v>
      </c>
      <c r="K40" s="29" t="s">
        <v>217</v>
      </c>
      <c r="L40" s="29" t="s">
        <v>1121</v>
      </c>
      <c r="M40" s="29" t="s">
        <v>823</v>
      </c>
      <c r="N40" s="29" t="s">
        <v>1137</v>
      </c>
      <c r="O40" s="34" t="s">
        <v>226</v>
      </c>
      <c r="P40" s="34" t="s">
        <v>4</v>
      </c>
      <c r="Q40" s="338" t="s">
        <v>210</v>
      </c>
      <c r="R40" s="307">
        <v>86441736</v>
      </c>
      <c r="S40" s="43">
        <f t="shared" si="6"/>
        <v>0</v>
      </c>
      <c r="T40" s="35">
        <f t="shared" si="1"/>
        <v>0</v>
      </c>
      <c r="U40" s="34"/>
      <c r="V40" s="35">
        <v>86441736</v>
      </c>
      <c r="W40" s="35">
        <f t="shared" si="2"/>
        <v>101696160</v>
      </c>
      <c r="X40" s="44">
        <f t="shared" si="7"/>
        <v>0.85</v>
      </c>
      <c r="Y40" s="35">
        <f t="shared" si="5"/>
        <v>15254424</v>
      </c>
      <c r="Z40" s="32" t="s">
        <v>660</v>
      </c>
      <c r="AA40" s="338" t="s">
        <v>210</v>
      </c>
      <c r="AB40" s="315" t="s">
        <v>218</v>
      </c>
      <c r="AC40" s="316" t="s">
        <v>219</v>
      </c>
      <c r="AD40" s="42" t="s">
        <v>66</v>
      </c>
      <c r="AE40" s="316" t="s">
        <v>67</v>
      </c>
      <c r="AF40" s="316" t="s">
        <v>128</v>
      </c>
      <c r="AG40" s="315" t="s">
        <v>67</v>
      </c>
      <c r="AH40" s="316" t="s">
        <v>128</v>
      </c>
      <c r="AI40" s="317" t="s">
        <v>996</v>
      </c>
      <c r="AJ40" s="34" t="s">
        <v>67</v>
      </c>
      <c r="AK40" s="46">
        <v>45533</v>
      </c>
      <c r="AL40" s="46">
        <v>45713</v>
      </c>
      <c r="AM40" s="47">
        <v>45462</v>
      </c>
      <c r="AN40" s="47">
        <v>45643</v>
      </c>
      <c r="AO40" s="46">
        <v>45741</v>
      </c>
    </row>
    <row r="41" spans="1:41" s="4" customFormat="1" ht="11.3" customHeight="1" x14ac:dyDescent="0.2">
      <c r="A41" s="109">
        <v>2</v>
      </c>
      <c r="B41" s="300" t="s">
        <v>9</v>
      </c>
      <c r="C41" s="79" t="s">
        <v>29</v>
      </c>
      <c r="D41" s="303" t="s">
        <v>1073</v>
      </c>
      <c r="E41" s="109" t="s">
        <v>41</v>
      </c>
      <c r="F41" s="79" t="s">
        <v>609</v>
      </c>
      <c r="G41" s="79" t="s">
        <v>1100</v>
      </c>
      <c r="H41" s="223" t="s">
        <v>819</v>
      </c>
      <c r="I41" s="79" t="s">
        <v>1106</v>
      </c>
      <c r="J41" s="34" t="s">
        <v>252</v>
      </c>
      <c r="K41" s="29" t="s">
        <v>955</v>
      </c>
      <c r="L41" s="29" t="s">
        <v>1163</v>
      </c>
      <c r="M41" s="29" t="s">
        <v>824</v>
      </c>
      <c r="N41" s="29" t="s">
        <v>1187</v>
      </c>
      <c r="O41" s="34" t="s">
        <v>226</v>
      </c>
      <c r="P41" s="34" t="s">
        <v>4</v>
      </c>
      <c r="Q41" s="51" t="s">
        <v>102</v>
      </c>
      <c r="R41" s="307">
        <v>16269000</v>
      </c>
      <c r="S41" s="43">
        <f t="shared" si="6"/>
        <v>0</v>
      </c>
      <c r="T41" s="35">
        <f t="shared" si="1"/>
        <v>0</v>
      </c>
      <c r="U41" s="34"/>
      <c r="V41" s="35">
        <v>16269000</v>
      </c>
      <c r="W41" s="35">
        <f t="shared" si="2"/>
        <v>19140000</v>
      </c>
      <c r="X41" s="44">
        <f t="shared" si="7"/>
        <v>0.85</v>
      </c>
      <c r="Y41" s="35">
        <f t="shared" si="5"/>
        <v>2871000</v>
      </c>
      <c r="Z41" s="56">
        <v>0.85</v>
      </c>
      <c r="AA41" s="51" t="s">
        <v>102</v>
      </c>
      <c r="AB41" s="315" t="s">
        <v>1880</v>
      </c>
      <c r="AC41" s="315" t="s">
        <v>1446</v>
      </c>
      <c r="AD41" s="51" t="s">
        <v>66</v>
      </c>
      <c r="AE41" s="315" t="s">
        <v>67</v>
      </c>
      <c r="AF41" s="315" t="s">
        <v>69</v>
      </c>
      <c r="AG41" s="315" t="s">
        <v>67</v>
      </c>
      <c r="AH41" s="316" t="s">
        <v>128</v>
      </c>
      <c r="AI41" s="317" t="s">
        <v>997</v>
      </c>
      <c r="AJ41" s="34" t="s">
        <v>67</v>
      </c>
      <c r="AK41" s="48" t="s">
        <v>1548</v>
      </c>
      <c r="AL41" s="48" t="s">
        <v>1548</v>
      </c>
      <c r="AM41" s="47">
        <v>45454</v>
      </c>
      <c r="AN41" s="47">
        <v>45552</v>
      </c>
      <c r="AO41" s="350" t="s">
        <v>1698</v>
      </c>
    </row>
    <row r="42" spans="1:41" s="4" customFormat="1" ht="11.3" customHeight="1" x14ac:dyDescent="0.2">
      <c r="A42" s="109">
        <v>2</v>
      </c>
      <c r="B42" s="300" t="s">
        <v>9</v>
      </c>
      <c r="C42" s="79" t="s">
        <v>29</v>
      </c>
      <c r="D42" s="303" t="s">
        <v>1073</v>
      </c>
      <c r="E42" s="109" t="s">
        <v>41</v>
      </c>
      <c r="F42" s="79" t="s">
        <v>609</v>
      </c>
      <c r="G42" s="79" t="s">
        <v>1100</v>
      </c>
      <c r="H42" s="223" t="s">
        <v>819</v>
      </c>
      <c r="I42" s="79" t="s">
        <v>1106</v>
      </c>
      <c r="J42" s="32" t="s">
        <v>253</v>
      </c>
      <c r="K42" s="29" t="s">
        <v>162</v>
      </c>
      <c r="L42" s="29" t="s">
        <v>1322</v>
      </c>
      <c r="M42" s="29" t="s">
        <v>825</v>
      </c>
      <c r="N42" s="29" t="s">
        <v>1348</v>
      </c>
      <c r="O42" s="34">
        <v>1</v>
      </c>
      <c r="P42" s="34" t="s">
        <v>4</v>
      </c>
      <c r="Q42" s="338" t="s">
        <v>133</v>
      </c>
      <c r="R42" s="307">
        <v>3093705</v>
      </c>
      <c r="S42" s="43">
        <f t="shared" si="6"/>
        <v>0</v>
      </c>
      <c r="T42" s="35">
        <f t="shared" si="1"/>
        <v>0</v>
      </c>
      <c r="U42" s="34"/>
      <c r="V42" s="35">
        <v>3093705</v>
      </c>
      <c r="W42" s="35">
        <f t="shared" si="2"/>
        <v>3639653</v>
      </c>
      <c r="X42" s="44">
        <f t="shared" si="7"/>
        <v>0.84999998626242668</v>
      </c>
      <c r="Y42" s="35">
        <f t="shared" si="5"/>
        <v>545948</v>
      </c>
      <c r="Z42" s="45">
        <v>0.85</v>
      </c>
      <c r="AA42" s="338" t="s">
        <v>133</v>
      </c>
      <c r="AB42" s="315" t="s">
        <v>596</v>
      </c>
      <c r="AC42" s="315" t="s">
        <v>80</v>
      </c>
      <c r="AD42" s="51" t="s">
        <v>66</v>
      </c>
      <c r="AE42" s="316" t="s">
        <v>67</v>
      </c>
      <c r="AF42" s="316" t="s">
        <v>128</v>
      </c>
      <c r="AG42" s="316" t="s">
        <v>67</v>
      </c>
      <c r="AH42" s="316" t="s">
        <v>128</v>
      </c>
      <c r="AI42" s="317" t="s">
        <v>1502</v>
      </c>
      <c r="AJ42" s="34" t="s">
        <v>67</v>
      </c>
      <c r="AK42" s="48" t="s">
        <v>1548</v>
      </c>
      <c r="AL42" s="48" t="s">
        <v>1548</v>
      </c>
      <c r="AM42" s="47">
        <v>45397</v>
      </c>
      <c r="AN42" s="47">
        <v>45489</v>
      </c>
      <c r="AO42" s="350" t="s">
        <v>1698</v>
      </c>
    </row>
    <row r="43" spans="1:41" s="4" customFormat="1" ht="11.3" customHeight="1" x14ac:dyDescent="0.2">
      <c r="A43" s="109">
        <v>2</v>
      </c>
      <c r="B43" s="300" t="s">
        <v>9</v>
      </c>
      <c r="C43" s="79" t="s">
        <v>29</v>
      </c>
      <c r="D43" s="303" t="s">
        <v>1073</v>
      </c>
      <c r="E43" s="109" t="s">
        <v>41</v>
      </c>
      <c r="F43" s="79" t="s">
        <v>609</v>
      </c>
      <c r="G43" s="79" t="s">
        <v>1100</v>
      </c>
      <c r="H43" s="223" t="s">
        <v>819</v>
      </c>
      <c r="I43" s="79" t="s">
        <v>1106</v>
      </c>
      <c r="J43" s="32" t="s">
        <v>253</v>
      </c>
      <c r="K43" s="29" t="s">
        <v>162</v>
      </c>
      <c r="L43" s="29" t="s">
        <v>1322</v>
      </c>
      <c r="M43" s="29" t="s">
        <v>825</v>
      </c>
      <c r="N43" s="29" t="s">
        <v>1348</v>
      </c>
      <c r="O43" s="34">
        <v>2</v>
      </c>
      <c r="P43" s="34" t="s">
        <v>4</v>
      </c>
      <c r="Q43" s="338" t="s">
        <v>133</v>
      </c>
      <c r="R43" s="307">
        <v>5190824</v>
      </c>
      <c r="S43" s="43">
        <f t="shared" si="6"/>
        <v>-0.20141169230769232</v>
      </c>
      <c r="T43" s="35">
        <f t="shared" si="1"/>
        <v>-1309176</v>
      </c>
      <c r="U43" s="34" t="s">
        <v>1899</v>
      </c>
      <c r="V43" s="35">
        <v>6500000</v>
      </c>
      <c r="W43" s="35">
        <f t="shared" si="2"/>
        <v>6106852</v>
      </c>
      <c r="X43" s="44">
        <f t="shared" si="7"/>
        <v>0.84999996724990223</v>
      </c>
      <c r="Y43" s="35">
        <f t="shared" si="5"/>
        <v>916028</v>
      </c>
      <c r="Z43" s="45">
        <v>0.65</v>
      </c>
      <c r="AA43" s="338" t="s">
        <v>133</v>
      </c>
      <c r="AB43" s="315" t="s">
        <v>167</v>
      </c>
      <c r="AC43" s="315" t="s">
        <v>80</v>
      </c>
      <c r="AD43" s="42" t="s">
        <v>83</v>
      </c>
      <c r="AE43" s="316" t="s">
        <v>67</v>
      </c>
      <c r="AF43" s="316" t="s">
        <v>128</v>
      </c>
      <c r="AG43" s="316" t="s">
        <v>67</v>
      </c>
      <c r="AH43" s="316" t="s">
        <v>128</v>
      </c>
      <c r="AI43" s="317" t="s">
        <v>1503</v>
      </c>
      <c r="AJ43" s="34" t="s">
        <v>67</v>
      </c>
      <c r="AK43" s="46">
        <v>45498</v>
      </c>
      <c r="AL43" s="47">
        <v>45538</v>
      </c>
      <c r="AM43" s="47">
        <v>45503</v>
      </c>
      <c r="AN43" s="47">
        <v>45601</v>
      </c>
      <c r="AO43" s="350" t="s">
        <v>1698</v>
      </c>
    </row>
    <row r="44" spans="1:41" s="4" customFormat="1" ht="11.3" customHeight="1" x14ac:dyDescent="0.2">
      <c r="A44" s="109">
        <v>2</v>
      </c>
      <c r="B44" s="300" t="s">
        <v>9</v>
      </c>
      <c r="C44" s="79" t="s">
        <v>29</v>
      </c>
      <c r="D44" s="303" t="s">
        <v>1073</v>
      </c>
      <c r="E44" s="109" t="s">
        <v>41</v>
      </c>
      <c r="F44" s="79" t="s">
        <v>609</v>
      </c>
      <c r="G44" s="79" t="s">
        <v>1100</v>
      </c>
      <c r="H44" s="223" t="s">
        <v>819</v>
      </c>
      <c r="I44" s="79" t="s">
        <v>1106</v>
      </c>
      <c r="J44" s="32" t="s">
        <v>253</v>
      </c>
      <c r="K44" s="29" t="s">
        <v>162</v>
      </c>
      <c r="L44" s="29" t="s">
        <v>1322</v>
      </c>
      <c r="M44" s="29" t="s">
        <v>825</v>
      </c>
      <c r="N44" s="29" t="s">
        <v>1348</v>
      </c>
      <c r="O44" s="34">
        <v>3</v>
      </c>
      <c r="P44" s="34" t="s">
        <v>4</v>
      </c>
      <c r="Q44" s="338" t="s">
        <v>133</v>
      </c>
      <c r="R44" s="307">
        <v>12961544</v>
      </c>
      <c r="S44" s="43">
        <f t="shared" si="6"/>
        <v>0</v>
      </c>
      <c r="T44" s="35">
        <f t="shared" si="1"/>
        <v>0</v>
      </c>
      <c r="U44" s="297"/>
      <c r="V44" s="35">
        <v>12961544</v>
      </c>
      <c r="W44" s="35">
        <f t="shared" si="2"/>
        <v>15248876</v>
      </c>
      <c r="X44" s="44">
        <f t="shared" si="7"/>
        <v>0.84999996065283767</v>
      </c>
      <c r="Y44" s="35">
        <f t="shared" si="5"/>
        <v>2287332</v>
      </c>
      <c r="Z44" s="45">
        <v>0.85</v>
      </c>
      <c r="AA44" s="338" t="s">
        <v>133</v>
      </c>
      <c r="AB44" s="315" t="s">
        <v>596</v>
      </c>
      <c r="AC44" s="315" t="s">
        <v>80</v>
      </c>
      <c r="AD44" s="42" t="s">
        <v>83</v>
      </c>
      <c r="AE44" s="316" t="s">
        <v>67</v>
      </c>
      <c r="AF44" s="316" t="s">
        <v>128</v>
      </c>
      <c r="AG44" s="316" t="s">
        <v>67</v>
      </c>
      <c r="AH44" s="316" t="s">
        <v>128</v>
      </c>
      <c r="AI44" s="317" t="s">
        <v>1504</v>
      </c>
      <c r="AJ44" s="34" t="s">
        <v>67</v>
      </c>
      <c r="AK44" s="34" t="s">
        <v>1054</v>
      </c>
      <c r="AL44" s="34" t="s">
        <v>1053</v>
      </c>
      <c r="AM44" s="34" t="s">
        <v>1054</v>
      </c>
      <c r="AN44" s="40" t="s">
        <v>1053</v>
      </c>
      <c r="AO44" s="34" t="s">
        <v>1053</v>
      </c>
    </row>
    <row r="45" spans="1:41" s="4" customFormat="1" ht="11.3" customHeight="1" x14ac:dyDescent="0.2">
      <c r="A45" s="109">
        <v>2</v>
      </c>
      <c r="B45" s="300" t="s">
        <v>9</v>
      </c>
      <c r="C45" s="79" t="s">
        <v>29</v>
      </c>
      <c r="D45" s="303" t="s">
        <v>1073</v>
      </c>
      <c r="E45" s="109" t="s">
        <v>41</v>
      </c>
      <c r="F45" s="79" t="s">
        <v>609</v>
      </c>
      <c r="G45" s="79" t="s">
        <v>1100</v>
      </c>
      <c r="H45" s="223" t="s">
        <v>819</v>
      </c>
      <c r="I45" s="79" t="s">
        <v>1106</v>
      </c>
      <c r="J45" s="32" t="s">
        <v>554</v>
      </c>
      <c r="K45" s="29" t="s">
        <v>1564</v>
      </c>
      <c r="L45" s="29" t="s">
        <v>1122</v>
      </c>
      <c r="M45" s="29" t="s">
        <v>556</v>
      </c>
      <c r="N45" s="29" t="s">
        <v>1122</v>
      </c>
      <c r="O45" s="34" t="s">
        <v>226</v>
      </c>
      <c r="P45" s="34" t="s">
        <v>4</v>
      </c>
      <c r="Q45" s="338" t="s">
        <v>210</v>
      </c>
      <c r="R45" s="307">
        <v>11092500</v>
      </c>
      <c r="S45" s="43">
        <f t="shared" si="6"/>
        <v>0</v>
      </c>
      <c r="T45" s="35">
        <f t="shared" si="1"/>
        <v>0</v>
      </c>
      <c r="U45" s="34"/>
      <c r="V45" s="35">
        <v>11092500</v>
      </c>
      <c r="W45" s="35">
        <f t="shared" si="2"/>
        <v>13050000</v>
      </c>
      <c r="X45" s="44">
        <f t="shared" si="7"/>
        <v>0.85</v>
      </c>
      <c r="Y45" s="35">
        <f t="shared" si="5"/>
        <v>1957500</v>
      </c>
      <c r="Z45" s="45">
        <v>0.85</v>
      </c>
      <c r="AA45" s="338" t="s">
        <v>210</v>
      </c>
      <c r="AB45" s="315" t="s">
        <v>311</v>
      </c>
      <c r="AC45" s="315" t="s">
        <v>574</v>
      </c>
      <c r="AD45" s="51" t="s">
        <v>66</v>
      </c>
      <c r="AE45" s="315" t="s">
        <v>67</v>
      </c>
      <c r="AF45" s="315" t="s">
        <v>69</v>
      </c>
      <c r="AG45" s="315" t="s">
        <v>67</v>
      </c>
      <c r="AH45" s="316" t="s">
        <v>128</v>
      </c>
      <c r="AI45" s="317" t="s">
        <v>784</v>
      </c>
      <c r="AJ45" s="34" t="s">
        <v>67</v>
      </c>
      <c r="AK45" s="46">
        <v>45533</v>
      </c>
      <c r="AL45" s="46">
        <v>45712</v>
      </c>
      <c r="AM45" s="47">
        <v>45462</v>
      </c>
      <c r="AN45" s="47">
        <v>45643</v>
      </c>
      <c r="AO45" s="46">
        <v>45747</v>
      </c>
    </row>
    <row r="46" spans="1:41" s="4" customFormat="1" ht="11.3" customHeight="1" x14ac:dyDescent="0.2">
      <c r="A46" s="109">
        <v>2</v>
      </c>
      <c r="B46" s="300" t="s">
        <v>9</v>
      </c>
      <c r="C46" s="79" t="s">
        <v>29</v>
      </c>
      <c r="D46" s="303" t="s">
        <v>1073</v>
      </c>
      <c r="E46" s="109" t="s">
        <v>41</v>
      </c>
      <c r="F46" s="79" t="s">
        <v>609</v>
      </c>
      <c r="G46" s="79" t="s">
        <v>1100</v>
      </c>
      <c r="H46" s="223" t="s">
        <v>819</v>
      </c>
      <c r="I46" s="79" t="s">
        <v>1106</v>
      </c>
      <c r="J46" s="32" t="s">
        <v>555</v>
      </c>
      <c r="K46" s="29" t="s">
        <v>581</v>
      </c>
      <c r="L46" s="29" t="s">
        <v>1123</v>
      </c>
      <c r="M46" s="29" t="s">
        <v>826</v>
      </c>
      <c r="N46" s="29" t="s">
        <v>1138</v>
      </c>
      <c r="O46" s="34" t="s">
        <v>226</v>
      </c>
      <c r="P46" s="34" t="s">
        <v>4</v>
      </c>
      <c r="Q46" s="338" t="s">
        <v>210</v>
      </c>
      <c r="R46" s="307">
        <v>29580000</v>
      </c>
      <c r="S46" s="43">
        <f t="shared" si="6"/>
        <v>0</v>
      </c>
      <c r="T46" s="35">
        <f t="shared" si="1"/>
        <v>0</v>
      </c>
      <c r="U46" s="34"/>
      <c r="V46" s="35">
        <v>29580000</v>
      </c>
      <c r="W46" s="35">
        <f t="shared" si="2"/>
        <v>34800000</v>
      </c>
      <c r="X46" s="44">
        <f t="shared" si="7"/>
        <v>0.85</v>
      </c>
      <c r="Y46" s="35">
        <f t="shared" si="5"/>
        <v>5220000</v>
      </c>
      <c r="Z46" s="56">
        <v>0.85</v>
      </c>
      <c r="AA46" s="338" t="s">
        <v>210</v>
      </c>
      <c r="AB46" s="315" t="s">
        <v>672</v>
      </c>
      <c r="AC46" s="315" t="s">
        <v>100</v>
      </c>
      <c r="AD46" s="340" t="s">
        <v>66</v>
      </c>
      <c r="AE46" s="315" t="s">
        <v>67</v>
      </c>
      <c r="AF46" s="315" t="s">
        <v>69</v>
      </c>
      <c r="AG46" s="315" t="s">
        <v>67</v>
      </c>
      <c r="AH46" s="316" t="s">
        <v>128</v>
      </c>
      <c r="AI46" s="317" t="s">
        <v>722</v>
      </c>
      <c r="AJ46" s="34" t="s">
        <v>67</v>
      </c>
      <c r="AK46" s="47">
        <v>45743</v>
      </c>
      <c r="AL46" s="47">
        <v>45805</v>
      </c>
      <c r="AM46" s="46">
        <v>45491</v>
      </c>
      <c r="AN46" s="47">
        <v>45664</v>
      </c>
      <c r="AO46" s="46">
        <v>45833</v>
      </c>
    </row>
    <row r="47" spans="1:41" s="4" customFormat="1" ht="11.3" customHeight="1" x14ac:dyDescent="0.2">
      <c r="A47" s="40">
        <v>2</v>
      </c>
      <c r="B47" s="304" t="s">
        <v>9</v>
      </c>
      <c r="C47" s="79" t="s">
        <v>29</v>
      </c>
      <c r="D47" s="303" t="s">
        <v>1073</v>
      </c>
      <c r="E47" s="40" t="s">
        <v>42</v>
      </c>
      <c r="F47" s="79" t="s">
        <v>775</v>
      </c>
      <c r="G47" s="79" t="s">
        <v>1205</v>
      </c>
      <c r="H47" s="79" t="s">
        <v>827</v>
      </c>
      <c r="I47" s="79" t="s">
        <v>1632</v>
      </c>
      <c r="J47" s="34" t="s">
        <v>1438</v>
      </c>
      <c r="K47" s="34" t="s">
        <v>226</v>
      </c>
      <c r="L47" s="34" t="s">
        <v>226</v>
      </c>
      <c r="M47" s="34" t="s">
        <v>226</v>
      </c>
      <c r="N47" s="34" t="s">
        <v>226</v>
      </c>
      <c r="O47" s="34">
        <v>1</v>
      </c>
      <c r="P47" s="32" t="s">
        <v>204</v>
      </c>
      <c r="Q47" s="338" t="s">
        <v>1049</v>
      </c>
      <c r="R47" s="307">
        <v>18246193</v>
      </c>
      <c r="S47" s="43">
        <f t="shared" si="6"/>
        <v>0</v>
      </c>
      <c r="T47" s="35">
        <f t="shared" si="1"/>
        <v>0</v>
      </c>
      <c r="U47" s="32"/>
      <c r="V47" s="35">
        <v>18246193</v>
      </c>
      <c r="W47" s="35">
        <f t="shared" si="2"/>
        <v>21466110</v>
      </c>
      <c r="X47" s="44">
        <f t="shared" si="7"/>
        <v>0.84999997670747052</v>
      </c>
      <c r="Y47" s="35">
        <f t="shared" si="5"/>
        <v>3219917</v>
      </c>
      <c r="Z47" s="34" t="s">
        <v>643</v>
      </c>
      <c r="AA47" s="338" t="s">
        <v>1049</v>
      </c>
      <c r="AB47" s="315" t="s">
        <v>1716</v>
      </c>
      <c r="AC47" s="316" t="s">
        <v>80</v>
      </c>
      <c r="AD47" s="51" t="s">
        <v>1584</v>
      </c>
      <c r="AE47" s="316" t="s">
        <v>70</v>
      </c>
      <c r="AF47" s="316" t="s">
        <v>128</v>
      </c>
      <c r="AG47" s="315" t="s">
        <v>70</v>
      </c>
      <c r="AH47" s="316" t="s">
        <v>128</v>
      </c>
      <c r="AI47" s="315" t="s">
        <v>1719</v>
      </c>
      <c r="AJ47" s="34" t="s">
        <v>67</v>
      </c>
      <c r="AK47" s="49" t="s">
        <v>1539</v>
      </c>
      <c r="AL47" s="49" t="s">
        <v>1539</v>
      </c>
      <c r="AM47" s="47">
        <v>45604</v>
      </c>
      <c r="AN47" s="47">
        <v>45664</v>
      </c>
      <c r="AO47" s="349" t="s">
        <v>1539</v>
      </c>
    </row>
    <row r="48" spans="1:41" s="4" customFormat="1" ht="11.3" customHeight="1" x14ac:dyDescent="0.2">
      <c r="A48" s="40">
        <v>2</v>
      </c>
      <c r="B48" s="304" t="s">
        <v>9</v>
      </c>
      <c r="C48" s="79" t="s">
        <v>29</v>
      </c>
      <c r="D48" s="303" t="s">
        <v>1073</v>
      </c>
      <c r="E48" s="40" t="s">
        <v>43</v>
      </c>
      <c r="F48" s="79" t="s">
        <v>610</v>
      </c>
      <c r="G48" s="79" t="s">
        <v>1142</v>
      </c>
      <c r="H48" s="223" t="s">
        <v>828</v>
      </c>
      <c r="I48" s="79" t="s">
        <v>1143</v>
      </c>
      <c r="J48" s="40" t="s">
        <v>254</v>
      </c>
      <c r="K48" s="79" t="s">
        <v>163</v>
      </c>
      <c r="L48" s="79" t="s">
        <v>1323</v>
      </c>
      <c r="M48" s="79" t="s">
        <v>163</v>
      </c>
      <c r="N48" s="79" t="s">
        <v>1323</v>
      </c>
      <c r="O48" s="109">
        <v>1</v>
      </c>
      <c r="P48" s="40" t="s">
        <v>4</v>
      </c>
      <c r="Q48" s="311" t="s">
        <v>133</v>
      </c>
      <c r="R48" s="307">
        <v>33658159</v>
      </c>
      <c r="S48" s="43">
        <f t="shared" si="6"/>
        <v>-5.3100904059583523E-2</v>
      </c>
      <c r="T48" s="35">
        <f t="shared" si="1"/>
        <v>-1887507</v>
      </c>
      <c r="U48" s="297" t="s">
        <v>1664</v>
      </c>
      <c r="V48" s="35">
        <v>35545666</v>
      </c>
      <c r="W48" s="35">
        <f t="shared" si="2"/>
        <v>39597835</v>
      </c>
      <c r="X48" s="44">
        <f t="shared" si="7"/>
        <v>0.84999998105957053</v>
      </c>
      <c r="Y48" s="35">
        <f t="shared" si="5"/>
        <v>5939676</v>
      </c>
      <c r="Z48" s="45">
        <v>0.85</v>
      </c>
      <c r="AA48" s="338" t="s">
        <v>133</v>
      </c>
      <c r="AB48" s="315" t="s">
        <v>164</v>
      </c>
      <c r="AC48" s="315" t="s">
        <v>1510</v>
      </c>
      <c r="AD48" s="42" t="s">
        <v>83</v>
      </c>
      <c r="AE48" s="316" t="s">
        <v>67</v>
      </c>
      <c r="AF48" s="316" t="s">
        <v>69</v>
      </c>
      <c r="AG48" s="315" t="s">
        <v>67</v>
      </c>
      <c r="AH48" s="316" t="s">
        <v>128</v>
      </c>
      <c r="AI48" s="326" t="s">
        <v>1586</v>
      </c>
      <c r="AJ48" s="34" t="s">
        <v>67</v>
      </c>
      <c r="AK48" s="47">
        <v>45197</v>
      </c>
      <c r="AL48" s="47">
        <v>45252</v>
      </c>
      <c r="AM48" s="47">
        <v>45210</v>
      </c>
      <c r="AN48" s="47">
        <v>45419</v>
      </c>
      <c r="AO48" s="46">
        <v>45469</v>
      </c>
    </row>
    <row r="49" spans="1:41" s="4" customFormat="1" ht="11.3" customHeight="1" x14ac:dyDescent="0.2">
      <c r="A49" s="40">
        <v>2</v>
      </c>
      <c r="B49" s="304" t="s">
        <v>9</v>
      </c>
      <c r="C49" s="79" t="s">
        <v>29</v>
      </c>
      <c r="D49" s="303" t="s">
        <v>1073</v>
      </c>
      <c r="E49" s="40" t="s">
        <v>43</v>
      </c>
      <c r="F49" s="79" t="s">
        <v>610</v>
      </c>
      <c r="G49" s="79" t="s">
        <v>1142</v>
      </c>
      <c r="H49" s="223" t="s">
        <v>828</v>
      </c>
      <c r="I49" s="79" t="s">
        <v>1143</v>
      </c>
      <c r="J49" s="40" t="s">
        <v>254</v>
      </c>
      <c r="K49" s="79" t="s">
        <v>163</v>
      </c>
      <c r="L49" s="79" t="s">
        <v>1323</v>
      </c>
      <c r="M49" s="79" t="s">
        <v>163</v>
      </c>
      <c r="N49" s="79" t="s">
        <v>1323</v>
      </c>
      <c r="O49" s="109">
        <v>2</v>
      </c>
      <c r="P49" s="40" t="s">
        <v>4</v>
      </c>
      <c r="Q49" s="311" t="s">
        <v>133</v>
      </c>
      <c r="R49" s="307">
        <v>8641841</v>
      </c>
      <c r="S49" s="43">
        <f t="shared" si="6"/>
        <v>-1.2849978079429001E-2</v>
      </c>
      <c r="T49" s="35">
        <f t="shared" si="1"/>
        <v>-112493</v>
      </c>
      <c r="U49" s="297" t="s">
        <v>1662</v>
      </c>
      <c r="V49" s="35">
        <v>8754334</v>
      </c>
      <c r="W49" s="35">
        <f t="shared" si="2"/>
        <v>10166872</v>
      </c>
      <c r="X49" s="44">
        <f t="shared" si="7"/>
        <v>0.84999998032826618</v>
      </c>
      <c r="Y49" s="35">
        <f t="shared" si="5"/>
        <v>1525031</v>
      </c>
      <c r="Z49" s="45">
        <v>0.85</v>
      </c>
      <c r="AA49" s="338" t="s">
        <v>133</v>
      </c>
      <c r="AB49" s="315" t="s">
        <v>164</v>
      </c>
      <c r="AC49" s="315" t="s">
        <v>1511</v>
      </c>
      <c r="AD49" s="42" t="s">
        <v>83</v>
      </c>
      <c r="AE49" s="316" t="s">
        <v>67</v>
      </c>
      <c r="AF49" s="316" t="s">
        <v>69</v>
      </c>
      <c r="AG49" s="315" t="s">
        <v>67</v>
      </c>
      <c r="AH49" s="316" t="s">
        <v>128</v>
      </c>
      <c r="AI49" s="317" t="s">
        <v>1586</v>
      </c>
      <c r="AJ49" s="34" t="s">
        <v>67</v>
      </c>
      <c r="AK49" s="333" t="s">
        <v>1548</v>
      </c>
      <c r="AL49" s="32" t="s">
        <v>1054</v>
      </c>
      <c r="AM49" s="47">
        <v>45933</v>
      </c>
      <c r="AN49" s="34" t="s">
        <v>1053</v>
      </c>
      <c r="AO49" s="34" t="s">
        <v>1751</v>
      </c>
    </row>
    <row r="50" spans="1:41" s="4" customFormat="1" ht="11.3" customHeight="1" x14ac:dyDescent="0.2">
      <c r="A50" s="40">
        <v>2</v>
      </c>
      <c r="B50" s="304" t="s">
        <v>9</v>
      </c>
      <c r="C50" s="79" t="s">
        <v>29</v>
      </c>
      <c r="D50" s="303" t="s">
        <v>1073</v>
      </c>
      <c r="E50" s="40" t="s">
        <v>43</v>
      </c>
      <c r="F50" s="79" t="s">
        <v>610</v>
      </c>
      <c r="G50" s="79" t="s">
        <v>1142</v>
      </c>
      <c r="H50" s="223" t="s">
        <v>828</v>
      </c>
      <c r="I50" s="79" t="s">
        <v>1143</v>
      </c>
      <c r="J50" s="32" t="s">
        <v>255</v>
      </c>
      <c r="K50" s="29" t="s">
        <v>165</v>
      </c>
      <c r="L50" s="29" t="s">
        <v>1324</v>
      </c>
      <c r="M50" s="29" t="s">
        <v>829</v>
      </c>
      <c r="N50" s="29" t="s">
        <v>1349</v>
      </c>
      <c r="O50" s="34">
        <v>1</v>
      </c>
      <c r="P50" s="32" t="s">
        <v>4</v>
      </c>
      <c r="Q50" s="42" t="s">
        <v>133</v>
      </c>
      <c r="R50" s="307">
        <v>14391596</v>
      </c>
      <c r="S50" s="43">
        <f t="shared" si="6"/>
        <v>0</v>
      </c>
      <c r="T50" s="35">
        <f t="shared" si="1"/>
        <v>0</v>
      </c>
      <c r="U50" s="32"/>
      <c r="V50" s="35">
        <v>14391596</v>
      </c>
      <c r="W50" s="35">
        <f t="shared" si="2"/>
        <v>16931290</v>
      </c>
      <c r="X50" s="44">
        <f t="shared" si="7"/>
        <v>0.84999997046887743</v>
      </c>
      <c r="Y50" s="35">
        <f t="shared" si="5"/>
        <v>2539694</v>
      </c>
      <c r="Z50" s="45">
        <v>0.85</v>
      </c>
      <c r="AA50" s="42" t="s">
        <v>133</v>
      </c>
      <c r="AB50" s="315" t="s">
        <v>1094</v>
      </c>
      <c r="AC50" s="315" t="s">
        <v>80</v>
      </c>
      <c r="AD50" s="338" t="s">
        <v>66</v>
      </c>
      <c r="AE50" s="316" t="s">
        <v>67</v>
      </c>
      <c r="AF50" s="315" t="s">
        <v>69</v>
      </c>
      <c r="AG50" s="315" t="s">
        <v>67</v>
      </c>
      <c r="AH50" s="316" t="s">
        <v>128</v>
      </c>
      <c r="AI50" s="317" t="s">
        <v>1003</v>
      </c>
      <c r="AJ50" s="34" t="s">
        <v>67</v>
      </c>
      <c r="AK50" s="46">
        <v>45098</v>
      </c>
      <c r="AL50" s="46">
        <v>45107</v>
      </c>
      <c r="AM50" s="47">
        <v>45072</v>
      </c>
      <c r="AN50" s="47">
        <v>45104</v>
      </c>
      <c r="AO50" s="350" t="s">
        <v>1698</v>
      </c>
    </row>
    <row r="51" spans="1:41" s="4" customFormat="1" ht="11.3" customHeight="1" x14ac:dyDescent="0.2">
      <c r="A51" s="40">
        <v>2</v>
      </c>
      <c r="B51" s="304" t="s">
        <v>9</v>
      </c>
      <c r="C51" s="79" t="s">
        <v>29</v>
      </c>
      <c r="D51" s="303" t="s">
        <v>1073</v>
      </c>
      <c r="E51" s="40" t="s">
        <v>43</v>
      </c>
      <c r="F51" s="79" t="s">
        <v>610</v>
      </c>
      <c r="G51" s="79" t="s">
        <v>1142</v>
      </c>
      <c r="H51" s="223" t="s">
        <v>828</v>
      </c>
      <c r="I51" s="79" t="s">
        <v>1143</v>
      </c>
      <c r="J51" s="32" t="s">
        <v>255</v>
      </c>
      <c r="K51" s="29" t="s">
        <v>165</v>
      </c>
      <c r="L51" s="29" t="s">
        <v>1324</v>
      </c>
      <c r="M51" s="29" t="s">
        <v>829</v>
      </c>
      <c r="N51" s="29" t="s">
        <v>1349</v>
      </c>
      <c r="O51" s="34">
        <v>2</v>
      </c>
      <c r="P51" s="32" t="s">
        <v>4</v>
      </c>
      <c r="Q51" s="42" t="s">
        <v>133</v>
      </c>
      <c r="R51" s="307">
        <v>34838404</v>
      </c>
      <c r="S51" s="43">
        <f t="shared" si="6"/>
        <v>0</v>
      </c>
      <c r="T51" s="35">
        <f t="shared" si="1"/>
        <v>0</v>
      </c>
      <c r="U51" s="32"/>
      <c r="V51" s="35">
        <v>34838404</v>
      </c>
      <c r="W51" s="35">
        <f t="shared" si="2"/>
        <v>40986358</v>
      </c>
      <c r="X51" s="44">
        <f t="shared" si="7"/>
        <v>0.84999999268049142</v>
      </c>
      <c r="Y51" s="35">
        <f t="shared" si="5"/>
        <v>6147954</v>
      </c>
      <c r="Z51" s="45">
        <v>0.85</v>
      </c>
      <c r="AA51" s="42" t="s">
        <v>133</v>
      </c>
      <c r="AB51" s="315" t="s">
        <v>597</v>
      </c>
      <c r="AC51" s="315" t="s">
        <v>80</v>
      </c>
      <c r="AD51" s="338" t="s">
        <v>66</v>
      </c>
      <c r="AE51" s="316" t="s">
        <v>67</v>
      </c>
      <c r="AF51" s="315" t="s">
        <v>69</v>
      </c>
      <c r="AG51" s="315" t="s">
        <v>67</v>
      </c>
      <c r="AH51" s="316" t="s">
        <v>128</v>
      </c>
      <c r="AI51" s="317" t="s">
        <v>1003</v>
      </c>
      <c r="AJ51" s="34" t="s">
        <v>67</v>
      </c>
      <c r="AK51" s="46">
        <v>45316</v>
      </c>
      <c r="AL51" s="46">
        <v>45366</v>
      </c>
      <c r="AM51" s="46">
        <v>45335</v>
      </c>
      <c r="AN51" s="47">
        <v>45412</v>
      </c>
      <c r="AO51" s="46">
        <v>45456</v>
      </c>
    </row>
    <row r="52" spans="1:41" s="4" customFormat="1" ht="11.3" customHeight="1" x14ac:dyDescent="0.2">
      <c r="A52" s="40">
        <v>2</v>
      </c>
      <c r="B52" s="304" t="s">
        <v>9</v>
      </c>
      <c r="C52" s="79" t="s">
        <v>29</v>
      </c>
      <c r="D52" s="303" t="s">
        <v>1073</v>
      </c>
      <c r="E52" s="40" t="s">
        <v>43</v>
      </c>
      <c r="F52" s="79" t="s">
        <v>610</v>
      </c>
      <c r="G52" s="79" t="s">
        <v>1142</v>
      </c>
      <c r="H52" s="223" t="s">
        <v>828</v>
      </c>
      <c r="I52" s="79" t="s">
        <v>1143</v>
      </c>
      <c r="J52" s="32" t="s">
        <v>256</v>
      </c>
      <c r="K52" s="29" t="s">
        <v>782</v>
      </c>
      <c r="L52" s="29" t="s">
        <v>1144</v>
      </c>
      <c r="M52" s="29" t="s">
        <v>782</v>
      </c>
      <c r="N52" s="29" t="s">
        <v>1144</v>
      </c>
      <c r="O52" s="34">
        <v>1</v>
      </c>
      <c r="P52" s="32" t="s">
        <v>4</v>
      </c>
      <c r="Q52" s="42" t="s">
        <v>166</v>
      </c>
      <c r="R52" s="307">
        <v>2918429</v>
      </c>
      <c r="S52" s="43">
        <f t="shared" si="6"/>
        <v>0</v>
      </c>
      <c r="T52" s="35">
        <f t="shared" si="1"/>
        <v>0</v>
      </c>
      <c r="U52" s="32"/>
      <c r="V52" s="35">
        <v>2918429</v>
      </c>
      <c r="W52" s="35">
        <f t="shared" si="2"/>
        <v>3433446</v>
      </c>
      <c r="X52" s="44">
        <f t="shared" si="7"/>
        <v>0.84999997087474222</v>
      </c>
      <c r="Y52" s="35">
        <f>ROUND((R52/0.85)*0.15,0)</f>
        <v>515017</v>
      </c>
      <c r="Z52" s="45">
        <v>0.85</v>
      </c>
      <c r="AA52" s="42" t="s">
        <v>166</v>
      </c>
      <c r="AB52" s="315" t="s">
        <v>1063</v>
      </c>
      <c r="AC52" s="315" t="s">
        <v>1064</v>
      </c>
      <c r="AD52" s="42" t="s">
        <v>66</v>
      </c>
      <c r="AE52" s="316" t="s">
        <v>67</v>
      </c>
      <c r="AF52" s="315" t="s">
        <v>69</v>
      </c>
      <c r="AG52" s="315" t="s">
        <v>67</v>
      </c>
      <c r="AH52" s="316" t="s">
        <v>69</v>
      </c>
      <c r="AI52" s="317" t="s">
        <v>1091</v>
      </c>
      <c r="AJ52" s="34" t="s">
        <v>67</v>
      </c>
      <c r="AK52" s="46">
        <v>45021</v>
      </c>
      <c r="AL52" s="46">
        <v>45111</v>
      </c>
      <c r="AM52" s="47">
        <v>45012</v>
      </c>
      <c r="AN52" s="47">
        <v>45216</v>
      </c>
      <c r="AO52" s="350" t="s">
        <v>1698</v>
      </c>
    </row>
    <row r="53" spans="1:41" s="4" customFormat="1" ht="11.3" customHeight="1" x14ac:dyDescent="0.2">
      <c r="A53" s="40">
        <v>2</v>
      </c>
      <c r="B53" s="304" t="s">
        <v>9</v>
      </c>
      <c r="C53" s="79" t="s">
        <v>29</v>
      </c>
      <c r="D53" s="303" t="s">
        <v>1073</v>
      </c>
      <c r="E53" s="40" t="s">
        <v>43</v>
      </c>
      <c r="F53" s="79" t="s">
        <v>610</v>
      </c>
      <c r="G53" s="79" t="s">
        <v>1142</v>
      </c>
      <c r="H53" s="223" t="s">
        <v>828</v>
      </c>
      <c r="I53" s="79" t="s">
        <v>1143</v>
      </c>
      <c r="J53" s="32" t="s">
        <v>256</v>
      </c>
      <c r="K53" s="29" t="s">
        <v>782</v>
      </c>
      <c r="L53" s="29" t="s">
        <v>1144</v>
      </c>
      <c r="M53" s="29" t="s">
        <v>782</v>
      </c>
      <c r="N53" s="29" t="s">
        <v>1144</v>
      </c>
      <c r="O53" s="34">
        <v>2</v>
      </c>
      <c r="P53" s="32" t="s">
        <v>4</v>
      </c>
      <c r="Q53" s="42" t="s">
        <v>166</v>
      </c>
      <c r="R53" s="307">
        <v>0</v>
      </c>
      <c r="S53" s="43">
        <f t="shared" si="6"/>
        <v>-1</v>
      </c>
      <c r="T53" s="35">
        <f t="shared" si="1"/>
        <v>-2200055</v>
      </c>
      <c r="U53" s="32" t="s">
        <v>1665</v>
      </c>
      <c r="V53" s="35">
        <v>2200055</v>
      </c>
      <c r="W53" s="35">
        <f t="shared" si="2"/>
        <v>0</v>
      </c>
      <c r="X53" s="44" t="e">
        <f t="shared" si="7"/>
        <v>#DIV/0!</v>
      </c>
      <c r="Y53" s="35">
        <f t="shared" ref="Y53:Y69" si="8">ROUNDUP((R53/0.85)*0.15,0)</f>
        <v>0</v>
      </c>
      <c r="Z53" s="45">
        <v>0.85</v>
      </c>
      <c r="AA53" s="42" t="s">
        <v>166</v>
      </c>
      <c r="AB53" s="315" t="s">
        <v>188</v>
      </c>
      <c r="AC53" s="315" t="s">
        <v>80</v>
      </c>
      <c r="AD53" s="42" t="s">
        <v>66</v>
      </c>
      <c r="AE53" s="316" t="s">
        <v>67</v>
      </c>
      <c r="AF53" s="315" t="s">
        <v>69</v>
      </c>
      <c r="AG53" s="315" t="s">
        <v>67</v>
      </c>
      <c r="AH53" s="316" t="s">
        <v>69</v>
      </c>
      <c r="AI53" s="317" t="s">
        <v>1065</v>
      </c>
      <c r="AJ53" s="34" t="s">
        <v>67</v>
      </c>
      <c r="AK53" s="48" t="s">
        <v>1548</v>
      </c>
      <c r="AL53" s="48" t="s">
        <v>1548</v>
      </c>
      <c r="AM53" s="46">
        <v>45664</v>
      </c>
      <c r="AN53" s="47">
        <v>45846</v>
      </c>
      <c r="AO53" s="350" t="s">
        <v>1698</v>
      </c>
    </row>
    <row r="54" spans="1:41" s="4" customFormat="1" ht="11.3" customHeight="1" x14ac:dyDescent="0.2">
      <c r="A54" s="40">
        <v>2</v>
      </c>
      <c r="B54" s="304" t="s">
        <v>9</v>
      </c>
      <c r="C54" s="79" t="s">
        <v>29</v>
      </c>
      <c r="D54" s="303" t="s">
        <v>1073</v>
      </c>
      <c r="E54" s="40" t="s">
        <v>43</v>
      </c>
      <c r="F54" s="79" t="s">
        <v>610</v>
      </c>
      <c r="G54" s="79" t="s">
        <v>1142</v>
      </c>
      <c r="H54" s="223" t="s">
        <v>828</v>
      </c>
      <c r="I54" s="79" t="s">
        <v>1143</v>
      </c>
      <c r="J54" s="32" t="s">
        <v>256</v>
      </c>
      <c r="K54" s="29" t="s">
        <v>782</v>
      </c>
      <c r="L54" s="29" t="s">
        <v>1144</v>
      </c>
      <c r="M54" s="29" t="s">
        <v>782</v>
      </c>
      <c r="N54" s="29" t="s">
        <v>1144</v>
      </c>
      <c r="O54" s="34">
        <v>3</v>
      </c>
      <c r="P54" s="32" t="s">
        <v>4</v>
      </c>
      <c r="Q54" s="42" t="s">
        <v>166</v>
      </c>
      <c r="R54" s="307">
        <v>47206634</v>
      </c>
      <c r="S54" s="43">
        <f t="shared" si="6"/>
        <v>-4.1617689283699542E-2</v>
      </c>
      <c r="T54" s="35">
        <f t="shared" si="1"/>
        <v>-2049945</v>
      </c>
      <c r="U54" s="32" t="s">
        <v>1666</v>
      </c>
      <c r="V54" s="35">
        <v>49256579</v>
      </c>
      <c r="W54" s="35">
        <f t="shared" si="2"/>
        <v>55537217</v>
      </c>
      <c r="X54" s="44">
        <f t="shared" si="7"/>
        <v>0.84999999189732534</v>
      </c>
      <c r="Y54" s="35">
        <f t="shared" si="8"/>
        <v>8330583</v>
      </c>
      <c r="Z54" s="45">
        <v>0.85</v>
      </c>
      <c r="AA54" s="42" t="s">
        <v>166</v>
      </c>
      <c r="AB54" s="315" t="s">
        <v>1706</v>
      </c>
      <c r="AC54" s="315" t="s">
        <v>1409</v>
      </c>
      <c r="AD54" s="42" t="s">
        <v>66</v>
      </c>
      <c r="AE54" s="316" t="s">
        <v>67</v>
      </c>
      <c r="AF54" s="315" t="s">
        <v>69</v>
      </c>
      <c r="AG54" s="315" t="s">
        <v>67</v>
      </c>
      <c r="AH54" s="316" t="s">
        <v>128</v>
      </c>
      <c r="AI54" s="317" t="s">
        <v>1066</v>
      </c>
      <c r="AJ54" s="34" t="s">
        <v>67</v>
      </c>
      <c r="AK54" s="47">
        <v>45225</v>
      </c>
      <c r="AL54" s="46">
        <v>45265</v>
      </c>
      <c r="AM54" s="46">
        <v>45239</v>
      </c>
      <c r="AN54" s="47">
        <v>45342</v>
      </c>
      <c r="AO54" s="47">
        <v>45435</v>
      </c>
    </row>
    <row r="55" spans="1:41" s="4" customFormat="1" ht="11.15" customHeight="1" x14ac:dyDescent="0.2">
      <c r="A55" s="40">
        <v>2</v>
      </c>
      <c r="B55" s="304" t="s">
        <v>10</v>
      </c>
      <c r="C55" s="79" t="s">
        <v>11</v>
      </c>
      <c r="D55" s="303" t="s">
        <v>1074</v>
      </c>
      <c r="E55" s="40" t="s">
        <v>44</v>
      </c>
      <c r="F55" s="79" t="s">
        <v>611</v>
      </c>
      <c r="G55" s="79" t="s">
        <v>1301</v>
      </c>
      <c r="H55" s="79" t="s">
        <v>1309</v>
      </c>
      <c r="I55" s="79" t="s">
        <v>1317</v>
      </c>
      <c r="J55" s="32" t="s">
        <v>663</v>
      </c>
      <c r="K55" s="29" t="s">
        <v>664</v>
      </c>
      <c r="L55" s="29" t="s">
        <v>1325</v>
      </c>
      <c r="M55" s="53" t="s">
        <v>830</v>
      </c>
      <c r="N55" s="29" t="s">
        <v>1350</v>
      </c>
      <c r="O55" s="34">
        <v>1</v>
      </c>
      <c r="P55" s="32" t="s">
        <v>4</v>
      </c>
      <c r="Q55" s="338" t="s">
        <v>133</v>
      </c>
      <c r="R55" s="307">
        <v>30396747</v>
      </c>
      <c r="S55" s="43">
        <f t="shared" si="6"/>
        <v>-0.41376020041055062</v>
      </c>
      <c r="T55" s="35">
        <f t="shared" si="1"/>
        <v>-21453617</v>
      </c>
      <c r="U55" s="32" t="s">
        <v>1750</v>
      </c>
      <c r="V55" s="35">
        <v>51850364</v>
      </c>
      <c r="W55" s="35">
        <f t="shared" si="2"/>
        <v>35760879</v>
      </c>
      <c r="X55" s="44">
        <f t="shared" si="7"/>
        <v>0.84999999580547225</v>
      </c>
      <c r="Y55" s="35">
        <f t="shared" si="8"/>
        <v>5364132</v>
      </c>
      <c r="Z55" s="45">
        <v>0.85</v>
      </c>
      <c r="AA55" s="338" t="s">
        <v>133</v>
      </c>
      <c r="AB55" s="322" t="s">
        <v>167</v>
      </c>
      <c r="AC55" s="315" t="s">
        <v>80</v>
      </c>
      <c r="AD55" s="338" t="s">
        <v>83</v>
      </c>
      <c r="AE55" s="327" t="s">
        <v>67</v>
      </c>
      <c r="AF55" s="327" t="s">
        <v>132</v>
      </c>
      <c r="AG55" s="327" t="s">
        <v>67</v>
      </c>
      <c r="AH55" s="316" t="s">
        <v>128</v>
      </c>
      <c r="AI55" s="328" t="s">
        <v>1587</v>
      </c>
      <c r="AJ55" s="34" t="s">
        <v>67</v>
      </c>
      <c r="AK55" s="47">
        <v>45316</v>
      </c>
      <c r="AL55" s="46">
        <v>45434</v>
      </c>
      <c r="AM55" s="47">
        <v>45330</v>
      </c>
      <c r="AN55" s="47">
        <v>45419</v>
      </c>
      <c r="AO55" s="58">
        <v>45462</v>
      </c>
    </row>
    <row r="56" spans="1:41" s="4" customFormat="1" ht="11.3" customHeight="1" x14ac:dyDescent="0.2">
      <c r="A56" s="40">
        <v>2</v>
      </c>
      <c r="B56" s="304" t="s">
        <v>10</v>
      </c>
      <c r="C56" s="79" t="s">
        <v>11</v>
      </c>
      <c r="D56" s="303" t="s">
        <v>1074</v>
      </c>
      <c r="E56" s="40" t="s">
        <v>44</v>
      </c>
      <c r="F56" s="79" t="s">
        <v>611</v>
      </c>
      <c r="G56" s="79" t="s">
        <v>1302</v>
      </c>
      <c r="H56" s="79" t="s">
        <v>1309</v>
      </c>
      <c r="I56" s="79" t="s">
        <v>1317</v>
      </c>
      <c r="J56" s="32" t="s">
        <v>663</v>
      </c>
      <c r="K56" s="29" t="s">
        <v>664</v>
      </c>
      <c r="L56" s="29" t="s">
        <v>1325</v>
      </c>
      <c r="M56" s="53" t="s">
        <v>830</v>
      </c>
      <c r="N56" s="29" t="s">
        <v>1350</v>
      </c>
      <c r="O56" s="34">
        <v>2</v>
      </c>
      <c r="P56" s="32" t="s">
        <v>4</v>
      </c>
      <c r="Q56" s="338" t="s">
        <v>133</v>
      </c>
      <c r="R56" s="307">
        <v>22309636</v>
      </c>
      <c r="S56" s="43">
        <f t="shared" si="6"/>
        <v>0</v>
      </c>
      <c r="T56" s="35">
        <f t="shared" si="1"/>
        <v>0</v>
      </c>
      <c r="U56" s="32"/>
      <c r="V56" s="35">
        <v>22309636</v>
      </c>
      <c r="W56" s="35">
        <f t="shared" si="2"/>
        <v>26246631</v>
      </c>
      <c r="X56" s="44">
        <f t="shared" si="7"/>
        <v>0.84999998666495524</v>
      </c>
      <c r="Y56" s="35">
        <f t="shared" si="8"/>
        <v>3936995</v>
      </c>
      <c r="Z56" s="45">
        <v>0.85</v>
      </c>
      <c r="AA56" s="338" t="s">
        <v>133</v>
      </c>
      <c r="AB56" s="322" t="s">
        <v>1707</v>
      </c>
      <c r="AC56" s="315" t="s">
        <v>80</v>
      </c>
      <c r="AD56" s="338" t="s">
        <v>66</v>
      </c>
      <c r="AE56" s="327" t="s">
        <v>67</v>
      </c>
      <c r="AF56" s="327" t="s">
        <v>132</v>
      </c>
      <c r="AG56" s="327" t="s">
        <v>67</v>
      </c>
      <c r="AH56" s="316" t="s">
        <v>128</v>
      </c>
      <c r="AI56" s="328" t="s">
        <v>1708</v>
      </c>
      <c r="AJ56" s="34" t="s">
        <v>67</v>
      </c>
      <c r="AK56" s="38" t="s">
        <v>1766</v>
      </c>
      <c r="AL56" s="38" t="s">
        <v>1766</v>
      </c>
      <c r="AM56" s="47">
        <v>45758</v>
      </c>
      <c r="AN56" s="47">
        <v>45839</v>
      </c>
      <c r="AO56" s="58">
        <v>45848</v>
      </c>
    </row>
    <row r="57" spans="1:41" s="4" customFormat="1" ht="11.3" customHeight="1" x14ac:dyDescent="0.2">
      <c r="A57" s="40">
        <v>2</v>
      </c>
      <c r="B57" s="304" t="s">
        <v>10</v>
      </c>
      <c r="C57" s="79" t="s">
        <v>11</v>
      </c>
      <c r="D57" s="303" t="s">
        <v>1074</v>
      </c>
      <c r="E57" s="40" t="s">
        <v>44</v>
      </c>
      <c r="F57" s="79" t="s">
        <v>611</v>
      </c>
      <c r="G57" s="79" t="s">
        <v>1302</v>
      </c>
      <c r="H57" s="79" t="s">
        <v>1309</v>
      </c>
      <c r="I57" s="79" t="s">
        <v>1317</v>
      </c>
      <c r="J57" s="32" t="s">
        <v>663</v>
      </c>
      <c r="K57" s="29" t="s">
        <v>664</v>
      </c>
      <c r="L57" s="29"/>
      <c r="M57" s="53"/>
      <c r="N57" s="29"/>
      <c r="O57" s="34">
        <v>3</v>
      </c>
      <c r="P57" s="32" t="s">
        <v>4</v>
      </c>
      <c r="Q57" s="338" t="s">
        <v>133</v>
      </c>
      <c r="R57" s="307">
        <v>21453617</v>
      </c>
      <c r="S57" s="43">
        <v>1</v>
      </c>
      <c r="T57" s="35">
        <f t="shared" si="1"/>
        <v>21453617</v>
      </c>
      <c r="U57" s="32" t="s">
        <v>1723</v>
      </c>
      <c r="V57" s="35">
        <v>0</v>
      </c>
      <c r="W57" s="35">
        <f t="shared" si="2"/>
        <v>25239550</v>
      </c>
      <c r="X57" s="44">
        <f t="shared" si="7"/>
        <v>0.84999998018982115</v>
      </c>
      <c r="Y57" s="35">
        <f t="shared" si="8"/>
        <v>3785933</v>
      </c>
      <c r="Z57" s="45">
        <v>0.85</v>
      </c>
      <c r="AA57" s="338" t="s">
        <v>133</v>
      </c>
      <c r="AB57" s="322" t="s">
        <v>1709</v>
      </c>
      <c r="AC57" s="315" t="s">
        <v>80</v>
      </c>
      <c r="AD57" s="338" t="s">
        <v>83</v>
      </c>
      <c r="AE57" s="327" t="s">
        <v>67</v>
      </c>
      <c r="AF57" s="327" t="s">
        <v>132</v>
      </c>
      <c r="AG57" s="327" t="s">
        <v>80</v>
      </c>
      <c r="AH57" s="316" t="s">
        <v>128</v>
      </c>
      <c r="AI57" s="328" t="s">
        <v>1710</v>
      </c>
      <c r="AJ57" s="34" t="s">
        <v>67</v>
      </c>
      <c r="AK57" s="47">
        <v>45869</v>
      </c>
      <c r="AL57" s="47">
        <v>45916</v>
      </c>
      <c r="AM57" s="47">
        <v>45813</v>
      </c>
      <c r="AN57" s="47">
        <v>45860</v>
      </c>
      <c r="AO57" s="34" t="s">
        <v>1052</v>
      </c>
    </row>
    <row r="58" spans="1:41" s="4" customFormat="1" ht="11.3" customHeight="1" x14ac:dyDescent="0.2">
      <c r="A58" s="40">
        <v>2</v>
      </c>
      <c r="B58" s="304" t="s">
        <v>10</v>
      </c>
      <c r="C58" s="79" t="s">
        <v>11</v>
      </c>
      <c r="D58" s="303" t="s">
        <v>1074</v>
      </c>
      <c r="E58" s="40" t="s">
        <v>45</v>
      </c>
      <c r="F58" s="79" t="s">
        <v>612</v>
      </c>
      <c r="G58" s="79" t="s">
        <v>1303</v>
      </c>
      <c r="H58" s="223" t="s">
        <v>831</v>
      </c>
      <c r="I58" s="79" t="s">
        <v>1318</v>
      </c>
      <c r="J58" s="298" t="s">
        <v>257</v>
      </c>
      <c r="K58" s="53" t="s">
        <v>813</v>
      </c>
      <c r="L58" s="29" t="s">
        <v>1326</v>
      </c>
      <c r="M58" s="53" t="s">
        <v>813</v>
      </c>
      <c r="N58" s="29" t="s">
        <v>1351</v>
      </c>
      <c r="O58" s="34">
        <v>1</v>
      </c>
      <c r="P58" s="32" t="s">
        <v>204</v>
      </c>
      <c r="Q58" s="42" t="s">
        <v>133</v>
      </c>
      <c r="R58" s="307">
        <v>20000000</v>
      </c>
      <c r="S58" s="43">
        <f t="shared" ref="S58:S75" si="9">T58/V58</f>
        <v>0</v>
      </c>
      <c r="T58" s="35">
        <f t="shared" si="1"/>
        <v>0</v>
      </c>
      <c r="U58" s="32"/>
      <c r="V58" s="35">
        <v>20000000</v>
      </c>
      <c r="W58" s="35">
        <f t="shared" si="2"/>
        <v>23529412</v>
      </c>
      <c r="X58" s="44">
        <f t="shared" si="7"/>
        <v>0.84999999150000005</v>
      </c>
      <c r="Y58" s="35">
        <f t="shared" si="8"/>
        <v>3529412</v>
      </c>
      <c r="Z58" s="34" t="s">
        <v>950</v>
      </c>
      <c r="AA58" s="42" t="s">
        <v>133</v>
      </c>
      <c r="AB58" s="315" t="s">
        <v>129</v>
      </c>
      <c r="AC58" s="315" t="s">
        <v>80</v>
      </c>
      <c r="AD58" s="42" t="s">
        <v>83</v>
      </c>
      <c r="AE58" s="316" t="s">
        <v>67</v>
      </c>
      <c r="AF58" s="316" t="s">
        <v>128</v>
      </c>
      <c r="AG58" s="327" t="s">
        <v>67</v>
      </c>
      <c r="AH58" s="327" t="s">
        <v>128</v>
      </c>
      <c r="AI58" s="317" t="s">
        <v>1512</v>
      </c>
      <c r="AJ58" s="34" t="s">
        <v>67</v>
      </c>
      <c r="AK58" s="47">
        <v>45197</v>
      </c>
      <c r="AL58" s="47">
        <v>45252</v>
      </c>
      <c r="AM58" s="47">
        <v>45209</v>
      </c>
      <c r="AN58" s="47">
        <v>45377</v>
      </c>
      <c r="AO58" s="350" t="s">
        <v>1698</v>
      </c>
    </row>
    <row r="59" spans="1:41" s="4" customFormat="1" ht="11.3" customHeight="1" x14ac:dyDescent="0.2">
      <c r="A59" s="40">
        <v>2</v>
      </c>
      <c r="B59" s="304" t="s">
        <v>10</v>
      </c>
      <c r="C59" s="79" t="s">
        <v>11</v>
      </c>
      <c r="D59" s="303" t="s">
        <v>1074</v>
      </c>
      <c r="E59" s="40" t="s">
        <v>45</v>
      </c>
      <c r="F59" s="79" t="s">
        <v>612</v>
      </c>
      <c r="G59" s="79" t="s">
        <v>1303</v>
      </c>
      <c r="H59" s="223" t="s">
        <v>831</v>
      </c>
      <c r="I59" s="79" t="s">
        <v>1318</v>
      </c>
      <c r="J59" s="298" t="s">
        <v>257</v>
      </c>
      <c r="K59" s="53" t="s">
        <v>813</v>
      </c>
      <c r="L59" s="29" t="s">
        <v>1326</v>
      </c>
      <c r="M59" s="53" t="s">
        <v>813</v>
      </c>
      <c r="N59" s="29" t="s">
        <v>1351</v>
      </c>
      <c r="O59" s="34">
        <v>2</v>
      </c>
      <c r="P59" s="32" t="s">
        <v>204</v>
      </c>
      <c r="Q59" s="42" t="s">
        <v>133</v>
      </c>
      <c r="R59" s="307">
        <v>12072570</v>
      </c>
      <c r="S59" s="43">
        <f t="shared" si="9"/>
        <v>-0.39637149999999999</v>
      </c>
      <c r="T59" s="35">
        <f t="shared" si="1"/>
        <v>-7927430</v>
      </c>
      <c r="U59" s="32" t="s">
        <v>1930</v>
      </c>
      <c r="V59" s="35">
        <v>20000000</v>
      </c>
      <c r="W59" s="35">
        <f t="shared" si="2"/>
        <v>14203024</v>
      </c>
      <c r="X59" s="44">
        <f t="shared" si="7"/>
        <v>0.8499999718369835</v>
      </c>
      <c r="Y59" s="35">
        <f t="shared" si="8"/>
        <v>2130454</v>
      </c>
      <c r="Z59" s="34" t="s">
        <v>659</v>
      </c>
      <c r="AA59" s="42" t="s">
        <v>133</v>
      </c>
      <c r="AB59" s="315" t="s">
        <v>1055</v>
      </c>
      <c r="AC59" s="315" t="s">
        <v>80</v>
      </c>
      <c r="AD59" s="42" t="s">
        <v>83</v>
      </c>
      <c r="AE59" s="316" t="s">
        <v>67</v>
      </c>
      <c r="AF59" s="316" t="s">
        <v>128</v>
      </c>
      <c r="AG59" s="327" t="s">
        <v>67</v>
      </c>
      <c r="AH59" s="327" t="s">
        <v>128</v>
      </c>
      <c r="AI59" s="317" t="s">
        <v>1508</v>
      </c>
      <c r="AJ59" s="34" t="s">
        <v>67</v>
      </c>
      <c r="AK59" s="46">
        <v>45596</v>
      </c>
      <c r="AL59" s="47">
        <v>45643</v>
      </c>
      <c r="AM59" s="47">
        <v>45551</v>
      </c>
      <c r="AN59" s="47">
        <v>45643</v>
      </c>
      <c r="AO59" s="46">
        <v>45686</v>
      </c>
    </row>
    <row r="60" spans="1:41" s="4" customFormat="1" ht="11.3" customHeight="1" x14ac:dyDescent="0.2">
      <c r="A60" s="40">
        <v>2</v>
      </c>
      <c r="B60" s="304" t="s">
        <v>10</v>
      </c>
      <c r="C60" s="79" t="s">
        <v>11</v>
      </c>
      <c r="D60" s="303" t="s">
        <v>1074</v>
      </c>
      <c r="E60" s="40" t="s">
        <v>45</v>
      </c>
      <c r="F60" s="79" t="s">
        <v>612</v>
      </c>
      <c r="G60" s="79" t="s">
        <v>1303</v>
      </c>
      <c r="H60" s="223" t="s">
        <v>831</v>
      </c>
      <c r="I60" s="79" t="s">
        <v>1318</v>
      </c>
      <c r="J60" s="298" t="s">
        <v>257</v>
      </c>
      <c r="K60" s="53" t="s">
        <v>813</v>
      </c>
      <c r="L60" s="29" t="s">
        <v>1326</v>
      </c>
      <c r="M60" s="53" t="s">
        <v>813</v>
      </c>
      <c r="N60" s="29" t="s">
        <v>1351</v>
      </c>
      <c r="O60" s="34">
        <v>3</v>
      </c>
      <c r="P60" s="32" t="s">
        <v>204</v>
      </c>
      <c r="Q60" s="42" t="s">
        <v>133</v>
      </c>
      <c r="R60" s="307">
        <v>33217740</v>
      </c>
      <c r="S60" s="43">
        <f t="shared" si="9"/>
        <v>0.32711705952856573</v>
      </c>
      <c r="T60" s="35">
        <f t="shared" si="1"/>
        <v>8187740</v>
      </c>
      <c r="U60" s="32" t="s">
        <v>1929</v>
      </c>
      <c r="V60" s="35">
        <v>25030000</v>
      </c>
      <c r="W60" s="35">
        <f t="shared" si="2"/>
        <v>39079695</v>
      </c>
      <c r="X60" s="44">
        <f t="shared" si="7"/>
        <v>0.84999998080844796</v>
      </c>
      <c r="Y60" s="35">
        <f t="shared" si="8"/>
        <v>5861955</v>
      </c>
      <c r="Z60" s="34" t="s">
        <v>659</v>
      </c>
      <c r="AA60" s="42" t="s">
        <v>133</v>
      </c>
      <c r="AB60" s="315" t="s">
        <v>1507</v>
      </c>
      <c r="AC60" s="315" t="s">
        <v>80</v>
      </c>
      <c r="AD60" s="42" t="s">
        <v>66</v>
      </c>
      <c r="AE60" s="316" t="s">
        <v>67</v>
      </c>
      <c r="AF60" s="316" t="s">
        <v>128</v>
      </c>
      <c r="AG60" s="327" t="s">
        <v>67</v>
      </c>
      <c r="AH60" s="327" t="s">
        <v>128</v>
      </c>
      <c r="AI60" s="317" t="s">
        <v>1509</v>
      </c>
      <c r="AJ60" s="34" t="s">
        <v>67</v>
      </c>
      <c r="AK60" s="46">
        <v>45596</v>
      </c>
      <c r="AL60" s="47">
        <v>45643</v>
      </c>
      <c r="AM60" s="47">
        <v>45551</v>
      </c>
      <c r="AN60" s="47">
        <v>45643</v>
      </c>
      <c r="AO60" s="46">
        <v>45786</v>
      </c>
    </row>
    <row r="61" spans="1:41" s="4" customFormat="1" ht="11.3" customHeight="1" x14ac:dyDescent="0.2">
      <c r="A61" s="40">
        <v>2</v>
      </c>
      <c r="B61" s="304" t="s">
        <v>10</v>
      </c>
      <c r="C61" s="79" t="s">
        <v>11</v>
      </c>
      <c r="D61" s="303" t="s">
        <v>1074</v>
      </c>
      <c r="E61" s="40" t="s">
        <v>45</v>
      </c>
      <c r="F61" s="79" t="s">
        <v>612</v>
      </c>
      <c r="G61" s="79" t="s">
        <v>1303</v>
      </c>
      <c r="H61" s="223" t="s">
        <v>831</v>
      </c>
      <c r="I61" s="79" t="s">
        <v>1318</v>
      </c>
      <c r="J61" s="298" t="s">
        <v>258</v>
      </c>
      <c r="K61" s="29" t="s">
        <v>168</v>
      </c>
      <c r="L61" s="29" t="s">
        <v>1327</v>
      </c>
      <c r="M61" s="29" t="s">
        <v>168</v>
      </c>
      <c r="N61" s="29" t="s">
        <v>1327</v>
      </c>
      <c r="O61" s="34">
        <v>1</v>
      </c>
      <c r="P61" s="32" t="s">
        <v>204</v>
      </c>
      <c r="Q61" s="42" t="s">
        <v>133</v>
      </c>
      <c r="R61" s="307">
        <v>1598349</v>
      </c>
      <c r="S61" s="43">
        <f t="shared" si="9"/>
        <v>-0.20082549999999999</v>
      </c>
      <c r="T61" s="35">
        <f t="shared" si="1"/>
        <v>-401651</v>
      </c>
      <c r="U61" s="29" t="s">
        <v>1726</v>
      </c>
      <c r="V61" s="35">
        <v>2000000</v>
      </c>
      <c r="W61" s="35">
        <f t="shared" si="2"/>
        <v>1880411</v>
      </c>
      <c r="X61" s="44">
        <f t="shared" si="7"/>
        <v>0.84999981387047829</v>
      </c>
      <c r="Y61" s="35">
        <f t="shared" si="8"/>
        <v>282062</v>
      </c>
      <c r="Z61" s="45" t="s">
        <v>950</v>
      </c>
      <c r="AA61" s="42" t="s">
        <v>133</v>
      </c>
      <c r="AB61" s="315" t="s">
        <v>1055</v>
      </c>
      <c r="AC61" s="315" t="s">
        <v>80</v>
      </c>
      <c r="AD61" s="42" t="s">
        <v>83</v>
      </c>
      <c r="AE61" s="316" t="s">
        <v>67</v>
      </c>
      <c r="AF61" s="316" t="s">
        <v>128</v>
      </c>
      <c r="AG61" s="327" t="s">
        <v>67</v>
      </c>
      <c r="AH61" s="327" t="s">
        <v>128</v>
      </c>
      <c r="AI61" s="317" t="s">
        <v>1057</v>
      </c>
      <c r="AJ61" s="34" t="s">
        <v>67</v>
      </c>
      <c r="AK61" s="47">
        <v>45225</v>
      </c>
      <c r="AL61" s="47">
        <v>45278</v>
      </c>
      <c r="AM61" s="47">
        <v>45238</v>
      </c>
      <c r="AN61" s="47">
        <v>45377</v>
      </c>
      <c r="AO61" s="350" t="s">
        <v>1698</v>
      </c>
    </row>
    <row r="62" spans="1:41" s="4" customFormat="1" ht="11.3" customHeight="1" x14ac:dyDescent="0.2">
      <c r="A62" s="40">
        <v>2</v>
      </c>
      <c r="B62" s="304" t="s">
        <v>10</v>
      </c>
      <c r="C62" s="79" t="s">
        <v>11</v>
      </c>
      <c r="D62" s="303" t="s">
        <v>1074</v>
      </c>
      <c r="E62" s="40" t="s">
        <v>45</v>
      </c>
      <c r="F62" s="79" t="s">
        <v>612</v>
      </c>
      <c r="G62" s="79" t="s">
        <v>1303</v>
      </c>
      <c r="H62" s="223" t="s">
        <v>831</v>
      </c>
      <c r="I62" s="79" t="s">
        <v>1318</v>
      </c>
      <c r="J62" s="298" t="s">
        <v>258</v>
      </c>
      <c r="K62" s="29" t="s">
        <v>168</v>
      </c>
      <c r="L62" s="29" t="s">
        <v>1327</v>
      </c>
      <c r="M62" s="29" t="s">
        <v>168</v>
      </c>
      <c r="N62" s="29" t="s">
        <v>1327</v>
      </c>
      <c r="O62" s="34">
        <v>2</v>
      </c>
      <c r="P62" s="32" t="s">
        <v>204</v>
      </c>
      <c r="Q62" s="42" t="s">
        <v>133</v>
      </c>
      <c r="R62" s="307">
        <v>3057970</v>
      </c>
      <c r="S62" s="43">
        <f t="shared" si="9"/>
        <v>0.52898500000000004</v>
      </c>
      <c r="T62" s="35">
        <f t="shared" si="1"/>
        <v>1057970</v>
      </c>
      <c r="U62" s="32" t="s">
        <v>1928</v>
      </c>
      <c r="V62" s="35">
        <v>2000000</v>
      </c>
      <c r="W62" s="35">
        <f t="shared" si="2"/>
        <v>3597612</v>
      </c>
      <c r="X62" s="44">
        <f t="shared" si="7"/>
        <v>0.8499999444075681</v>
      </c>
      <c r="Y62" s="35">
        <f t="shared" si="8"/>
        <v>539642</v>
      </c>
      <c r="Z62" s="45" t="s">
        <v>950</v>
      </c>
      <c r="AA62" s="42" t="s">
        <v>133</v>
      </c>
      <c r="AB62" s="315" t="s">
        <v>1056</v>
      </c>
      <c r="AC62" s="315" t="s">
        <v>80</v>
      </c>
      <c r="AD62" s="42" t="s">
        <v>83</v>
      </c>
      <c r="AE62" s="316" t="s">
        <v>67</v>
      </c>
      <c r="AF62" s="316" t="s">
        <v>128</v>
      </c>
      <c r="AG62" s="327" t="s">
        <v>67</v>
      </c>
      <c r="AH62" s="327" t="s">
        <v>128</v>
      </c>
      <c r="AI62" s="317" t="s">
        <v>1058</v>
      </c>
      <c r="AJ62" s="34" t="s">
        <v>67</v>
      </c>
      <c r="AK62" s="46">
        <v>45379</v>
      </c>
      <c r="AL62" s="47">
        <v>45447</v>
      </c>
      <c r="AM62" s="47">
        <v>45385</v>
      </c>
      <c r="AN62" s="47">
        <v>45545</v>
      </c>
      <c r="AO62" s="46">
        <v>45580</v>
      </c>
    </row>
    <row r="63" spans="1:41" s="4" customFormat="1" ht="11.3" customHeight="1" x14ac:dyDescent="0.2">
      <c r="A63" s="40">
        <v>2</v>
      </c>
      <c r="B63" s="304" t="s">
        <v>10</v>
      </c>
      <c r="C63" s="79" t="s">
        <v>11</v>
      </c>
      <c r="D63" s="303" t="s">
        <v>1074</v>
      </c>
      <c r="E63" s="40" t="s">
        <v>45</v>
      </c>
      <c r="F63" s="79" t="s">
        <v>612</v>
      </c>
      <c r="G63" s="79" t="s">
        <v>1303</v>
      </c>
      <c r="H63" s="223" t="s">
        <v>831</v>
      </c>
      <c r="I63" s="79" t="s">
        <v>1318</v>
      </c>
      <c r="J63" s="298" t="s">
        <v>259</v>
      </c>
      <c r="K63" s="29" t="s">
        <v>169</v>
      </c>
      <c r="L63" s="29" t="s">
        <v>1328</v>
      </c>
      <c r="M63" s="53" t="s">
        <v>169</v>
      </c>
      <c r="N63" s="29" t="s">
        <v>1328</v>
      </c>
      <c r="O63" s="34" t="s">
        <v>226</v>
      </c>
      <c r="P63" s="32" t="s">
        <v>204</v>
      </c>
      <c r="Q63" s="338" t="s">
        <v>1049</v>
      </c>
      <c r="R63" s="307">
        <v>23148681</v>
      </c>
      <c r="S63" s="43">
        <f t="shared" si="9"/>
        <v>2.3072449936673007</v>
      </c>
      <c r="T63" s="35">
        <f t="shared" si="1"/>
        <v>16149296</v>
      </c>
      <c r="U63" s="297" t="s">
        <v>1694</v>
      </c>
      <c r="V63" s="35">
        <v>6999385</v>
      </c>
      <c r="W63" s="35">
        <f t="shared" si="2"/>
        <v>27233743</v>
      </c>
      <c r="X63" s="44">
        <f t="shared" si="7"/>
        <v>0.8499999798044654</v>
      </c>
      <c r="Y63" s="35">
        <f t="shared" si="8"/>
        <v>4085062</v>
      </c>
      <c r="Z63" s="45">
        <v>0.85</v>
      </c>
      <c r="AA63" s="338" t="s">
        <v>1049</v>
      </c>
      <c r="AB63" s="315" t="s">
        <v>170</v>
      </c>
      <c r="AC63" s="315" t="s">
        <v>80</v>
      </c>
      <c r="AD63" s="51" t="s">
        <v>83</v>
      </c>
      <c r="AE63" s="316" t="s">
        <v>67</v>
      </c>
      <c r="AF63" s="316" t="s">
        <v>128</v>
      </c>
      <c r="AG63" s="327" t="s">
        <v>67</v>
      </c>
      <c r="AH63" s="327" t="s">
        <v>128</v>
      </c>
      <c r="AI63" s="315" t="s">
        <v>665</v>
      </c>
      <c r="AJ63" s="34" t="s">
        <v>67</v>
      </c>
      <c r="AK63" s="34" t="s">
        <v>1050</v>
      </c>
      <c r="AL63" s="34" t="s">
        <v>1050</v>
      </c>
      <c r="AM63" s="47">
        <v>45819</v>
      </c>
      <c r="AN63" s="32" t="s">
        <v>1050</v>
      </c>
      <c r="AO63" s="34" t="s">
        <v>1052</v>
      </c>
    </row>
    <row r="64" spans="1:41" s="4" customFormat="1" ht="11.3" customHeight="1" x14ac:dyDescent="0.2">
      <c r="A64" s="40">
        <v>2</v>
      </c>
      <c r="B64" s="304" t="s">
        <v>10</v>
      </c>
      <c r="C64" s="79" t="s">
        <v>11</v>
      </c>
      <c r="D64" s="303" t="s">
        <v>1074</v>
      </c>
      <c r="E64" s="40" t="s">
        <v>46</v>
      </c>
      <c r="F64" s="79" t="s">
        <v>613</v>
      </c>
      <c r="G64" s="79" t="s">
        <v>1304</v>
      </c>
      <c r="H64" s="223" t="s">
        <v>1310</v>
      </c>
      <c r="I64" s="79" t="s">
        <v>1319</v>
      </c>
      <c r="J64" s="298" t="s">
        <v>260</v>
      </c>
      <c r="K64" s="29" t="s">
        <v>172</v>
      </c>
      <c r="L64" s="29" t="s">
        <v>1329</v>
      </c>
      <c r="M64" s="29" t="s">
        <v>1311</v>
      </c>
      <c r="N64" s="29" t="s">
        <v>1352</v>
      </c>
      <c r="O64" s="34" t="s">
        <v>226</v>
      </c>
      <c r="P64" s="32" t="s">
        <v>4</v>
      </c>
      <c r="Q64" s="338" t="s">
        <v>133</v>
      </c>
      <c r="R64" s="307">
        <v>10428625</v>
      </c>
      <c r="S64" s="43">
        <f t="shared" si="9"/>
        <v>0.10606000344695012</v>
      </c>
      <c r="T64" s="35">
        <f t="shared" si="1"/>
        <v>1000000</v>
      </c>
      <c r="U64" s="297" t="s">
        <v>1667</v>
      </c>
      <c r="V64" s="35">
        <v>9428625</v>
      </c>
      <c r="W64" s="35">
        <f t="shared" si="2"/>
        <v>12268971</v>
      </c>
      <c r="X64" s="44">
        <f t="shared" si="7"/>
        <v>0.84999997147275019</v>
      </c>
      <c r="Y64" s="35">
        <f t="shared" si="8"/>
        <v>1840346</v>
      </c>
      <c r="Z64" s="56">
        <v>0.85</v>
      </c>
      <c r="AA64" s="338" t="s">
        <v>133</v>
      </c>
      <c r="AB64" s="315" t="s">
        <v>666</v>
      </c>
      <c r="AC64" s="315" t="s">
        <v>80</v>
      </c>
      <c r="AD64" s="42" t="s">
        <v>66</v>
      </c>
      <c r="AE64" s="327" t="s">
        <v>67</v>
      </c>
      <c r="AF64" s="315" t="s">
        <v>69</v>
      </c>
      <c r="AG64" s="316" t="s">
        <v>67</v>
      </c>
      <c r="AH64" s="316" t="s">
        <v>128</v>
      </c>
      <c r="AI64" s="317" t="s">
        <v>1517</v>
      </c>
      <c r="AJ64" s="34" t="s">
        <v>67</v>
      </c>
      <c r="AK64" s="47">
        <v>45197</v>
      </c>
      <c r="AL64" s="47">
        <v>45454</v>
      </c>
      <c r="AM64" s="47">
        <v>45209</v>
      </c>
      <c r="AN64" s="46">
        <v>45482</v>
      </c>
      <c r="AO64" s="46">
        <v>45513</v>
      </c>
    </row>
    <row r="65" spans="1:41" s="4" customFormat="1" ht="11.3" customHeight="1" x14ac:dyDescent="0.2">
      <c r="A65" s="40">
        <v>2</v>
      </c>
      <c r="B65" s="304" t="s">
        <v>10</v>
      </c>
      <c r="C65" s="79" t="s">
        <v>11</v>
      </c>
      <c r="D65" s="303" t="s">
        <v>1074</v>
      </c>
      <c r="E65" s="40" t="s">
        <v>46</v>
      </c>
      <c r="F65" s="79" t="s">
        <v>613</v>
      </c>
      <c r="G65" s="79" t="s">
        <v>1304</v>
      </c>
      <c r="H65" s="223" t="s">
        <v>1310</v>
      </c>
      <c r="I65" s="79" t="s">
        <v>1319</v>
      </c>
      <c r="J65" s="298" t="s">
        <v>261</v>
      </c>
      <c r="K65" s="29" t="s">
        <v>173</v>
      </c>
      <c r="L65" s="29" t="s">
        <v>1330</v>
      </c>
      <c r="M65" s="53" t="s">
        <v>832</v>
      </c>
      <c r="N65" s="29" t="s">
        <v>1353</v>
      </c>
      <c r="O65" s="34">
        <v>1</v>
      </c>
      <c r="P65" s="32" t="s">
        <v>4</v>
      </c>
      <c r="Q65" s="338" t="s">
        <v>133</v>
      </c>
      <c r="R65" s="307">
        <v>2500000</v>
      </c>
      <c r="S65" s="43">
        <f t="shared" si="9"/>
        <v>0</v>
      </c>
      <c r="T65" s="35">
        <f t="shared" si="1"/>
        <v>0</v>
      </c>
      <c r="U65" s="32"/>
      <c r="V65" s="35">
        <v>2500000</v>
      </c>
      <c r="W65" s="35">
        <f t="shared" si="2"/>
        <v>2941177</v>
      </c>
      <c r="X65" s="44">
        <f t="shared" si="7"/>
        <v>0.84999984700002751</v>
      </c>
      <c r="Y65" s="35">
        <f t="shared" si="8"/>
        <v>441177</v>
      </c>
      <c r="Z65" s="56">
        <v>0.85</v>
      </c>
      <c r="AA65" s="338" t="s">
        <v>133</v>
      </c>
      <c r="AB65" s="315" t="s">
        <v>666</v>
      </c>
      <c r="AC65" s="315" t="s">
        <v>80</v>
      </c>
      <c r="AD65" s="42" t="s">
        <v>66</v>
      </c>
      <c r="AE65" s="327" t="s">
        <v>67</v>
      </c>
      <c r="AF65" s="315" t="s">
        <v>69</v>
      </c>
      <c r="AG65" s="315" t="s">
        <v>67</v>
      </c>
      <c r="AH65" s="315" t="s">
        <v>69</v>
      </c>
      <c r="AI65" s="317" t="s">
        <v>667</v>
      </c>
      <c r="AJ65" s="34" t="s">
        <v>67</v>
      </c>
      <c r="AK65" s="47">
        <v>45225</v>
      </c>
      <c r="AL65" s="46">
        <v>45265</v>
      </c>
      <c r="AM65" s="47">
        <v>45238</v>
      </c>
      <c r="AN65" s="47">
        <v>45377</v>
      </c>
      <c r="AO65" s="350" t="s">
        <v>1698</v>
      </c>
    </row>
    <row r="66" spans="1:41" s="4" customFormat="1" ht="11.3" customHeight="1" x14ac:dyDescent="0.2">
      <c r="A66" s="40">
        <v>2</v>
      </c>
      <c r="B66" s="304" t="s">
        <v>10</v>
      </c>
      <c r="C66" s="79" t="s">
        <v>11</v>
      </c>
      <c r="D66" s="303" t="s">
        <v>1074</v>
      </c>
      <c r="E66" s="40" t="s">
        <v>46</v>
      </c>
      <c r="F66" s="79" t="s">
        <v>613</v>
      </c>
      <c r="G66" s="79" t="s">
        <v>1304</v>
      </c>
      <c r="H66" s="223" t="s">
        <v>1310</v>
      </c>
      <c r="I66" s="79" t="s">
        <v>1319</v>
      </c>
      <c r="J66" s="298" t="s">
        <v>261</v>
      </c>
      <c r="K66" s="29" t="s">
        <v>173</v>
      </c>
      <c r="L66" s="29" t="s">
        <v>1330</v>
      </c>
      <c r="M66" s="53" t="s">
        <v>832</v>
      </c>
      <c r="N66" s="29" t="s">
        <v>1353</v>
      </c>
      <c r="O66" s="34">
        <v>2</v>
      </c>
      <c r="P66" s="32" t="s">
        <v>4</v>
      </c>
      <c r="Q66" s="338" t="s">
        <v>133</v>
      </c>
      <c r="R66" s="307">
        <v>1694262</v>
      </c>
      <c r="S66" s="43">
        <f t="shared" si="9"/>
        <v>-0.3222952</v>
      </c>
      <c r="T66" s="35">
        <f t="shared" si="1"/>
        <v>-805738</v>
      </c>
      <c r="U66" s="297" t="s">
        <v>1668</v>
      </c>
      <c r="V66" s="35">
        <v>2500000</v>
      </c>
      <c r="W66" s="35">
        <f t="shared" si="2"/>
        <v>1993250</v>
      </c>
      <c r="X66" s="44">
        <f t="shared" si="7"/>
        <v>0.84999974915339271</v>
      </c>
      <c r="Y66" s="35">
        <f t="shared" si="8"/>
        <v>298988</v>
      </c>
      <c r="Z66" s="56">
        <v>0.85</v>
      </c>
      <c r="AA66" s="338" t="s">
        <v>133</v>
      </c>
      <c r="AB66" s="315" t="s">
        <v>90</v>
      </c>
      <c r="AC66" s="315" t="s">
        <v>90</v>
      </c>
      <c r="AD66" s="42" t="s">
        <v>83</v>
      </c>
      <c r="AE66" s="327" t="s">
        <v>67</v>
      </c>
      <c r="AF66" s="315" t="s">
        <v>69</v>
      </c>
      <c r="AG66" s="315" t="s">
        <v>80</v>
      </c>
      <c r="AH66" s="315" t="s">
        <v>69</v>
      </c>
      <c r="AI66" s="317" t="s">
        <v>667</v>
      </c>
      <c r="AJ66" s="34" t="s">
        <v>67</v>
      </c>
      <c r="AK66" s="47">
        <v>45225</v>
      </c>
      <c r="AL66" s="46">
        <v>45265</v>
      </c>
      <c r="AM66" s="47">
        <v>45238</v>
      </c>
      <c r="AN66" s="47">
        <v>45377</v>
      </c>
      <c r="AO66" s="350" t="s">
        <v>1698</v>
      </c>
    </row>
    <row r="67" spans="1:41" s="4" customFormat="1" ht="11.3" customHeight="1" x14ac:dyDescent="0.2">
      <c r="A67" s="40">
        <v>2</v>
      </c>
      <c r="B67" s="304" t="s">
        <v>10</v>
      </c>
      <c r="C67" s="79" t="s">
        <v>11</v>
      </c>
      <c r="D67" s="303" t="s">
        <v>1074</v>
      </c>
      <c r="E67" s="40" t="s">
        <v>46</v>
      </c>
      <c r="F67" s="79" t="s">
        <v>613</v>
      </c>
      <c r="G67" s="79" t="s">
        <v>1304</v>
      </c>
      <c r="H67" s="223" t="s">
        <v>1310</v>
      </c>
      <c r="I67" s="79" t="s">
        <v>1319</v>
      </c>
      <c r="J67" s="298" t="s">
        <v>261</v>
      </c>
      <c r="K67" s="29" t="s">
        <v>173</v>
      </c>
      <c r="L67" s="29" t="s">
        <v>1330</v>
      </c>
      <c r="M67" s="53" t="s">
        <v>832</v>
      </c>
      <c r="N67" s="29" t="s">
        <v>1353</v>
      </c>
      <c r="O67" s="34">
        <v>3</v>
      </c>
      <c r="P67" s="32" t="s">
        <v>4</v>
      </c>
      <c r="Q67" s="338" t="s">
        <v>133</v>
      </c>
      <c r="R67" s="307">
        <v>16000000</v>
      </c>
      <c r="S67" s="43">
        <f t="shared" si="9"/>
        <v>0</v>
      </c>
      <c r="T67" s="35">
        <f t="shared" si="1"/>
        <v>0</v>
      </c>
      <c r="U67" s="32"/>
      <c r="V67" s="35">
        <v>16000000</v>
      </c>
      <c r="W67" s="35">
        <f t="shared" si="2"/>
        <v>18823530</v>
      </c>
      <c r="X67" s="44">
        <f t="shared" si="7"/>
        <v>0.84999997343750078</v>
      </c>
      <c r="Y67" s="35">
        <f t="shared" si="8"/>
        <v>2823530</v>
      </c>
      <c r="Z67" s="56">
        <v>0.85</v>
      </c>
      <c r="AA67" s="338" t="s">
        <v>133</v>
      </c>
      <c r="AB67" s="315" t="s">
        <v>666</v>
      </c>
      <c r="AC67" s="315" t="s">
        <v>1605</v>
      </c>
      <c r="AD67" s="42" t="s">
        <v>66</v>
      </c>
      <c r="AE67" s="327" t="s">
        <v>67</v>
      </c>
      <c r="AF67" s="315" t="s">
        <v>128</v>
      </c>
      <c r="AG67" s="315" t="s">
        <v>67</v>
      </c>
      <c r="AH67" s="315" t="s">
        <v>128</v>
      </c>
      <c r="AI67" s="317" t="s">
        <v>668</v>
      </c>
      <c r="AJ67" s="34" t="s">
        <v>67</v>
      </c>
      <c r="AK67" s="47">
        <v>45624</v>
      </c>
      <c r="AL67" s="46">
        <v>45693</v>
      </c>
      <c r="AM67" s="47">
        <v>45632</v>
      </c>
      <c r="AN67" s="47">
        <v>45706</v>
      </c>
      <c r="AO67" s="46">
        <v>45737</v>
      </c>
    </row>
    <row r="68" spans="1:41" s="4" customFormat="1" ht="11.3" customHeight="1" x14ac:dyDescent="0.2">
      <c r="A68" s="40">
        <v>2</v>
      </c>
      <c r="B68" s="304" t="s">
        <v>10</v>
      </c>
      <c r="C68" s="79" t="s">
        <v>11</v>
      </c>
      <c r="D68" s="303" t="s">
        <v>1074</v>
      </c>
      <c r="E68" s="40" t="s">
        <v>46</v>
      </c>
      <c r="F68" s="79" t="s">
        <v>613</v>
      </c>
      <c r="G68" s="79" t="s">
        <v>1304</v>
      </c>
      <c r="H68" s="223" t="s">
        <v>1310</v>
      </c>
      <c r="I68" s="79" t="s">
        <v>1319</v>
      </c>
      <c r="J68" s="298" t="s">
        <v>261</v>
      </c>
      <c r="K68" s="29" t="s">
        <v>173</v>
      </c>
      <c r="L68" s="29" t="s">
        <v>1330</v>
      </c>
      <c r="M68" s="53" t="s">
        <v>832</v>
      </c>
      <c r="N68" s="29" t="s">
        <v>1353</v>
      </c>
      <c r="O68" s="34">
        <v>4</v>
      </c>
      <c r="P68" s="32" t="s">
        <v>4</v>
      </c>
      <c r="Q68" s="338" t="s">
        <v>133</v>
      </c>
      <c r="R68" s="307">
        <v>9083238</v>
      </c>
      <c r="S68" s="43">
        <f t="shared" si="9"/>
        <v>0.24812614221916868</v>
      </c>
      <c r="T68" s="35">
        <f t="shared" si="1"/>
        <v>1805738</v>
      </c>
      <c r="U68" s="297" t="s">
        <v>1669</v>
      </c>
      <c r="V68" s="35">
        <v>7277500</v>
      </c>
      <c r="W68" s="35">
        <f t="shared" si="2"/>
        <v>10686163</v>
      </c>
      <c r="X68" s="44">
        <f t="shared" si="7"/>
        <v>0.84999994853157301</v>
      </c>
      <c r="Y68" s="35">
        <f t="shared" si="8"/>
        <v>1602925</v>
      </c>
      <c r="Z68" s="56">
        <v>0.85</v>
      </c>
      <c r="AA68" s="338" t="s">
        <v>133</v>
      </c>
      <c r="AB68" s="315" t="s">
        <v>1626</v>
      </c>
      <c r="AC68" s="315" t="s">
        <v>1627</v>
      </c>
      <c r="AD68" s="42" t="s">
        <v>83</v>
      </c>
      <c r="AE68" s="327" t="s">
        <v>67</v>
      </c>
      <c r="AF68" s="315" t="s">
        <v>128</v>
      </c>
      <c r="AG68" s="315" t="s">
        <v>67</v>
      </c>
      <c r="AH68" s="315" t="s">
        <v>128</v>
      </c>
      <c r="AI68" s="317" t="s">
        <v>668</v>
      </c>
      <c r="AJ68" s="34" t="s">
        <v>67</v>
      </c>
      <c r="AK68" s="47">
        <v>45624</v>
      </c>
      <c r="AL68" s="46">
        <v>45693</v>
      </c>
      <c r="AM68" s="47">
        <v>45632</v>
      </c>
      <c r="AN68" s="47">
        <v>45706</v>
      </c>
      <c r="AO68" s="46">
        <v>45748</v>
      </c>
    </row>
    <row r="69" spans="1:41" s="4" customFormat="1" ht="11.3" customHeight="1" x14ac:dyDescent="0.2">
      <c r="A69" s="40">
        <v>2</v>
      </c>
      <c r="B69" s="304" t="s">
        <v>10</v>
      </c>
      <c r="C69" s="79" t="s">
        <v>11</v>
      </c>
      <c r="D69" s="303" t="s">
        <v>1074</v>
      </c>
      <c r="E69" s="40" t="s">
        <v>46</v>
      </c>
      <c r="F69" s="79" t="s">
        <v>613</v>
      </c>
      <c r="G69" s="79" t="s">
        <v>1304</v>
      </c>
      <c r="H69" s="223" t="s">
        <v>1310</v>
      </c>
      <c r="I69" s="79" t="s">
        <v>1319</v>
      </c>
      <c r="J69" s="298" t="s">
        <v>262</v>
      </c>
      <c r="K69" s="29" t="s">
        <v>174</v>
      </c>
      <c r="L69" s="29" t="s">
        <v>1331</v>
      </c>
      <c r="M69" s="53" t="s">
        <v>833</v>
      </c>
      <c r="N69" s="29" t="s">
        <v>1354</v>
      </c>
      <c r="O69" s="34">
        <v>1</v>
      </c>
      <c r="P69" s="32" t="s">
        <v>4</v>
      </c>
      <c r="Q69" s="338" t="s">
        <v>133</v>
      </c>
      <c r="R69" s="307">
        <v>9243750</v>
      </c>
      <c r="S69" s="43">
        <f t="shared" si="9"/>
        <v>0</v>
      </c>
      <c r="T69" s="35">
        <f t="shared" ref="T69:T132" si="10">R69-V69</f>
        <v>0</v>
      </c>
      <c r="U69" s="32"/>
      <c r="V69" s="35">
        <v>9243750</v>
      </c>
      <c r="W69" s="35">
        <f t="shared" ref="W69:W132" si="11">R69+Y69</f>
        <v>10875000</v>
      </c>
      <c r="X69" s="44">
        <f t="shared" ref="X69:X99" si="12">R69/W69</f>
        <v>0.85</v>
      </c>
      <c r="Y69" s="35">
        <f t="shared" si="8"/>
        <v>1631250</v>
      </c>
      <c r="Z69" s="56">
        <v>0.85</v>
      </c>
      <c r="AA69" s="338" t="s">
        <v>133</v>
      </c>
      <c r="AB69" s="315" t="s">
        <v>1059</v>
      </c>
      <c r="AC69" s="315" t="s">
        <v>1060</v>
      </c>
      <c r="AD69" s="42" t="s">
        <v>66</v>
      </c>
      <c r="AE69" s="327" t="s">
        <v>67</v>
      </c>
      <c r="AF69" s="316" t="s">
        <v>69</v>
      </c>
      <c r="AG69" s="315" t="s">
        <v>67</v>
      </c>
      <c r="AH69" s="315" t="s">
        <v>128</v>
      </c>
      <c r="AI69" s="317" t="s">
        <v>1061</v>
      </c>
      <c r="AJ69" s="34" t="s">
        <v>67</v>
      </c>
      <c r="AK69" s="46">
        <v>45021</v>
      </c>
      <c r="AL69" s="46">
        <v>45078</v>
      </c>
      <c r="AM69" s="47">
        <v>45028</v>
      </c>
      <c r="AN69" s="47">
        <v>45120</v>
      </c>
      <c r="AO69" s="350" t="s">
        <v>1698</v>
      </c>
    </row>
    <row r="70" spans="1:41" s="4" customFormat="1" ht="11.3" customHeight="1" x14ac:dyDescent="0.2">
      <c r="A70" s="40">
        <v>2</v>
      </c>
      <c r="B70" s="304" t="s">
        <v>10</v>
      </c>
      <c r="C70" s="79" t="s">
        <v>11</v>
      </c>
      <c r="D70" s="303" t="s">
        <v>1074</v>
      </c>
      <c r="E70" s="40" t="s">
        <v>46</v>
      </c>
      <c r="F70" s="79" t="s">
        <v>613</v>
      </c>
      <c r="G70" s="79" t="s">
        <v>1305</v>
      </c>
      <c r="H70" s="223" t="s">
        <v>1310</v>
      </c>
      <c r="I70" s="79" t="s">
        <v>1319</v>
      </c>
      <c r="J70" s="32" t="s">
        <v>263</v>
      </c>
      <c r="K70" s="29" t="s">
        <v>175</v>
      </c>
      <c r="L70" s="29" t="s">
        <v>1332</v>
      </c>
      <c r="M70" s="29" t="s">
        <v>834</v>
      </c>
      <c r="N70" s="29" t="s">
        <v>1355</v>
      </c>
      <c r="O70" s="34">
        <v>1</v>
      </c>
      <c r="P70" s="32" t="s">
        <v>4</v>
      </c>
      <c r="Q70" s="42" t="s">
        <v>133</v>
      </c>
      <c r="R70" s="307">
        <v>4225717</v>
      </c>
      <c r="S70" s="43">
        <f t="shared" si="9"/>
        <v>0</v>
      </c>
      <c r="T70" s="35">
        <f t="shared" si="10"/>
        <v>0</v>
      </c>
      <c r="U70" s="32"/>
      <c r="V70" s="35">
        <v>4225717</v>
      </c>
      <c r="W70" s="35">
        <f t="shared" si="11"/>
        <v>4971432</v>
      </c>
      <c r="X70" s="44">
        <f t="shared" si="12"/>
        <v>0.84999995977014264</v>
      </c>
      <c r="Y70" s="35">
        <f>ROUND((R70/0.85)*0.15,0)</f>
        <v>745715</v>
      </c>
      <c r="Z70" s="56">
        <v>0.85</v>
      </c>
      <c r="AA70" s="42" t="s">
        <v>133</v>
      </c>
      <c r="AB70" s="316" t="s">
        <v>90</v>
      </c>
      <c r="AC70" s="315" t="s">
        <v>176</v>
      </c>
      <c r="AD70" s="338" t="s">
        <v>66</v>
      </c>
      <c r="AE70" s="316" t="s">
        <v>67</v>
      </c>
      <c r="AF70" s="315" t="s">
        <v>69</v>
      </c>
      <c r="AG70" s="315" t="s">
        <v>67</v>
      </c>
      <c r="AH70" s="316" t="s">
        <v>128</v>
      </c>
      <c r="AI70" s="317" t="s">
        <v>177</v>
      </c>
      <c r="AJ70" s="34" t="s">
        <v>67</v>
      </c>
      <c r="AK70" s="47">
        <v>45169</v>
      </c>
      <c r="AL70" s="47">
        <v>45205</v>
      </c>
      <c r="AM70" s="47">
        <v>45174</v>
      </c>
      <c r="AN70" s="46">
        <v>45307</v>
      </c>
      <c r="AO70" s="350" t="s">
        <v>1698</v>
      </c>
    </row>
    <row r="71" spans="1:41" s="4" customFormat="1" ht="11.3" customHeight="1" x14ac:dyDescent="0.2">
      <c r="A71" s="40">
        <v>2</v>
      </c>
      <c r="B71" s="304" t="s">
        <v>10</v>
      </c>
      <c r="C71" s="79" t="s">
        <v>11</v>
      </c>
      <c r="D71" s="303" t="s">
        <v>1074</v>
      </c>
      <c r="E71" s="40" t="s">
        <v>46</v>
      </c>
      <c r="F71" s="79" t="s">
        <v>613</v>
      </c>
      <c r="G71" s="79" t="s">
        <v>1305</v>
      </c>
      <c r="H71" s="223" t="s">
        <v>1310</v>
      </c>
      <c r="I71" s="79" t="s">
        <v>1319</v>
      </c>
      <c r="J71" s="32" t="s">
        <v>263</v>
      </c>
      <c r="K71" s="29" t="s">
        <v>175</v>
      </c>
      <c r="L71" s="29" t="s">
        <v>1332</v>
      </c>
      <c r="M71" s="29" t="s">
        <v>834</v>
      </c>
      <c r="N71" s="29" t="s">
        <v>1355</v>
      </c>
      <c r="O71" s="34">
        <v>2</v>
      </c>
      <c r="P71" s="32" t="s">
        <v>4</v>
      </c>
      <c r="Q71" s="42" t="s">
        <v>133</v>
      </c>
      <c r="R71" s="307">
        <v>845143</v>
      </c>
      <c r="S71" s="43">
        <f t="shared" si="9"/>
        <v>0</v>
      </c>
      <c r="T71" s="35">
        <f t="shared" si="10"/>
        <v>0</v>
      </c>
      <c r="U71" s="32"/>
      <c r="V71" s="35">
        <v>845143</v>
      </c>
      <c r="W71" s="35">
        <f t="shared" si="11"/>
        <v>994286</v>
      </c>
      <c r="X71" s="44">
        <f t="shared" si="12"/>
        <v>0.84999989942531629</v>
      </c>
      <c r="Y71" s="35">
        <f>ROUND((R71/0.85)*0.15,0)</f>
        <v>149143</v>
      </c>
      <c r="Z71" s="56">
        <v>0.85</v>
      </c>
      <c r="AA71" s="42" t="s">
        <v>133</v>
      </c>
      <c r="AB71" s="316" t="s">
        <v>90</v>
      </c>
      <c r="AC71" s="315" t="s">
        <v>176</v>
      </c>
      <c r="AD71" s="338" t="s">
        <v>66</v>
      </c>
      <c r="AE71" s="316" t="s">
        <v>67</v>
      </c>
      <c r="AF71" s="315" t="s">
        <v>69</v>
      </c>
      <c r="AG71" s="316" t="s">
        <v>80</v>
      </c>
      <c r="AH71" s="316" t="s">
        <v>128</v>
      </c>
      <c r="AI71" s="317" t="s">
        <v>177</v>
      </c>
      <c r="AJ71" s="34" t="s">
        <v>67</v>
      </c>
      <c r="AK71" s="47">
        <v>45169</v>
      </c>
      <c r="AL71" s="47">
        <v>45205</v>
      </c>
      <c r="AM71" s="47">
        <v>45174</v>
      </c>
      <c r="AN71" s="46">
        <v>45307</v>
      </c>
      <c r="AO71" s="350" t="s">
        <v>1698</v>
      </c>
    </row>
    <row r="72" spans="1:41" s="4" customFormat="1" ht="11.3" customHeight="1" x14ac:dyDescent="0.2">
      <c r="A72" s="40">
        <v>2</v>
      </c>
      <c r="B72" s="304" t="s">
        <v>10</v>
      </c>
      <c r="C72" s="79" t="s">
        <v>11</v>
      </c>
      <c r="D72" s="303" t="s">
        <v>1074</v>
      </c>
      <c r="E72" s="40" t="s">
        <v>46</v>
      </c>
      <c r="F72" s="79" t="s">
        <v>613</v>
      </c>
      <c r="G72" s="79" t="s">
        <v>1304</v>
      </c>
      <c r="H72" s="223" t="s">
        <v>1310</v>
      </c>
      <c r="I72" s="79" t="s">
        <v>1319</v>
      </c>
      <c r="J72" s="298" t="s">
        <v>264</v>
      </c>
      <c r="K72" s="29" t="s">
        <v>951</v>
      </c>
      <c r="L72" s="29" t="s">
        <v>1333</v>
      </c>
      <c r="M72" s="29" t="s">
        <v>1035</v>
      </c>
      <c r="N72" s="29" t="s">
        <v>1356</v>
      </c>
      <c r="O72" s="34">
        <v>1</v>
      </c>
      <c r="P72" s="32" t="s">
        <v>4</v>
      </c>
      <c r="Q72" s="42" t="s">
        <v>133</v>
      </c>
      <c r="R72" s="307">
        <v>74812</v>
      </c>
      <c r="S72" s="43">
        <f t="shared" si="9"/>
        <v>-0.11779342224737915</v>
      </c>
      <c r="T72" s="35">
        <f t="shared" si="10"/>
        <v>-9989</v>
      </c>
      <c r="U72" s="32" t="s">
        <v>1775</v>
      </c>
      <c r="V72" s="35">
        <v>84801</v>
      </c>
      <c r="W72" s="35">
        <f t="shared" si="11"/>
        <v>88015</v>
      </c>
      <c r="X72" s="44">
        <f t="shared" si="12"/>
        <v>0.8499914787252173</v>
      </c>
      <c r="Y72" s="35">
        <f>ROUNDUP((R72/0.85)*0.15,0)</f>
        <v>13203</v>
      </c>
      <c r="Z72" s="56">
        <v>0.95</v>
      </c>
      <c r="AA72" s="42" t="s">
        <v>133</v>
      </c>
      <c r="AB72" s="315" t="s">
        <v>669</v>
      </c>
      <c r="AC72" s="315" t="s">
        <v>80</v>
      </c>
      <c r="AD72" s="42" t="s">
        <v>83</v>
      </c>
      <c r="AE72" s="316" t="s">
        <v>67</v>
      </c>
      <c r="AF72" s="315" t="s">
        <v>132</v>
      </c>
      <c r="AG72" s="316" t="s">
        <v>67</v>
      </c>
      <c r="AH72" s="316" t="s">
        <v>128</v>
      </c>
      <c r="AI72" s="317" t="s">
        <v>178</v>
      </c>
      <c r="AJ72" s="48" t="s">
        <v>70</v>
      </c>
      <c r="AK72" s="46">
        <v>44833</v>
      </c>
      <c r="AL72" s="46">
        <v>44952</v>
      </c>
      <c r="AM72" s="46">
        <v>44855</v>
      </c>
      <c r="AN72" s="46">
        <v>45021</v>
      </c>
      <c r="AO72" s="350" t="s">
        <v>1698</v>
      </c>
    </row>
    <row r="73" spans="1:41" s="4" customFormat="1" ht="11.3" customHeight="1" x14ac:dyDescent="0.2">
      <c r="A73" s="40">
        <v>2</v>
      </c>
      <c r="B73" s="304" t="s">
        <v>10</v>
      </c>
      <c r="C73" s="79" t="s">
        <v>11</v>
      </c>
      <c r="D73" s="303" t="s">
        <v>1074</v>
      </c>
      <c r="E73" s="40" t="s">
        <v>46</v>
      </c>
      <c r="F73" s="79" t="s">
        <v>613</v>
      </c>
      <c r="G73" s="79" t="s">
        <v>1304</v>
      </c>
      <c r="H73" s="223" t="s">
        <v>1310</v>
      </c>
      <c r="I73" s="79" t="s">
        <v>1319</v>
      </c>
      <c r="J73" s="298" t="s">
        <v>264</v>
      </c>
      <c r="K73" s="29" t="s">
        <v>951</v>
      </c>
      <c r="L73" s="29" t="s">
        <v>1333</v>
      </c>
      <c r="M73" s="29" t="s">
        <v>1035</v>
      </c>
      <c r="N73" s="29" t="s">
        <v>1356</v>
      </c>
      <c r="O73" s="34">
        <v>2</v>
      </c>
      <c r="P73" s="32" t="s">
        <v>4</v>
      </c>
      <c r="Q73" s="42" t="s">
        <v>133</v>
      </c>
      <c r="R73" s="307">
        <v>1773172</v>
      </c>
      <c r="S73" s="43">
        <f t="shared" si="9"/>
        <v>-0.17832508571605984</v>
      </c>
      <c r="T73" s="35">
        <f t="shared" si="10"/>
        <v>-384825</v>
      </c>
      <c r="U73" s="32" t="s">
        <v>1776</v>
      </c>
      <c r="V73" s="35">
        <v>2157997</v>
      </c>
      <c r="W73" s="35">
        <f t="shared" si="11"/>
        <v>2086085</v>
      </c>
      <c r="X73" s="44">
        <f t="shared" si="12"/>
        <v>0.84999988015828698</v>
      </c>
      <c r="Y73" s="35">
        <f>ROUNDUP((R73/0.85)*0.15,0)</f>
        <v>312913</v>
      </c>
      <c r="Z73" s="56">
        <v>0.85</v>
      </c>
      <c r="AA73" s="42" t="s">
        <v>133</v>
      </c>
      <c r="AB73" s="315" t="s">
        <v>669</v>
      </c>
      <c r="AC73" s="315" t="s">
        <v>80</v>
      </c>
      <c r="AD73" s="42" t="s">
        <v>83</v>
      </c>
      <c r="AE73" s="316" t="s">
        <v>67</v>
      </c>
      <c r="AF73" s="315" t="s">
        <v>132</v>
      </c>
      <c r="AG73" s="316" t="s">
        <v>67</v>
      </c>
      <c r="AH73" s="316" t="s">
        <v>128</v>
      </c>
      <c r="AI73" s="317" t="s">
        <v>178</v>
      </c>
      <c r="AJ73" s="48" t="s">
        <v>70</v>
      </c>
      <c r="AK73" s="46">
        <v>44833</v>
      </c>
      <c r="AL73" s="46">
        <v>44952</v>
      </c>
      <c r="AM73" s="46">
        <v>44855</v>
      </c>
      <c r="AN73" s="46">
        <v>45021</v>
      </c>
      <c r="AO73" s="350" t="s">
        <v>1698</v>
      </c>
    </row>
    <row r="74" spans="1:41" s="4" customFormat="1" ht="11.3" customHeight="1" x14ac:dyDescent="0.2">
      <c r="A74" s="40">
        <v>2</v>
      </c>
      <c r="B74" s="304" t="s">
        <v>10</v>
      </c>
      <c r="C74" s="79" t="s">
        <v>11</v>
      </c>
      <c r="D74" s="303" t="s">
        <v>1074</v>
      </c>
      <c r="E74" s="40" t="s">
        <v>46</v>
      </c>
      <c r="F74" s="79" t="s">
        <v>613</v>
      </c>
      <c r="G74" s="79" t="s">
        <v>1304</v>
      </c>
      <c r="H74" s="223" t="s">
        <v>1310</v>
      </c>
      <c r="I74" s="79" t="s">
        <v>1319</v>
      </c>
      <c r="J74" s="298" t="s">
        <v>264</v>
      </c>
      <c r="K74" s="29" t="s">
        <v>951</v>
      </c>
      <c r="L74" s="29" t="s">
        <v>1333</v>
      </c>
      <c r="M74" s="29" t="s">
        <v>1035</v>
      </c>
      <c r="N74" s="29" t="s">
        <v>1356</v>
      </c>
      <c r="O74" s="34">
        <v>3</v>
      </c>
      <c r="P74" s="32" t="s">
        <v>4</v>
      </c>
      <c r="Q74" s="42" t="s">
        <v>133</v>
      </c>
      <c r="R74" s="307">
        <v>441289</v>
      </c>
      <c r="S74" s="43">
        <f t="shared" si="9"/>
        <v>-0.33839928515956474</v>
      </c>
      <c r="T74" s="35">
        <f t="shared" si="10"/>
        <v>-225713</v>
      </c>
      <c r="U74" s="32" t="s">
        <v>1777</v>
      </c>
      <c r="V74" s="35">
        <v>667002</v>
      </c>
      <c r="W74" s="35">
        <f t="shared" si="11"/>
        <v>519164</v>
      </c>
      <c r="X74" s="44">
        <f t="shared" si="12"/>
        <v>0.84999922953055296</v>
      </c>
      <c r="Y74" s="35">
        <f>ROUNDUP((R74/0.85)*0.15,0)</f>
        <v>77875</v>
      </c>
      <c r="Z74" s="56">
        <v>0.7</v>
      </c>
      <c r="AA74" s="42" t="s">
        <v>133</v>
      </c>
      <c r="AB74" s="315" t="s">
        <v>669</v>
      </c>
      <c r="AC74" s="315" t="s">
        <v>80</v>
      </c>
      <c r="AD74" s="42" t="s">
        <v>83</v>
      </c>
      <c r="AE74" s="316" t="s">
        <v>67</v>
      </c>
      <c r="AF74" s="315" t="s">
        <v>132</v>
      </c>
      <c r="AG74" s="316" t="s">
        <v>67</v>
      </c>
      <c r="AH74" s="316" t="s">
        <v>128</v>
      </c>
      <c r="AI74" s="317" t="s">
        <v>178</v>
      </c>
      <c r="AJ74" s="48" t="s">
        <v>70</v>
      </c>
      <c r="AK74" s="46">
        <v>44833</v>
      </c>
      <c r="AL74" s="46">
        <v>44952</v>
      </c>
      <c r="AM74" s="46">
        <v>44855</v>
      </c>
      <c r="AN74" s="46">
        <v>45021</v>
      </c>
      <c r="AO74" s="350" t="s">
        <v>1698</v>
      </c>
    </row>
    <row r="75" spans="1:41" s="4" customFormat="1" ht="11.3" customHeight="1" x14ac:dyDescent="0.2">
      <c r="A75" s="40">
        <v>2</v>
      </c>
      <c r="B75" s="304" t="s">
        <v>10</v>
      </c>
      <c r="C75" s="79" t="s">
        <v>11</v>
      </c>
      <c r="D75" s="303" t="s">
        <v>1074</v>
      </c>
      <c r="E75" s="40" t="s">
        <v>46</v>
      </c>
      <c r="F75" s="79" t="s">
        <v>613</v>
      </c>
      <c r="G75" s="79" t="s">
        <v>1304</v>
      </c>
      <c r="H75" s="223" t="s">
        <v>1310</v>
      </c>
      <c r="I75" s="79" t="s">
        <v>1319</v>
      </c>
      <c r="J75" s="298" t="s">
        <v>264</v>
      </c>
      <c r="K75" s="29" t="s">
        <v>951</v>
      </c>
      <c r="L75" s="29" t="s">
        <v>1333</v>
      </c>
      <c r="M75" s="29" t="s">
        <v>1035</v>
      </c>
      <c r="N75" s="29" t="s">
        <v>1356</v>
      </c>
      <c r="O75" s="34">
        <v>4</v>
      </c>
      <c r="P75" s="32" t="s">
        <v>4</v>
      </c>
      <c r="Q75" s="42" t="s">
        <v>133</v>
      </c>
      <c r="R75" s="307">
        <v>2173791</v>
      </c>
      <c r="S75" s="43">
        <f t="shared" si="9"/>
        <v>-0.77198203792552933</v>
      </c>
      <c r="T75" s="35">
        <f t="shared" si="10"/>
        <v>-7359629</v>
      </c>
      <c r="U75" s="297" t="s">
        <v>1901</v>
      </c>
      <c r="V75" s="35">
        <v>9533420</v>
      </c>
      <c r="W75" s="35">
        <f t="shared" si="11"/>
        <v>2557402</v>
      </c>
      <c r="X75" s="44">
        <f t="shared" si="12"/>
        <v>0.84999972628472176</v>
      </c>
      <c r="Y75" s="35">
        <f>ROUNDUP((R75/0.85)*0.15,0)</f>
        <v>383611</v>
      </c>
      <c r="Z75" s="56">
        <v>0.95</v>
      </c>
      <c r="AA75" s="42" t="s">
        <v>133</v>
      </c>
      <c r="AB75" s="315" t="s">
        <v>669</v>
      </c>
      <c r="AC75" s="315" t="s">
        <v>80</v>
      </c>
      <c r="AD75" s="42" t="s">
        <v>83</v>
      </c>
      <c r="AE75" s="316" t="s">
        <v>67</v>
      </c>
      <c r="AF75" s="315" t="s">
        <v>132</v>
      </c>
      <c r="AG75" s="316" t="s">
        <v>67</v>
      </c>
      <c r="AH75" s="316" t="s">
        <v>128</v>
      </c>
      <c r="AI75" s="317" t="s">
        <v>178</v>
      </c>
      <c r="AJ75" s="48" t="s">
        <v>70</v>
      </c>
      <c r="AK75" s="46">
        <v>44833</v>
      </c>
      <c r="AL75" s="46">
        <v>44952</v>
      </c>
      <c r="AM75" s="46">
        <v>44855</v>
      </c>
      <c r="AN75" s="46">
        <v>45021</v>
      </c>
      <c r="AO75" s="46">
        <v>45352</v>
      </c>
    </row>
    <row r="76" spans="1:41" s="4" customFormat="1" ht="11.3" customHeight="1" x14ac:dyDescent="0.2">
      <c r="A76" s="40">
        <v>2</v>
      </c>
      <c r="B76" s="304" t="s">
        <v>10</v>
      </c>
      <c r="C76" s="79" t="s">
        <v>11</v>
      </c>
      <c r="D76" s="303" t="s">
        <v>1074</v>
      </c>
      <c r="E76" s="40" t="s">
        <v>46</v>
      </c>
      <c r="F76" s="79" t="s">
        <v>613</v>
      </c>
      <c r="G76" s="79" t="s">
        <v>1304</v>
      </c>
      <c r="H76" s="223" t="s">
        <v>1310</v>
      </c>
      <c r="I76" s="79" t="s">
        <v>1319</v>
      </c>
      <c r="J76" s="305" t="s">
        <v>264</v>
      </c>
      <c r="K76" s="79" t="s">
        <v>951</v>
      </c>
      <c r="L76" s="79" t="s">
        <v>1333</v>
      </c>
      <c r="M76" s="79" t="s">
        <v>1035</v>
      </c>
      <c r="N76" s="79" t="s">
        <v>1356</v>
      </c>
      <c r="O76" s="109">
        <v>5</v>
      </c>
      <c r="P76" s="40" t="s">
        <v>4</v>
      </c>
      <c r="Q76" s="176" t="s">
        <v>133</v>
      </c>
      <c r="R76" s="307">
        <v>8738786</v>
      </c>
      <c r="S76" s="43">
        <v>1</v>
      </c>
      <c r="T76" s="35">
        <f t="shared" si="10"/>
        <v>8738786</v>
      </c>
      <c r="U76" s="32" t="s">
        <v>1900</v>
      </c>
      <c r="V76" s="35">
        <v>0</v>
      </c>
      <c r="W76" s="35">
        <f t="shared" si="11"/>
        <v>10280925</v>
      </c>
      <c r="X76" s="44">
        <f t="shared" si="12"/>
        <v>0.84999997568312191</v>
      </c>
      <c r="Y76" s="35">
        <f>ROUNDUP((R76/0.85)*0.15,0)</f>
        <v>1542139</v>
      </c>
      <c r="Z76" s="56">
        <v>0.85</v>
      </c>
      <c r="AA76" s="42" t="s">
        <v>133</v>
      </c>
      <c r="AB76" s="315" t="s">
        <v>669</v>
      </c>
      <c r="AC76" s="315" t="s">
        <v>80</v>
      </c>
      <c r="AD76" s="42" t="s">
        <v>83</v>
      </c>
      <c r="AE76" s="316" t="s">
        <v>67</v>
      </c>
      <c r="AF76" s="315" t="s">
        <v>132</v>
      </c>
      <c r="AG76" s="316" t="s">
        <v>80</v>
      </c>
      <c r="AH76" s="316" t="s">
        <v>128</v>
      </c>
      <c r="AI76" s="317" t="s">
        <v>178</v>
      </c>
      <c r="AJ76" s="48" t="s">
        <v>70</v>
      </c>
      <c r="AK76" s="46">
        <v>44833</v>
      </c>
      <c r="AL76" s="46">
        <v>44952</v>
      </c>
      <c r="AM76" s="46">
        <v>44855</v>
      </c>
      <c r="AN76" s="46">
        <v>45021</v>
      </c>
      <c r="AO76" s="46">
        <v>45870</v>
      </c>
    </row>
    <row r="77" spans="1:41" s="4" customFormat="1" ht="11.3" customHeight="1" x14ac:dyDescent="0.2">
      <c r="A77" s="40">
        <v>2</v>
      </c>
      <c r="B77" s="304" t="s">
        <v>10</v>
      </c>
      <c r="C77" s="79" t="s">
        <v>11</v>
      </c>
      <c r="D77" s="303" t="s">
        <v>1074</v>
      </c>
      <c r="E77" s="40" t="s">
        <v>46</v>
      </c>
      <c r="F77" s="79" t="s">
        <v>613</v>
      </c>
      <c r="G77" s="79" t="s">
        <v>1304</v>
      </c>
      <c r="H77" s="223" t="s">
        <v>1310</v>
      </c>
      <c r="I77" s="79" t="s">
        <v>1319</v>
      </c>
      <c r="J77" s="305" t="s">
        <v>265</v>
      </c>
      <c r="K77" s="79" t="s">
        <v>952</v>
      </c>
      <c r="L77" s="79" t="s">
        <v>1334</v>
      </c>
      <c r="M77" s="79" t="s">
        <v>179</v>
      </c>
      <c r="N77" s="79" t="s">
        <v>1357</v>
      </c>
      <c r="O77" s="109" t="s">
        <v>226</v>
      </c>
      <c r="P77" s="40" t="s">
        <v>4</v>
      </c>
      <c r="Q77" s="176" t="s">
        <v>133</v>
      </c>
      <c r="R77" s="307">
        <v>2456090</v>
      </c>
      <c r="S77" s="43">
        <f>T77/V77</f>
        <v>-0.12971671120090794</v>
      </c>
      <c r="T77" s="35">
        <f t="shared" si="10"/>
        <v>-366083</v>
      </c>
      <c r="U77" s="297" t="s">
        <v>1670</v>
      </c>
      <c r="V77" s="35">
        <v>2822173</v>
      </c>
      <c r="W77" s="35">
        <f t="shared" si="11"/>
        <v>2889518</v>
      </c>
      <c r="X77" s="44">
        <f t="shared" si="12"/>
        <v>0.84999989617645577</v>
      </c>
      <c r="Y77" s="35">
        <f>ROUND((R77/0.85)*0.15,0)</f>
        <v>433428</v>
      </c>
      <c r="Z77" s="56">
        <v>0.85</v>
      </c>
      <c r="AA77" s="42" t="s">
        <v>133</v>
      </c>
      <c r="AB77" s="315" t="s">
        <v>180</v>
      </c>
      <c r="AC77" s="315" t="s">
        <v>80</v>
      </c>
      <c r="AD77" s="42" t="s">
        <v>83</v>
      </c>
      <c r="AE77" s="316" t="s">
        <v>67</v>
      </c>
      <c r="AF77" s="316" t="s">
        <v>128</v>
      </c>
      <c r="AG77" s="316" t="s">
        <v>67</v>
      </c>
      <c r="AH77" s="316" t="s">
        <v>128</v>
      </c>
      <c r="AI77" s="317" t="s">
        <v>181</v>
      </c>
      <c r="AJ77" s="34" t="s">
        <v>67</v>
      </c>
      <c r="AK77" s="47">
        <v>45169</v>
      </c>
      <c r="AL77" s="46">
        <v>45195</v>
      </c>
      <c r="AM77" s="47">
        <v>45175</v>
      </c>
      <c r="AN77" s="47">
        <v>45328</v>
      </c>
      <c r="AO77" s="47">
        <v>45363</v>
      </c>
    </row>
    <row r="78" spans="1:41" s="4" customFormat="1" ht="11.3" customHeight="1" x14ac:dyDescent="0.2">
      <c r="A78" s="40">
        <v>2</v>
      </c>
      <c r="B78" s="304" t="s">
        <v>12</v>
      </c>
      <c r="C78" s="79" t="s">
        <v>28</v>
      </c>
      <c r="D78" s="303" t="s">
        <v>1075</v>
      </c>
      <c r="E78" s="40" t="s">
        <v>47</v>
      </c>
      <c r="F78" s="79" t="s">
        <v>614</v>
      </c>
      <c r="G78" s="79" t="s">
        <v>1275</v>
      </c>
      <c r="H78" s="79" t="s">
        <v>844</v>
      </c>
      <c r="I78" s="79" t="s">
        <v>1279</v>
      </c>
      <c r="J78" s="305" t="s">
        <v>266</v>
      </c>
      <c r="K78" s="79" t="s">
        <v>1589</v>
      </c>
      <c r="L78" s="79" t="s">
        <v>1283</v>
      </c>
      <c r="M78" s="79" t="s">
        <v>189</v>
      </c>
      <c r="N78" s="79" t="s">
        <v>1283</v>
      </c>
      <c r="O78" s="109">
        <v>1</v>
      </c>
      <c r="P78" s="40" t="s">
        <v>4</v>
      </c>
      <c r="Q78" s="213" t="s">
        <v>337</v>
      </c>
      <c r="R78" s="307">
        <v>10840775</v>
      </c>
      <c r="S78" s="43">
        <f>T78/V78</f>
        <v>-0.82929063993796959</v>
      </c>
      <c r="T78" s="35">
        <f t="shared" si="10"/>
        <v>-52663505</v>
      </c>
      <c r="U78" s="32" t="s">
        <v>1885</v>
      </c>
      <c r="V78" s="35">
        <v>63504280</v>
      </c>
      <c r="W78" s="35">
        <f t="shared" si="11"/>
        <v>12753853</v>
      </c>
      <c r="X78" s="44">
        <f t="shared" si="12"/>
        <v>0.84999999607961607</v>
      </c>
      <c r="Y78" s="35">
        <f t="shared" ref="Y78:Y88" si="13">ROUNDUP((R78/0.85)*0.15,0)</f>
        <v>1913078</v>
      </c>
      <c r="Z78" s="45">
        <v>0.85</v>
      </c>
      <c r="AA78" s="51" t="s">
        <v>337</v>
      </c>
      <c r="AB78" s="315" t="s">
        <v>1566</v>
      </c>
      <c r="AC78" s="315" t="s">
        <v>1522</v>
      </c>
      <c r="AD78" s="42" t="s">
        <v>83</v>
      </c>
      <c r="AE78" s="316" t="s">
        <v>67</v>
      </c>
      <c r="AF78" s="316" t="s">
        <v>128</v>
      </c>
      <c r="AG78" s="315" t="s">
        <v>70</v>
      </c>
      <c r="AH78" s="316" t="s">
        <v>128</v>
      </c>
      <c r="AI78" s="317" t="s">
        <v>1939</v>
      </c>
      <c r="AJ78" s="48" t="s">
        <v>70</v>
      </c>
      <c r="AK78" s="47">
        <v>45463</v>
      </c>
      <c r="AL78" s="46">
        <v>45553</v>
      </c>
      <c r="AM78" s="47">
        <v>45531</v>
      </c>
      <c r="AN78" s="47">
        <v>45615</v>
      </c>
      <c r="AO78" s="350" t="s">
        <v>1698</v>
      </c>
    </row>
    <row r="79" spans="1:41" s="4" customFormat="1" ht="11.3" customHeight="1" x14ac:dyDescent="0.2">
      <c r="A79" s="40">
        <v>2</v>
      </c>
      <c r="B79" s="304" t="s">
        <v>12</v>
      </c>
      <c r="C79" s="79" t="s">
        <v>28</v>
      </c>
      <c r="D79" s="303" t="s">
        <v>1075</v>
      </c>
      <c r="E79" s="40" t="s">
        <v>47</v>
      </c>
      <c r="F79" s="79" t="s">
        <v>614</v>
      </c>
      <c r="G79" s="79" t="s">
        <v>1275</v>
      </c>
      <c r="H79" s="79" t="s">
        <v>844</v>
      </c>
      <c r="I79" s="79" t="s">
        <v>1279</v>
      </c>
      <c r="J79" s="305" t="s">
        <v>266</v>
      </c>
      <c r="K79" s="79" t="s">
        <v>1589</v>
      </c>
      <c r="L79" s="79" t="s">
        <v>1283</v>
      </c>
      <c r="M79" s="79" t="s">
        <v>189</v>
      </c>
      <c r="N79" s="79" t="s">
        <v>1283</v>
      </c>
      <c r="O79" s="109">
        <v>2</v>
      </c>
      <c r="P79" s="40" t="s">
        <v>4</v>
      </c>
      <c r="Q79" s="213" t="s">
        <v>337</v>
      </c>
      <c r="R79" s="307">
        <v>52663505</v>
      </c>
      <c r="S79" s="43">
        <v>1</v>
      </c>
      <c r="T79" s="35">
        <f t="shared" si="10"/>
        <v>52663505</v>
      </c>
      <c r="U79" s="32" t="s">
        <v>1885</v>
      </c>
      <c r="V79" s="35">
        <v>0</v>
      </c>
      <c r="W79" s="35">
        <f t="shared" si="11"/>
        <v>61957065</v>
      </c>
      <c r="X79" s="44">
        <f t="shared" si="12"/>
        <v>0.84999999596494769</v>
      </c>
      <c r="Y79" s="35">
        <f t="shared" si="13"/>
        <v>9293560</v>
      </c>
      <c r="Z79" s="45">
        <v>0.85</v>
      </c>
      <c r="AA79" s="51" t="s">
        <v>337</v>
      </c>
      <c r="AB79" s="315" t="s">
        <v>1566</v>
      </c>
      <c r="AC79" s="315" t="s">
        <v>1522</v>
      </c>
      <c r="AD79" s="42" t="s">
        <v>83</v>
      </c>
      <c r="AE79" s="316" t="s">
        <v>67</v>
      </c>
      <c r="AF79" s="316" t="s">
        <v>128</v>
      </c>
      <c r="AG79" s="315" t="s">
        <v>70</v>
      </c>
      <c r="AH79" s="316" t="s">
        <v>128</v>
      </c>
      <c r="AI79" s="317" t="s">
        <v>1939</v>
      </c>
      <c r="AJ79" s="48" t="s">
        <v>70</v>
      </c>
      <c r="AK79" s="47">
        <v>45463</v>
      </c>
      <c r="AL79" s="46">
        <v>45553</v>
      </c>
      <c r="AM79" s="47">
        <v>45531</v>
      </c>
      <c r="AN79" s="47">
        <v>45615</v>
      </c>
      <c r="AO79" s="34" t="s">
        <v>1052</v>
      </c>
    </row>
    <row r="80" spans="1:41" s="4" customFormat="1" ht="11.3" customHeight="1" x14ac:dyDescent="0.2">
      <c r="A80" s="40">
        <v>2</v>
      </c>
      <c r="B80" s="304" t="s">
        <v>12</v>
      </c>
      <c r="C80" s="79" t="s">
        <v>28</v>
      </c>
      <c r="D80" s="303" t="s">
        <v>1075</v>
      </c>
      <c r="E80" s="40" t="s">
        <v>47</v>
      </c>
      <c r="F80" s="79" t="s">
        <v>614</v>
      </c>
      <c r="G80" s="79" t="s">
        <v>1275</v>
      </c>
      <c r="H80" s="79" t="s">
        <v>844</v>
      </c>
      <c r="I80" s="79" t="s">
        <v>1279</v>
      </c>
      <c r="J80" s="305" t="s">
        <v>266</v>
      </c>
      <c r="K80" s="79" t="s">
        <v>1589</v>
      </c>
      <c r="L80" s="79" t="s">
        <v>1283</v>
      </c>
      <c r="M80" s="79" t="s">
        <v>189</v>
      </c>
      <c r="N80" s="79" t="s">
        <v>1283</v>
      </c>
      <c r="O80" s="109">
        <v>3</v>
      </c>
      <c r="P80" s="40" t="s">
        <v>4</v>
      </c>
      <c r="Q80" s="213" t="s">
        <v>337</v>
      </c>
      <c r="R80" s="307">
        <v>11891883</v>
      </c>
      <c r="S80" s="43">
        <f t="shared" ref="S80" si="14">T80/V80</f>
        <v>0</v>
      </c>
      <c r="T80" s="35">
        <f t="shared" si="10"/>
        <v>0</v>
      </c>
      <c r="U80" s="32"/>
      <c r="V80" s="35">
        <v>11891883</v>
      </c>
      <c r="W80" s="35">
        <f t="shared" si="11"/>
        <v>13990451</v>
      </c>
      <c r="X80" s="44">
        <f t="shared" si="12"/>
        <v>0.84999997498293656</v>
      </c>
      <c r="Y80" s="35">
        <f t="shared" si="13"/>
        <v>2098568</v>
      </c>
      <c r="Z80" s="45">
        <v>0.85</v>
      </c>
      <c r="AA80" s="51" t="s">
        <v>337</v>
      </c>
      <c r="AB80" s="315" t="s">
        <v>1566</v>
      </c>
      <c r="AC80" s="315" t="s">
        <v>1522</v>
      </c>
      <c r="AD80" s="42" t="s">
        <v>83</v>
      </c>
      <c r="AE80" s="316" t="s">
        <v>67</v>
      </c>
      <c r="AF80" s="316" t="s">
        <v>128</v>
      </c>
      <c r="AG80" s="315" t="s">
        <v>70</v>
      </c>
      <c r="AH80" s="316" t="s">
        <v>128</v>
      </c>
      <c r="AI80" s="317" t="s">
        <v>1939</v>
      </c>
      <c r="AJ80" s="48" t="s">
        <v>70</v>
      </c>
      <c r="AK80" s="47">
        <v>45463</v>
      </c>
      <c r="AL80" s="46">
        <v>45553</v>
      </c>
      <c r="AM80" s="47">
        <v>45531</v>
      </c>
      <c r="AN80" s="47">
        <v>45615</v>
      </c>
      <c r="AO80" s="34" t="s">
        <v>1053</v>
      </c>
    </row>
    <row r="81" spans="1:41" s="4" customFormat="1" ht="11.3" customHeight="1" x14ac:dyDescent="0.2">
      <c r="A81" s="40">
        <v>2</v>
      </c>
      <c r="B81" s="304" t="s">
        <v>12</v>
      </c>
      <c r="C81" s="79" t="s">
        <v>28</v>
      </c>
      <c r="D81" s="303" t="s">
        <v>1075</v>
      </c>
      <c r="E81" s="40" t="s">
        <v>47</v>
      </c>
      <c r="F81" s="79" t="s">
        <v>614</v>
      </c>
      <c r="G81" s="79" t="s">
        <v>1275</v>
      </c>
      <c r="H81" s="79" t="s">
        <v>844</v>
      </c>
      <c r="I81" s="79" t="s">
        <v>1279</v>
      </c>
      <c r="J81" s="305" t="s">
        <v>267</v>
      </c>
      <c r="K81" s="79" t="s">
        <v>190</v>
      </c>
      <c r="L81" s="79" t="s">
        <v>1284</v>
      </c>
      <c r="M81" s="79" t="s">
        <v>190</v>
      </c>
      <c r="N81" s="79" t="s">
        <v>1284</v>
      </c>
      <c r="O81" s="109" t="s">
        <v>226</v>
      </c>
      <c r="P81" s="40" t="s">
        <v>4</v>
      </c>
      <c r="Q81" s="213" t="s">
        <v>337</v>
      </c>
      <c r="R81" s="307">
        <v>22492390</v>
      </c>
      <c r="S81" s="43">
        <f>T81/V81</f>
        <v>0</v>
      </c>
      <c r="T81" s="35">
        <f t="shared" si="10"/>
        <v>0</v>
      </c>
      <c r="U81" s="32"/>
      <c r="V81" s="35">
        <v>22492390</v>
      </c>
      <c r="W81" s="35">
        <f t="shared" si="11"/>
        <v>26461636</v>
      </c>
      <c r="X81" s="44">
        <f t="shared" si="12"/>
        <v>0.84999997732566501</v>
      </c>
      <c r="Y81" s="35">
        <f t="shared" si="13"/>
        <v>3969246</v>
      </c>
      <c r="Z81" s="45">
        <v>0.85</v>
      </c>
      <c r="AA81" s="51" t="s">
        <v>337</v>
      </c>
      <c r="AB81" s="315" t="s">
        <v>576</v>
      </c>
      <c r="AC81" s="315" t="s">
        <v>80</v>
      </c>
      <c r="AD81" s="42" t="s">
        <v>66</v>
      </c>
      <c r="AE81" s="316" t="s">
        <v>67</v>
      </c>
      <c r="AF81" s="316" t="s">
        <v>69</v>
      </c>
      <c r="AG81" s="315" t="s">
        <v>67</v>
      </c>
      <c r="AH81" s="316" t="s">
        <v>128</v>
      </c>
      <c r="AI81" s="317" t="s">
        <v>191</v>
      </c>
      <c r="AJ81" s="34" t="s">
        <v>67</v>
      </c>
      <c r="AK81" s="47">
        <v>45260</v>
      </c>
      <c r="AL81" s="47">
        <v>45321</v>
      </c>
      <c r="AM81" s="46">
        <v>45482</v>
      </c>
      <c r="AN81" s="46">
        <v>45482</v>
      </c>
      <c r="AO81" s="350" t="s">
        <v>1698</v>
      </c>
    </row>
    <row r="82" spans="1:41" s="4" customFormat="1" ht="11.3" customHeight="1" x14ac:dyDescent="0.2">
      <c r="A82" s="40">
        <v>2</v>
      </c>
      <c r="B82" s="304" t="s">
        <v>805</v>
      </c>
      <c r="C82" s="79" t="s">
        <v>808</v>
      </c>
      <c r="D82" s="303" t="s">
        <v>1076</v>
      </c>
      <c r="E82" s="40" t="s">
        <v>806</v>
      </c>
      <c r="F82" s="79" t="s">
        <v>1535</v>
      </c>
      <c r="G82" s="79" t="s">
        <v>1276</v>
      </c>
      <c r="H82" s="79" t="s">
        <v>845</v>
      </c>
      <c r="I82" s="79" t="s">
        <v>1280</v>
      </c>
      <c r="J82" s="109" t="s">
        <v>1478</v>
      </c>
      <c r="K82" s="79" t="s">
        <v>1542</v>
      </c>
      <c r="L82" s="79" t="s">
        <v>1544</v>
      </c>
      <c r="M82" s="79" t="s">
        <v>1542</v>
      </c>
      <c r="N82" s="79" t="s">
        <v>1545</v>
      </c>
      <c r="O82" s="109">
        <v>1</v>
      </c>
      <c r="P82" s="40" t="s">
        <v>204</v>
      </c>
      <c r="Q82" s="213" t="s">
        <v>337</v>
      </c>
      <c r="R82" s="307">
        <v>12544923</v>
      </c>
      <c r="S82" s="43">
        <f>T82/V82</f>
        <v>0</v>
      </c>
      <c r="T82" s="35">
        <f t="shared" si="10"/>
        <v>0</v>
      </c>
      <c r="U82" s="32"/>
      <c r="V82" s="35">
        <v>12544923</v>
      </c>
      <c r="W82" s="35">
        <f t="shared" si="11"/>
        <v>14758733</v>
      </c>
      <c r="X82" s="44">
        <f t="shared" si="12"/>
        <v>0.84999999661217529</v>
      </c>
      <c r="Y82" s="35">
        <f t="shared" si="13"/>
        <v>2213810</v>
      </c>
      <c r="Z82" s="45">
        <v>0.85</v>
      </c>
      <c r="AA82" s="51" t="s">
        <v>337</v>
      </c>
      <c r="AB82" s="315" t="s">
        <v>1523</v>
      </c>
      <c r="AC82" s="315" t="s">
        <v>1524</v>
      </c>
      <c r="AD82" s="42" t="s">
        <v>66</v>
      </c>
      <c r="AE82" s="316" t="s">
        <v>67</v>
      </c>
      <c r="AF82" s="316" t="s">
        <v>128</v>
      </c>
      <c r="AG82" s="315" t="s">
        <v>67</v>
      </c>
      <c r="AH82" s="316" t="s">
        <v>69</v>
      </c>
      <c r="AI82" s="317" t="s">
        <v>949</v>
      </c>
      <c r="AJ82" s="34" t="s">
        <v>67</v>
      </c>
      <c r="AK82" s="46">
        <v>45379</v>
      </c>
      <c r="AL82" s="46">
        <v>45433</v>
      </c>
      <c r="AM82" s="46">
        <v>45425</v>
      </c>
      <c r="AN82" s="46">
        <v>45534</v>
      </c>
      <c r="AO82" s="46">
        <v>45534</v>
      </c>
    </row>
    <row r="83" spans="1:41" s="4" customFormat="1" ht="11.3" customHeight="1" x14ac:dyDescent="0.2">
      <c r="A83" s="40">
        <v>2</v>
      </c>
      <c r="B83" s="304" t="s">
        <v>805</v>
      </c>
      <c r="C83" s="79" t="s">
        <v>808</v>
      </c>
      <c r="D83" s="303" t="s">
        <v>1076</v>
      </c>
      <c r="E83" s="40" t="s">
        <v>806</v>
      </c>
      <c r="F83" s="79" t="s">
        <v>1535</v>
      </c>
      <c r="G83" s="79" t="s">
        <v>1276</v>
      </c>
      <c r="H83" s="79" t="s">
        <v>845</v>
      </c>
      <c r="I83" s="79" t="s">
        <v>1280</v>
      </c>
      <c r="J83" s="109" t="s">
        <v>1478</v>
      </c>
      <c r="K83" s="79" t="s">
        <v>1542</v>
      </c>
      <c r="L83" s="79"/>
      <c r="M83" s="79"/>
      <c r="N83" s="79"/>
      <c r="O83" s="109">
        <v>2</v>
      </c>
      <c r="P83" s="40" t="s">
        <v>204</v>
      </c>
      <c r="Q83" s="213" t="s">
        <v>337</v>
      </c>
      <c r="R83" s="307">
        <v>54444719</v>
      </c>
      <c r="S83" s="43">
        <f>T83/V83</f>
        <v>0</v>
      </c>
      <c r="T83" s="35">
        <f t="shared" si="10"/>
        <v>0</v>
      </c>
      <c r="U83" s="32"/>
      <c r="V83" s="35">
        <v>54444719</v>
      </c>
      <c r="W83" s="35">
        <f t="shared" si="11"/>
        <v>64052611</v>
      </c>
      <c r="X83" s="44">
        <f t="shared" si="12"/>
        <v>0.84999999453574193</v>
      </c>
      <c r="Y83" s="35">
        <f t="shared" si="13"/>
        <v>9607892</v>
      </c>
      <c r="Z83" s="45">
        <v>0.85</v>
      </c>
      <c r="AA83" s="51" t="s">
        <v>337</v>
      </c>
      <c r="AB83" s="315" t="s">
        <v>1523</v>
      </c>
      <c r="AC83" s="315" t="s">
        <v>1524</v>
      </c>
      <c r="AD83" s="42" t="s">
        <v>66</v>
      </c>
      <c r="AE83" s="316" t="s">
        <v>67</v>
      </c>
      <c r="AF83" s="316" t="s">
        <v>128</v>
      </c>
      <c r="AG83" s="315" t="s">
        <v>67</v>
      </c>
      <c r="AH83" s="316" t="s">
        <v>69</v>
      </c>
      <c r="AI83" s="317" t="s">
        <v>949</v>
      </c>
      <c r="AJ83" s="34" t="s">
        <v>67</v>
      </c>
      <c r="AK83" s="46">
        <v>45379</v>
      </c>
      <c r="AL83" s="46">
        <v>45433</v>
      </c>
      <c r="AM83" s="46">
        <v>45425</v>
      </c>
      <c r="AN83" s="46">
        <v>45534</v>
      </c>
      <c r="AO83" s="350" t="s">
        <v>1698</v>
      </c>
    </row>
    <row r="84" spans="1:41" s="4" customFormat="1" ht="11.3" customHeight="1" x14ac:dyDescent="0.2">
      <c r="A84" s="40">
        <v>2</v>
      </c>
      <c r="B84" s="304" t="s">
        <v>805</v>
      </c>
      <c r="C84" s="79" t="s">
        <v>808</v>
      </c>
      <c r="D84" s="303" t="s">
        <v>1076</v>
      </c>
      <c r="E84" s="40" t="s">
        <v>806</v>
      </c>
      <c r="F84" s="79" t="s">
        <v>1535</v>
      </c>
      <c r="G84" s="79" t="s">
        <v>1276</v>
      </c>
      <c r="H84" s="79" t="s">
        <v>845</v>
      </c>
      <c r="I84" s="79" t="s">
        <v>1280</v>
      </c>
      <c r="J84" s="109" t="s">
        <v>1541</v>
      </c>
      <c r="K84" s="79" t="s">
        <v>1742</v>
      </c>
      <c r="L84" s="79" t="s">
        <v>1546</v>
      </c>
      <c r="M84" s="79" t="s">
        <v>1543</v>
      </c>
      <c r="N84" s="79" t="s">
        <v>1546</v>
      </c>
      <c r="O84" s="109" t="s">
        <v>226</v>
      </c>
      <c r="P84" s="40" t="s">
        <v>204</v>
      </c>
      <c r="Q84" s="213" t="s">
        <v>337</v>
      </c>
      <c r="R84" s="307">
        <v>104608561</v>
      </c>
      <c r="S84" s="43">
        <f>T84/V84</f>
        <v>4.7811496118657058</v>
      </c>
      <c r="T84" s="35">
        <f t="shared" si="10"/>
        <v>86513793</v>
      </c>
      <c r="U84" s="297" t="s">
        <v>1743</v>
      </c>
      <c r="V84" s="35">
        <v>18094768</v>
      </c>
      <c r="W84" s="35">
        <f t="shared" si="11"/>
        <v>123068896</v>
      </c>
      <c r="X84" s="44">
        <f t="shared" si="12"/>
        <v>0.84999999512468205</v>
      </c>
      <c r="Y84" s="35">
        <f t="shared" si="13"/>
        <v>18460335</v>
      </c>
      <c r="Z84" s="45">
        <v>0.85</v>
      </c>
      <c r="AA84" s="51" t="s">
        <v>337</v>
      </c>
      <c r="AB84" s="315" t="s">
        <v>948</v>
      </c>
      <c r="AC84" s="315" t="s">
        <v>80</v>
      </c>
      <c r="AD84" s="42" t="s">
        <v>66</v>
      </c>
      <c r="AE84" s="316" t="s">
        <v>67</v>
      </c>
      <c r="AF84" s="316" t="s">
        <v>69</v>
      </c>
      <c r="AG84" s="315" t="s">
        <v>67</v>
      </c>
      <c r="AH84" s="316" t="s">
        <v>69</v>
      </c>
      <c r="AI84" s="317" t="s">
        <v>1757</v>
      </c>
      <c r="AJ84" s="34" t="s">
        <v>67</v>
      </c>
      <c r="AK84" s="46">
        <v>45106</v>
      </c>
      <c r="AL84" s="46">
        <v>45180</v>
      </c>
      <c r="AM84" s="46">
        <v>45825</v>
      </c>
      <c r="AN84" s="46">
        <v>45909</v>
      </c>
      <c r="AO84" s="46">
        <v>45931</v>
      </c>
    </row>
    <row r="85" spans="1:41" s="4" customFormat="1" ht="11.3" customHeight="1" x14ac:dyDescent="0.2">
      <c r="A85" s="40">
        <v>2</v>
      </c>
      <c r="B85" s="304" t="s">
        <v>1466</v>
      </c>
      <c r="C85" s="79" t="s">
        <v>1547</v>
      </c>
      <c r="D85" s="303" t="s">
        <v>1847</v>
      </c>
      <c r="E85" s="40" t="s">
        <v>1467</v>
      </c>
      <c r="F85" s="79" t="s">
        <v>1568</v>
      </c>
      <c r="G85" s="79" t="s">
        <v>1567</v>
      </c>
      <c r="H85" s="79"/>
      <c r="I85" s="79"/>
      <c r="J85" s="109" t="s">
        <v>1479</v>
      </c>
      <c r="K85" s="79" t="s">
        <v>226</v>
      </c>
      <c r="L85" s="79"/>
      <c r="M85" s="79"/>
      <c r="N85" s="79"/>
      <c r="O85" s="109" t="s">
        <v>226</v>
      </c>
      <c r="P85" s="40" t="s">
        <v>4</v>
      </c>
      <c r="Q85" s="213" t="s">
        <v>210</v>
      </c>
      <c r="R85" s="307">
        <v>54884514</v>
      </c>
      <c r="S85" s="43">
        <f>T85/V85</f>
        <v>0</v>
      </c>
      <c r="T85" s="35">
        <f t="shared" si="10"/>
        <v>0</v>
      </c>
      <c r="U85" s="32"/>
      <c r="V85" s="35">
        <v>54884514</v>
      </c>
      <c r="W85" s="35">
        <f t="shared" si="11"/>
        <v>64570017</v>
      </c>
      <c r="X85" s="44">
        <f t="shared" si="12"/>
        <v>0.84999999303082108</v>
      </c>
      <c r="Y85" s="35">
        <f t="shared" si="13"/>
        <v>9685503</v>
      </c>
      <c r="Z85" s="45">
        <v>0.85</v>
      </c>
      <c r="AA85" s="51" t="s">
        <v>210</v>
      </c>
      <c r="AB85" s="315" t="s">
        <v>1487</v>
      </c>
      <c r="AC85" s="315" t="s">
        <v>80</v>
      </c>
      <c r="AD85" s="42" t="s">
        <v>66</v>
      </c>
      <c r="AE85" s="316" t="s">
        <v>67</v>
      </c>
      <c r="AF85" s="316" t="s">
        <v>128</v>
      </c>
      <c r="AG85" s="315" t="s">
        <v>67</v>
      </c>
      <c r="AH85" s="316" t="s">
        <v>128</v>
      </c>
      <c r="AI85" s="317" t="s">
        <v>1488</v>
      </c>
      <c r="AJ85" s="34" t="s">
        <v>67</v>
      </c>
      <c r="AK85" s="46">
        <v>45562</v>
      </c>
      <c r="AL85" s="47">
        <v>45625</v>
      </c>
      <c r="AM85" s="46">
        <v>45464</v>
      </c>
      <c r="AN85" s="46">
        <v>45622</v>
      </c>
      <c r="AO85" s="350" t="s">
        <v>1698</v>
      </c>
    </row>
    <row r="86" spans="1:41" s="4" customFormat="1" ht="11.8" customHeight="1" x14ac:dyDescent="0.2">
      <c r="A86" s="40">
        <v>2</v>
      </c>
      <c r="B86" s="304" t="s">
        <v>1828</v>
      </c>
      <c r="C86" s="79" t="s">
        <v>1837</v>
      </c>
      <c r="D86" s="303" t="s">
        <v>1848</v>
      </c>
      <c r="E86" s="40" t="s">
        <v>1838</v>
      </c>
      <c r="F86" s="79" t="s">
        <v>1854</v>
      </c>
      <c r="G86" s="79" t="s">
        <v>1855</v>
      </c>
      <c r="H86" s="79" t="s">
        <v>827</v>
      </c>
      <c r="I86" s="79" t="s">
        <v>1632</v>
      </c>
      <c r="J86" s="109" t="s">
        <v>1869</v>
      </c>
      <c r="K86" s="79" t="s">
        <v>775</v>
      </c>
      <c r="L86" s="79" t="s">
        <v>1920</v>
      </c>
      <c r="M86" s="79" t="s">
        <v>1922</v>
      </c>
      <c r="N86" s="79" t="s">
        <v>1921</v>
      </c>
      <c r="O86" s="109" t="s">
        <v>226</v>
      </c>
      <c r="P86" s="40" t="s">
        <v>4</v>
      </c>
      <c r="Q86" s="213" t="s">
        <v>1049</v>
      </c>
      <c r="R86" s="307">
        <v>4000000</v>
      </c>
      <c r="S86" s="43">
        <v>1</v>
      </c>
      <c r="T86" s="35">
        <f t="shared" si="10"/>
        <v>4000000</v>
      </c>
      <c r="U86" s="32" t="s">
        <v>1871</v>
      </c>
      <c r="V86" s="35">
        <v>0</v>
      </c>
      <c r="W86" s="35">
        <f t="shared" si="11"/>
        <v>4705883</v>
      </c>
      <c r="X86" s="44">
        <f t="shared" si="12"/>
        <v>0.84999988312501606</v>
      </c>
      <c r="Y86" s="35">
        <f t="shared" si="13"/>
        <v>705883</v>
      </c>
      <c r="Z86" s="45">
        <v>0.85</v>
      </c>
      <c r="AA86" s="51" t="s">
        <v>1049</v>
      </c>
      <c r="AB86" s="315" t="s">
        <v>1717</v>
      </c>
      <c r="AC86" s="316" t="s">
        <v>80</v>
      </c>
      <c r="AD86" s="51" t="s">
        <v>1584</v>
      </c>
      <c r="AE86" s="316" t="s">
        <v>67</v>
      </c>
      <c r="AF86" s="316" t="s">
        <v>128</v>
      </c>
      <c r="AG86" s="315" t="s">
        <v>67</v>
      </c>
      <c r="AH86" s="316" t="s">
        <v>128</v>
      </c>
      <c r="AI86" s="315" t="s">
        <v>1720</v>
      </c>
      <c r="AJ86" s="34" t="s">
        <v>67</v>
      </c>
      <c r="AK86" s="49" t="s">
        <v>1539</v>
      </c>
      <c r="AL86" s="49" t="s">
        <v>1539</v>
      </c>
      <c r="AM86" s="47">
        <v>45943</v>
      </c>
      <c r="AN86" s="57" t="s">
        <v>1052</v>
      </c>
      <c r="AO86" s="34" t="s">
        <v>1054</v>
      </c>
    </row>
    <row r="87" spans="1:41" s="4" customFormat="1" ht="11.3" customHeight="1" x14ac:dyDescent="0.2">
      <c r="A87" s="40">
        <v>2</v>
      </c>
      <c r="B87" s="304" t="s">
        <v>1828</v>
      </c>
      <c r="C87" s="79" t="s">
        <v>1837</v>
      </c>
      <c r="D87" s="303" t="s">
        <v>1848</v>
      </c>
      <c r="E87" s="40" t="s">
        <v>1838</v>
      </c>
      <c r="F87" s="79" t="s">
        <v>1854</v>
      </c>
      <c r="G87" s="79" t="s">
        <v>1855</v>
      </c>
      <c r="H87" s="223" t="s">
        <v>1606</v>
      </c>
      <c r="I87" s="79" t="s">
        <v>1607</v>
      </c>
      <c r="J87" s="109" t="s">
        <v>1870</v>
      </c>
      <c r="K87" s="79" t="s">
        <v>1925</v>
      </c>
      <c r="L87" s="79" t="s">
        <v>1926</v>
      </c>
      <c r="M87" s="79" t="s">
        <v>1923</v>
      </c>
      <c r="N87" s="79" t="s">
        <v>1924</v>
      </c>
      <c r="O87" s="109" t="s">
        <v>226</v>
      </c>
      <c r="P87" s="40" t="s">
        <v>4</v>
      </c>
      <c r="Q87" s="213" t="s">
        <v>1049</v>
      </c>
      <c r="R87" s="307">
        <v>31000000</v>
      </c>
      <c r="S87" s="43">
        <v>1</v>
      </c>
      <c r="T87" s="35">
        <f t="shared" si="10"/>
        <v>31000000</v>
      </c>
      <c r="U87" s="32" t="s">
        <v>1872</v>
      </c>
      <c r="V87" s="35">
        <v>0</v>
      </c>
      <c r="W87" s="35">
        <f t="shared" si="11"/>
        <v>36470589</v>
      </c>
      <c r="X87" s="44">
        <f t="shared" si="12"/>
        <v>0.84999998217741968</v>
      </c>
      <c r="Y87" s="35">
        <f t="shared" si="13"/>
        <v>5470589</v>
      </c>
      <c r="Z87" s="45">
        <v>0.85</v>
      </c>
      <c r="AA87" s="51" t="s">
        <v>1049</v>
      </c>
      <c r="AB87" s="321" t="s">
        <v>1718</v>
      </c>
      <c r="AC87" s="316" t="s">
        <v>80</v>
      </c>
      <c r="AD87" s="341" t="s">
        <v>66</v>
      </c>
      <c r="AE87" s="329" t="s">
        <v>67</v>
      </c>
      <c r="AF87" s="329" t="s">
        <v>128</v>
      </c>
      <c r="AG87" s="329" t="s">
        <v>67</v>
      </c>
      <c r="AH87" s="329" t="s">
        <v>128</v>
      </c>
      <c r="AI87" s="315" t="s">
        <v>1721</v>
      </c>
      <c r="AJ87" s="34" t="s">
        <v>67</v>
      </c>
      <c r="AK87" s="38" t="s">
        <v>1766</v>
      </c>
      <c r="AL87" s="38" t="s">
        <v>1766</v>
      </c>
      <c r="AM87" s="47">
        <v>45944</v>
      </c>
      <c r="AN87" s="57" t="s">
        <v>1052</v>
      </c>
      <c r="AO87" s="34" t="s">
        <v>1054</v>
      </c>
    </row>
    <row r="88" spans="1:41" s="4" customFormat="1" ht="11.3" customHeight="1" x14ac:dyDescent="0.2">
      <c r="A88" s="40">
        <v>3</v>
      </c>
      <c r="B88" s="304" t="s">
        <v>13</v>
      </c>
      <c r="C88" s="79" t="s">
        <v>30</v>
      </c>
      <c r="D88" s="303" t="s">
        <v>1077</v>
      </c>
      <c r="E88" s="40" t="s">
        <v>48</v>
      </c>
      <c r="F88" s="114" t="s">
        <v>615</v>
      </c>
      <c r="G88" s="79" t="s">
        <v>1277</v>
      </c>
      <c r="H88" s="79" t="s">
        <v>846</v>
      </c>
      <c r="I88" s="79" t="s">
        <v>1281</v>
      </c>
      <c r="J88" s="305" t="s">
        <v>318</v>
      </c>
      <c r="K88" s="79" t="s">
        <v>1639</v>
      </c>
      <c r="L88" s="79"/>
      <c r="M88" s="79"/>
      <c r="N88" s="79"/>
      <c r="O88" s="109">
        <v>1</v>
      </c>
      <c r="P88" s="40" t="s">
        <v>204</v>
      </c>
      <c r="Q88" s="213" t="s">
        <v>337</v>
      </c>
      <c r="R88" s="307">
        <v>100860345</v>
      </c>
      <c r="S88" s="43">
        <v>2</v>
      </c>
      <c r="T88" s="35">
        <f t="shared" si="10"/>
        <v>100860345</v>
      </c>
      <c r="U88" s="32" t="s">
        <v>1875</v>
      </c>
      <c r="V88" s="35">
        <v>0</v>
      </c>
      <c r="W88" s="35">
        <f t="shared" si="11"/>
        <v>118659230</v>
      </c>
      <c r="X88" s="44">
        <f t="shared" si="12"/>
        <v>0.84999999578625274</v>
      </c>
      <c r="Y88" s="35">
        <f t="shared" si="13"/>
        <v>17798885</v>
      </c>
      <c r="Z88" s="45">
        <v>0.85</v>
      </c>
      <c r="AA88" s="51" t="s">
        <v>337</v>
      </c>
      <c r="AB88" s="315" t="s">
        <v>192</v>
      </c>
      <c r="AC88" s="315" t="s">
        <v>80</v>
      </c>
      <c r="AD88" s="42" t="s">
        <v>66</v>
      </c>
      <c r="AE88" s="316" t="s">
        <v>67</v>
      </c>
      <c r="AF88" s="316" t="s">
        <v>69</v>
      </c>
      <c r="AG88" s="315" t="s">
        <v>67</v>
      </c>
      <c r="AH88" s="316" t="s">
        <v>128</v>
      </c>
      <c r="AI88" s="317" t="s">
        <v>1619</v>
      </c>
      <c r="AJ88" s="48" t="s">
        <v>70</v>
      </c>
      <c r="AK88" s="46">
        <v>45106</v>
      </c>
      <c r="AL88" s="47">
        <v>45470</v>
      </c>
      <c r="AM88" s="47">
        <v>45876</v>
      </c>
      <c r="AN88" s="46">
        <v>45937</v>
      </c>
      <c r="AO88" s="34" t="s">
        <v>1052</v>
      </c>
    </row>
    <row r="89" spans="1:41" s="4" customFormat="1" ht="11.3" customHeight="1" x14ac:dyDescent="0.2">
      <c r="A89" s="40">
        <v>3</v>
      </c>
      <c r="B89" s="304" t="s">
        <v>13</v>
      </c>
      <c r="C89" s="79" t="s">
        <v>30</v>
      </c>
      <c r="D89" s="303" t="s">
        <v>1077</v>
      </c>
      <c r="E89" s="40" t="s">
        <v>48</v>
      </c>
      <c r="F89" s="114" t="s">
        <v>615</v>
      </c>
      <c r="G89" s="79" t="s">
        <v>1277</v>
      </c>
      <c r="H89" s="79" t="s">
        <v>846</v>
      </c>
      <c r="I89" s="79" t="s">
        <v>1281</v>
      </c>
      <c r="J89" s="306" t="s">
        <v>319</v>
      </c>
      <c r="K89" s="79" t="s">
        <v>1612</v>
      </c>
      <c r="L89" s="79" t="s">
        <v>1285</v>
      </c>
      <c r="M89" s="79" t="s">
        <v>847</v>
      </c>
      <c r="N89" s="79" t="s">
        <v>1291</v>
      </c>
      <c r="O89" s="109">
        <v>1</v>
      </c>
      <c r="P89" s="40" t="s">
        <v>204</v>
      </c>
      <c r="Q89" s="213" t="s">
        <v>337</v>
      </c>
      <c r="R89" s="307">
        <v>56077253</v>
      </c>
      <c r="S89" s="43">
        <f t="shared" ref="S89:S95" si="15">T89/V89</f>
        <v>0</v>
      </c>
      <c r="T89" s="35">
        <f t="shared" si="10"/>
        <v>0</v>
      </c>
      <c r="U89" s="32"/>
      <c r="V89" s="35">
        <v>56077253</v>
      </c>
      <c r="W89" s="35">
        <f t="shared" si="11"/>
        <v>65973240</v>
      </c>
      <c r="X89" s="44">
        <f t="shared" si="12"/>
        <v>0.84999998484233907</v>
      </c>
      <c r="Y89" s="35">
        <f>ROUNDUP((R89/0.85)*0.15,0)+1</f>
        <v>9895987</v>
      </c>
      <c r="Z89" s="45">
        <v>0.85</v>
      </c>
      <c r="AA89" s="51" t="s">
        <v>337</v>
      </c>
      <c r="AB89" s="315" t="s">
        <v>577</v>
      </c>
      <c r="AC89" s="315" t="s">
        <v>80</v>
      </c>
      <c r="AD89" s="42" t="s">
        <v>66</v>
      </c>
      <c r="AE89" s="316" t="s">
        <v>67</v>
      </c>
      <c r="AF89" s="316" t="s">
        <v>69</v>
      </c>
      <c r="AG89" s="315" t="s">
        <v>67</v>
      </c>
      <c r="AH89" s="316" t="s">
        <v>128</v>
      </c>
      <c r="AI89" s="317" t="s">
        <v>1612</v>
      </c>
      <c r="AJ89" s="34" t="s">
        <v>67</v>
      </c>
      <c r="AK89" s="46">
        <v>45438</v>
      </c>
      <c r="AL89" s="46">
        <v>45517</v>
      </c>
      <c r="AM89" s="46">
        <v>45513</v>
      </c>
      <c r="AN89" s="46">
        <v>45608</v>
      </c>
      <c r="AO89" s="46">
        <v>45640</v>
      </c>
    </row>
    <row r="90" spans="1:41" s="4" customFormat="1" ht="11.3" customHeight="1" x14ac:dyDescent="0.2">
      <c r="A90" s="40">
        <v>3</v>
      </c>
      <c r="B90" s="304" t="s">
        <v>13</v>
      </c>
      <c r="C90" s="79" t="s">
        <v>30</v>
      </c>
      <c r="D90" s="303" t="s">
        <v>1077</v>
      </c>
      <c r="E90" s="40" t="s">
        <v>48</v>
      </c>
      <c r="F90" s="114" t="s">
        <v>615</v>
      </c>
      <c r="G90" s="79" t="s">
        <v>1277</v>
      </c>
      <c r="H90" s="79" t="s">
        <v>846</v>
      </c>
      <c r="I90" s="79" t="s">
        <v>1281</v>
      </c>
      <c r="J90" s="306" t="s">
        <v>320</v>
      </c>
      <c r="K90" s="79" t="s">
        <v>195</v>
      </c>
      <c r="L90" s="79" t="s">
        <v>1286</v>
      </c>
      <c r="M90" s="79" t="s">
        <v>848</v>
      </c>
      <c r="N90" s="79" t="s">
        <v>1292</v>
      </c>
      <c r="O90" s="109">
        <v>1</v>
      </c>
      <c r="P90" s="40" t="s">
        <v>204</v>
      </c>
      <c r="Q90" s="213" t="s">
        <v>337</v>
      </c>
      <c r="R90" s="307">
        <v>52395743</v>
      </c>
      <c r="S90" s="43">
        <f t="shared" si="15"/>
        <v>0</v>
      </c>
      <c r="T90" s="35">
        <f t="shared" si="10"/>
        <v>0</v>
      </c>
      <c r="U90" s="32"/>
      <c r="V90" s="35">
        <v>52395743</v>
      </c>
      <c r="W90" s="35">
        <f t="shared" si="11"/>
        <v>61642051</v>
      </c>
      <c r="X90" s="44">
        <f t="shared" si="12"/>
        <v>0.84999999432205786</v>
      </c>
      <c r="Y90" s="35">
        <f>ROUNDUP((R90/0.85)*0.15,0)</f>
        <v>9246308</v>
      </c>
      <c r="Z90" s="45">
        <v>0.85</v>
      </c>
      <c r="AA90" s="51" t="s">
        <v>337</v>
      </c>
      <c r="AB90" s="315" t="s">
        <v>192</v>
      </c>
      <c r="AC90" s="315" t="s">
        <v>80</v>
      </c>
      <c r="AD90" s="42" t="s">
        <v>66</v>
      </c>
      <c r="AE90" s="316" t="s">
        <v>67</v>
      </c>
      <c r="AF90" s="316" t="s">
        <v>69</v>
      </c>
      <c r="AG90" s="315" t="s">
        <v>67</v>
      </c>
      <c r="AH90" s="316" t="s">
        <v>128</v>
      </c>
      <c r="AI90" s="317" t="s">
        <v>196</v>
      </c>
      <c r="AJ90" s="34" t="s">
        <v>67</v>
      </c>
      <c r="AK90" s="46">
        <v>45106</v>
      </c>
      <c r="AL90" s="47">
        <v>45470</v>
      </c>
      <c r="AM90" s="47">
        <v>45163</v>
      </c>
      <c r="AN90" s="46">
        <v>45496</v>
      </c>
      <c r="AO90" s="350" t="s">
        <v>1698</v>
      </c>
    </row>
    <row r="91" spans="1:41" s="4" customFormat="1" ht="11.3" customHeight="1" x14ac:dyDescent="0.2">
      <c r="A91" s="40">
        <v>3</v>
      </c>
      <c r="B91" s="304" t="s">
        <v>13</v>
      </c>
      <c r="C91" s="79" t="s">
        <v>30</v>
      </c>
      <c r="D91" s="303" t="s">
        <v>1077</v>
      </c>
      <c r="E91" s="40" t="s">
        <v>48</v>
      </c>
      <c r="F91" s="114" t="s">
        <v>615</v>
      </c>
      <c r="G91" s="79" t="s">
        <v>1277</v>
      </c>
      <c r="H91" s="79" t="s">
        <v>846</v>
      </c>
      <c r="I91" s="79" t="s">
        <v>1281</v>
      </c>
      <c r="J91" s="306" t="s">
        <v>321</v>
      </c>
      <c r="K91" s="79" t="s">
        <v>197</v>
      </c>
      <c r="L91" s="79" t="s">
        <v>1287</v>
      </c>
      <c r="M91" s="79" t="s">
        <v>849</v>
      </c>
      <c r="N91" s="79" t="s">
        <v>1293</v>
      </c>
      <c r="O91" s="109" t="s">
        <v>226</v>
      </c>
      <c r="P91" s="40" t="s">
        <v>204</v>
      </c>
      <c r="Q91" s="213" t="s">
        <v>337</v>
      </c>
      <c r="R91" s="307">
        <v>71483894</v>
      </c>
      <c r="S91" s="43">
        <f t="shared" si="15"/>
        <v>0</v>
      </c>
      <c r="T91" s="35">
        <f t="shared" si="10"/>
        <v>0</v>
      </c>
      <c r="U91" s="32"/>
      <c r="V91" s="35">
        <v>71483894</v>
      </c>
      <c r="W91" s="35">
        <f t="shared" si="11"/>
        <v>84098699</v>
      </c>
      <c r="X91" s="44">
        <f t="shared" si="12"/>
        <v>0.84999999821638139</v>
      </c>
      <c r="Y91" s="35">
        <f>ROUNDUP((R91/0.85)*0.15,0)</f>
        <v>12614805</v>
      </c>
      <c r="Z91" s="45">
        <v>0.85</v>
      </c>
      <c r="AA91" s="51" t="s">
        <v>337</v>
      </c>
      <c r="AB91" s="315" t="s">
        <v>198</v>
      </c>
      <c r="AC91" s="315" t="s">
        <v>1613</v>
      </c>
      <c r="AD91" s="42" t="s">
        <v>66</v>
      </c>
      <c r="AE91" s="316" t="s">
        <v>67</v>
      </c>
      <c r="AF91" s="316" t="s">
        <v>69</v>
      </c>
      <c r="AG91" s="315" t="s">
        <v>67</v>
      </c>
      <c r="AH91" s="316" t="s">
        <v>128</v>
      </c>
      <c r="AI91" s="317" t="s">
        <v>199</v>
      </c>
      <c r="AJ91" s="34" t="s">
        <v>67</v>
      </c>
      <c r="AK91" s="46">
        <v>45072</v>
      </c>
      <c r="AL91" s="46">
        <v>45118</v>
      </c>
      <c r="AM91" s="47">
        <v>45216</v>
      </c>
      <c r="AN91" s="46">
        <v>45496</v>
      </c>
      <c r="AO91" s="350" t="s">
        <v>1698</v>
      </c>
    </row>
    <row r="92" spans="1:41" s="4" customFormat="1" ht="11.3" customHeight="1" x14ac:dyDescent="0.2">
      <c r="A92" s="40">
        <v>3</v>
      </c>
      <c r="B92" s="304" t="s">
        <v>13</v>
      </c>
      <c r="C92" s="79" t="s">
        <v>30</v>
      </c>
      <c r="D92" s="303" t="s">
        <v>1077</v>
      </c>
      <c r="E92" s="40" t="s">
        <v>48</v>
      </c>
      <c r="F92" s="114" t="s">
        <v>615</v>
      </c>
      <c r="G92" s="79" t="s">
        <v>1277</v>
      </c>
      <c r="H92" s="79" t="s">
        <v>846</v>
      </c>
      <c r="I92" s="79" t="s">
        <v>1281</v>
      </c>
      <c r="J92" s="306" t="s">
        <v>322</v>
      </c>
      <c r="K92" s="79" t="s">
        <v>200</v>
      </c>
      <c r="L92" s="79" t="s">
        <v>1288</v>
      </c>
      <c r="M92" s="79" t="s">
        <v>850</v>
      </c>
      <c r="N92" s="79" t="s">
        <v>1294</v>
      </c>
      <c r="O92" s="109" t="s">
        <v>226</v>
      </c>
      <c r="P92" s="40" t="s">
        <v>204</v>
      </c>
      <c r="Q92" s="213" t="s">
        <v>337</v>
      </c>
      <c r="R92" s="307">
        <v>16093145</v>
      </c>
      <c r="S92" s="43">
        <f t="shared" si="15"/>
        <v>-0.52984261540823885</v>
      </c>
      <c r="T92" s="35">
        <f t="shared" si="10"/>
        <v>-18136127</v>
      </c>
      <c r="U92" s="297" t="s">
        <v>1697</v>
      </c>
      <c r="V92" s="35">
        <v>34229272</v>
      </c>
      <c r="W92" s="35">
        <f t="shared" si="11"/>
        <v>18933112</v>
      </c>
      <c r="X92" s="44">
        <f t="shared" si="12"/>
        <v>0.84999998943649624</v>
      </c>
      <c r="Y92" s="35">
        <f>ROUNDUP((R92/0.85)*0.15,0)</f>
        <v>2839967</v>
      </c>
      <c r="Z92" s="45">
        <v>0.85</v>
      </c>
      <c r="AA92" s="51" t="s">
        <v>337</v>
      </c>
      <c r="AB92" s="315" t="s">
        <v>90</v>
      </c>
      <c r="AC92" s="315" t="s">
        <v>80</v>
      </c>
      <c r="AD92" s="42" t="s">
        <v>66</v>
      </c>
      <c r="AE92" s="316" t="s">
        <v>67</v>
      </c>
      <c r="AF92" s="316" t="s">
        <v>69</v>
      </c>
      <c r="AG92" s="315" t="s">
        <v>67</v>
      </c>
      <c r="AH92" s="316" t="s">
        <v>128</v>
      </c>
      <c r="AI92" s="317" t="s">
        <v>1525</v>
      </c>
      <c r="AJ92" s="34" t="s">
        <v>67</v>
      </c>
      <c r="AK92" s="46">
        <v>45687</v>
      </c>
      <c r="AL92" s="67">
        <v>45789</v>
      </c>
      <c r="AM92" s="46">
        <v>45758</v>
      </c>
      <c r="AN92" s="46">
        <v>45888</v>
      </c>
      <c r="AO92" s="46">
        <v>45911</v>
      </c>
    </row>
    <row r="93" spans="1:41" s="4" customFormat="1" ht="11.3" customHeight="1" x14ac:dyDescent="0.2">
      <c r="A93" s="40">
        <v>3</v>
      </c>
      <c r="B93" s="304" t="s">
        <v>13</v>
      </c>
      <c r="C93" s="79" t="s">
        <v>30</v>
      </c>
      <c r="D93" s="303" t="s">
        <v>1077</v>
      </c>
      <c r="E93" s="40" t="s">
        <v>48</v>
      </c>
      <c r="F93" s="114" t="s">
        <v>615</v>
      </c>
      <c r="G93" s="79" t="s">
        <v>1277</v>
      </c>
      <c r="H93" s="79" t="s">
        <v>846</v>
      </c>
      <c r="I93" s="79" t="s">
        <v>1281</v>
      </c>
      <c r="J93" s="306" t="s">
        <v>333</v>
      </c>
      <c r="K93" s="79" t="s">
        <v>201</v>
      </c>
      <c r="L93" s="79" t="s">
        <v>1289</v>
      </c>
      <c r="M93" s="79" t="s">
        <v>851</v>
      </c>
      <c r="N93" s="79" t="s">
        <v>1295</v>
      </c>
      <c r="O93" s="109">
        <v>1</v>
      </c>
      <c r="P93" s="40" t="s">
        <v>204</v>
      </c>
      <c r="Q93" s="213" t="s">
        <v>337</v>
      </c>
      <c r="R93" s="307">
        <v>8113999</v>
      </c>
      <c r="S93" s="43">
        <f t="shared" si="15"/>
        <v>0</v>
      </c>
      <c r="T93" s="35">
        <f t="shared" si="10"/>
        <v>0</v>
      </c>
      <c r="U93" s="32"/>
      <c r="V93" s="35">
        <v>8113999</v>
      </c>
      <c r="W93" s="35">
        <f t="shared" si="11"/>
        <v>9545882</v>
      </c>
      <c r="X93" s="44">
        <f t="shared" si="12"/>
        <v>0.8499999266699505</v>
      </c>
      <c r="Y93" s="35">
        <f>ROUNDUP((R93/0.85)*0.15,0)</f>
        <v>1431883</v>
      </c>
      <c r="Z93" s="45">
        <v>0.85</v>
      </c>
      <c r="AA93" s="51" t="s">
        <v>337</v>
      </c>
      <c r="AB93" s="315" t="s">
        <v>202</v>
      </c>
      <c r="AC93" s="315" t="s">
        <v>80</v>
      </c>
      <c r="AD93" s="42" t="s">
        <v>66</v>
      </c>
      <c r="AE93" s="316" t="s">
        <v>67</v>
      </c>
      <c r="AF93" s="315" t="s">
        <v>128</v>
      </c>
      <c r="AG93" s="315" t="s">
        <v>67</v>
      </c>
      <c r="AH93" s="316" t="s">
        <v>128</v>
      </c>
      <c r="AI93" s="317" t="s">
        <v>203</v>
      </c>
      <c r="AJ93" s="34" t="s">
        <v>67</v>
      </c>
      <c r="AK93" s="46">
        <v>45379</v>
      </c>
      <c r="AL93" s="46">
        <v>45433</v>
      </c>
      <c r="AM93" s="46">
        <v>45408</v>
      </c>
      <c r="AN93" s="46">
        <v>45517</v>
      </c>
      <c r="AO93" s="350" t="s">
        <v>1698</v>
      </c>
    </row>
    <row r="94" spans="1:41" s="4" customFormat="1" ht="11.3" customHeight="1" x14ac:dyDescent="0.2">
      <c r="A94" s="40">
        <v>3</v>
      </c>
      <c r="B94" s="304" t="s">
        <v>13</v>
      </c>
      <c r="C94" s="79" t="s">
        <v>30</v>
      </c>
      <c r="D94" s="303" t="s">
        <v>1077</v>
      </c>
      <c r="E94" s="40" t="s">
        <v>48</v>
      </c>
      <c r="F94" s="114" t="s">
        <v>615</v>
      </c>
      <c r="G94" s="79" t="s">
        <v>1277</v>
      </c>
      <c r="H94" s="79" t="s">
        <v>846</v>
      </c>
      <c r="I94" s="79" t="s">
        <v>1281</v>
      </c>
      <c r="J94" s="306" t="s">
        <v>803</v>
      </c>
      <c r="K94" s="79" t="s">
        <v>1553</v>
      </c>
      <c r="L94" s="79" t="s">
        <v>1562</v>
      </c>
      <c r="M94" s="79" t="s">
        <v>1560</v>
      </c>
      <c r="N94" s="79" t="s">
        <v>1561</v>
      </c>
      <c r="O94" s="109" t="s">
        <v>226</v>
      </c>
      <c r="P94" s="40" t="s">
        <v>204</v>
      </c>
      <c r="Q94" s="213" t="s">
        <v>337</v>
      </c>
      <c r="R94" s="307">
        <v>16000000</v>
      </c>
      <c r="S94" s="43">
        <f t="shared" si="15"/>
        <v>-0.36</v>
      </c>
      <c r="T94" s="35">
        <f t="shared" si="10"/>
        <v>-9000000</v>
      </c>
      <c r="U94" s="297" t="s">
        <v>1746</v>
      </c>
      <c r="V94" s="35">
        <v>25000000</v>
      </c>
      <c r="W94" s="35">
        <f t="shared" si="11"/>
        <v>18823530</v>
      </c>
      <c r="X94" s="44">
        <f t="shared" si="12"/>
        <v>0.84999997343750078</v>
      </c>
      <c r="Y94" s="35">
        <f>ROUNDUP((R94/0.85)*0.15,0)</f>
        <v>2823530</v>
      </c>
      <c r="Z94" s="45">
        <v>0.85</v>
      </c>
      <c r="AA94" s="51" t="s">
        <v>337</v>
      </c>
      <c r="AB94" s="322" t="s">
        <v>1556</v>
      </c>
      <c r="AC94" s="315" t="s">
        <v>1526</v>
      </c>
      <c r="AD94" s="50" t="s">
        <v>66</v>
      </c>
      <c r="AE94" s="315" t="s">
        <v>67</v>
      </c>
      <c r="AF94" s="315" t="s">
        <v>69</v>
      </c>
      <c r="AG94" s="315" t="s">
        <v>67</v>
      </c>
      <c r="AH94" s="316" t="s">
        <v>69</v>
      </c>
      <c r="AI94" s="317" t="s">
        <v>1527</v>
      </c>
      <c r="AJ94" s="34" t="s">
        <v>67</v>
      </c>
      <c r="AK94" s="334" t="s">
        <v>1728</v>
      </c>
      <c r="AL94" s="34" t="s">
        <v>1050</v>
      </c>
      <c r="AM94" s="34" t="s">
        <v>1050</v>
      </c>
      <c r="AN94" s="57" t="s">
        <v>1052</v>
      </c>
      <c r="AO94" s="34" t="s">
        <v>1052</v>
      </c>
    </row>
    <row r="95" spans="1:41" s="4" customFormat="1" ht="11.3" customHeight="1" x14ac:dyDescent="0.2">
      <c r="A95" s="40">
        <v>3</v>
      </c>
      <c r="B95" s="304" t="s">
        <v>13</v>
      </c>
      <c r="C95" s="79" t="s">
        <v>30</v>
      </c>
      <c r="D95" s="303" t="s">
        <v>1077</v>
      </c>
      <c r="E95" s="40" t="s">
        <v>48</v>
      </c>
      <c r="F95" s="114" t="s">
        <v>615</v>
      </c>
      <c r="G95" s="79" t="s">
        <v>1277</v>
      </c>
      <c r="H95" s="79" t="s">
        <v>846</v>
      </c>
      <c r="I95" s="79" t="s">
        <v>1281</v>
      </c>
      <c r="J95" s="306" t="s">
        <v>804</v>
      </c>
      <c r="K95" s="79" t="s">
        <v>194</v>
      </c>
      <c r="L95" s="79" t="s">
        <v>1631</v>
      </c>
      <c r="M95" s="79" t="s">
        <v>194</v>
      </c>
      <c r="N95" s="79" t="s">
        <v>1631</v>
      </c>
      <c r="O95" s="109" t="s">
        <v>226</v>
      </c>
      <c r="P95" s="40" t="s">
        <v>204</v>
      </c>
      <c r="Q95" s="213" t="s">
        <v>338</v>
      </c>
      <c r="R95" s="307">
        <v>32686570</v>
      </c>
      <c r="S95" s="43">
        <f t="shared" si="15"/>
        <v>-9.3778258288044286E-2</v>
      </c>
      <c r="T95" s="35">
        <f t="shared" si="10"/>
        <v>-3382494</v>
      </c>
      <c r="U95" s="297" t="s">
        <v>1671</v>
      </c>
      <c r="V95" s="35">
        <v>36069064</v>
      </c>
      <c r="W95" s="35">
        <f t="shared" si="11"/>
        <v>38454791</v>
      </c>
      <c r="X95" s="44">
        <f t="shared" si="12"/>
        <v>0.84999993888927905</v>
      </c>
      <c r="Y95" s="35">
        <f>ROUNDUP((R95/0.85)*0.15,0)+2</f>
        <v>5768221</v>
      </c>
      <c r="Z95" s="45">
        <v>0.85</v>
      </c>
      <c r="AA95" s="51" t="s">
        <v>338</v>
      </c>
      <c r="AB95" s="315" t="s">
        <v>311</v>
      </c>
      <c r="AC95" s="315" t="s">
        <v>80</v>
      </c>
      <c r="AD95" s="42" t="s">
        <v>66</v>
      </c>
      <c r="AE95" s="316" t="s">
        <v>67</v>
      </c>
      <c r="AF95" s="316" t="s">
        <v>69</v>
      </c>
      <c r="AG95" s="315" t="s">
        <v>67</v>
      </c>
      <c r="AH95" s="316" t="s">
        <v>128</v>
      </c>
      <c r="AI95" s="317" t="s">
        <v>1437</v>
      </c>
      <c r="AJ95" s="34" t="s">
        <v>67</v>
      </c>
      <c r="AK95" s="48" t="s">
        <v>1548</v>
      </c>
      <c r="AL95" s="48" t="s">
        <v>1548</v>
      </c>
      <c r="AM95" s="46" t="s">
        <v>1538</v>
      </c>
      <c r="AN95" s="47">
        <v>45377</v>
      </c>
      <c r="AO95" s="350" t="s">
        <v>1698</v>
      </c>
    </row>
    <row r="96" spans="1:41" s="4" customFormat="1" ht="11.3" customHeight="1" x14ac:dyDescent="0.2">
      <c r="A96" s="40">
        <v>3</v>
      </c>
      <c r="B96" s="304" t="s">
        <v>1608</v>
      </c>
      <c r="C96" s="79" t="s">
        <v>1835</v>
      </c>
      <c r="D96" s="303" t="s">
        <v>1850</v>
      </c>
      <c r="E96" s="40" t="s">
        <v>1609</v>
      </c>
      <c r="F96" s="114" t="s">
        <v>1857</v>
      </c>
      <c r="G96" s="79" t="s">
        <v>1858</v>
      </c>
      <c r="H96" s="79" t="s">
        <v>1835</v>
      </c>
      <c r="I96" s="79" t="s">
        <v>1849</v>
      </c>
      <c r="J96" s="306" t="s">
        <v>1842</v>
      </c>
      <c r="K96" s="79" t="s">
        <v>1734</v>
      </c>
      <c r="L96" s="79"/>
      <c r="M96" s="79"/>
      <c r="N96" s="79"/>
      <c r="O96" s="109" t="s">
        <v>226</v>
      </c>
      <c r="P96" s="40" t="s">
        <v>4</v>
      </c>
      <c r="Q96" s="213" t="s">
        <v>337</v>
      </c>
      <c r="R96" s="306">
        <v>1954863</v>
      </c>
      <c r="S96" s="43">
        <v>1</v>
      </c>
      <c r="T96" s="35">
        <f t="shared" si="10"/>
        <v>1954863</v>
      </c>
      <c r="U96" s="297" t="s">
        <v>1660</v>
      </c>
      <c r="V96" s="35">
        <v>0</v>
      </c>
      <c r="W96" s="35">
        <f t="shared" si="11"/>
        <v>2299839</v>
      </c>
      <c r="X96" s="44">
        <f t="shared" si="12"/>
        <v>0.84999993477804314</v>
      </c>
      <c r="Y96" s="35">
        <f>ROUNDUP((R96/0.85)*0.15,0)</f>
        <v>344976</v>
      </c>
      <c r="Z96" s="45">
        <v>0.85</v>
      </c>
      <c r="AA96" s="338" t="s">
        <v>337</v>
      </c>
      <c r="AB96" s="315" t="s">
        <v>1735</v>
      </c>
      <c r="AC96" s="319" t="s">
        <v>80</v>
      </c>
      <c r="AD96" s="42" t="s">
        <v>66</v>
      </c>
      <c r="AE96" s="316" t="s">
        <v>67</v>
      </c>
      <c r="AF96" s="316" t="s">
        <v>69</v>
      </c>
      <c r="AG96" s="315" t="s">
        <v>67</v>
      </c>
      <c r="AH96" s="315" t="s">
        <v>69</v>
      </c>
      <c r="AI96" s="317" t="s">
        <v>1756</v>
      </c>
      <c r="AJ96" s="34" t="s">
        <v>67</v>
      </c>
      <c r="AK96" s="38" t="s">
        <v>1766</v>
      </c>
      <c r="AL96" s="38" t="s">
        <v>1766</v>
      </c>
      <c r="AM96" s="46">
        <v>45918</v>
      </c>
      <c r="AN96" s="57" t="s">
        <v>1052</v>
      </c>
      <c r="AO96" s="34" t="s">
        <v>1052</v>
      </c>
    </row>
    <row r="97" spans="1:41" s="4" customFormat="1" ht="11.3" customHeight="1" x14ac:dyDescent="0.2">
      <c r="A97" s="40">
        <v>3</v>
      </c>
      <c r="B97" s="304" t="s">
        <v>1608</v>
      </c>
      <c r="C97" s="79" t="s">
        <v>1835</v>
      </c>
      <c r="D97" s="303" t="s">
        <v>1850</v>
      </c>
      <c r="E97" s="40" t="s">
        <v>1609</v>
      </c>
      <c r="F97" s="114" t="s">
        <v>1857</v>
      </c>
      <c r="G97" s="79" t="s">
        <v>1858</v>
      </c>
      <c r="H97" s="79" t="s">
        <v>1835</v>
      </c>
      <c r="I97" s="79" t="s">
        <v>1849</v>
      </c>
      <c r="J97" s="109" t="s">
        <v>1841</v>
      </c>
      <c r="K97" s="79" t="s">
        <v>1824</v>
      </c>
      <c r="L97" s="79"/>
      <c r="M97" s="79"/>
      <c r="N97" s="79"/>
      <c r="O97" s="109" t="s">
        <v>226</v>
      </c>
      <c r="P97" s="40" t="s">
        <v>4</v>
      </c>
      <c r="Q97" s="213" t="s">
        <v>337</v>
      </c>
      <c r="R97" s="307">
        <v>4323627</v>
      </c>
      <c r="S97" s="43">
        <v>1</v>
      </c>
      <c r="T97" s="35">
        <f t="shared" si="10"/>
        <v>4323627</v>
      </c>
      <c r="U97" s="62" t="s">
        <v>1672</v>
      </c>
      <c r="V97" s="35">
        <v>0</v>
      </c>
      <c r="W97" s="35">
        <f t="shared" si="11"/>
        <v>5086621</v>
      </c>
      <c r="X97" s="44">
        <f t="shared" si="12"/>
        <v>0.84999983289496106</v>
      </c>
      <c r="Y97" s="35">
        <f>ROUNDUP((R97/0.85)*0.15,0)+1</f>
        <v>762994</v>
      </c>
      <c r="Z97" s="45">
        <v>0.85</v>
      </c>
      <c r="AA97" s="51" t="s">
        <v>337</v>
      </c>
      <c r="AB97" s="315" t="s">
        <v>1610</v>
      </c>
      <c r="AC97" s="315" t="s">
        <v>80</v>
      </c>
      <c r="AD97" s="42" t="s">
        <v>66</v>
      </c>
      <c r="AE97" s="316" t="s">
        <v>67</v>
      </c>
      <c r="AF97" s="316" t="s">
        <v>69</v>
      </c>
      <c r="AG97" s="315" t="s">
        <v>67</v>
      </c>
      <c r="AH97" s="316" t="s">
        <v>128</v>
      </c>
      <c r="AI97" s="317" t="s">
        <v>1611</v>
      </c>
      <c r="AJ97" s="34" t="s">
        <v>67</v>
      </c>
      <c r="AK97" s="38" t="s">
        <v>1766</v>
      </c>
      <c r="AL97" s="38" t="s">
        <v>1766</v>
      </c>
      <c r="AM97" s="46">
        <v>45764</v>
      </c>
      <c r="AN97" s="47">
        <v>45846</v>
      </c>
      <c r="AO97" s="46">
        <v>45869</v>
      </c>
    </row>
    <row r="98" spans="1:41" s="4" customFormat="1" ht="11.3" customHeight="1" x14ac:dyDescent="0.2">
      <c r="A98" s="40">
        <v>3</v>
      </c>
      <c r="B98" s="304" t="s">
        <v>1608</v>
      </c>
      <c r="C98" s="79" t="s">
        <v>1835</v>
      </c>
      <c r="D98" s="303" t="s">
        <v>1850</v>
      </c>
      <c r="E98" s="40" t="s">
        <v>1609</v>
      </c>
      <c r="F98" s="114" t="s">
        <v>1857</v>
      </c>
      <c r="G98" s="79" t="s">
        <v>1858</v>
      </c>
      <c r="H98" s="79" t="s">
        <v>1835</v>
      </c>
      <c r="I98" s="79" t="s">
        <v>1849</v>
      </c>
      <c r="J98" s="109" t="s">
        <v>1843</v>
      </c>
      <c r="K98" s="79" t="s">
        <v>1602</v>
      </c>
      <c r="L98" s="79"/>
      <c r="M98" s="79"/>
      <c r="N98" s="79"/>
      <c r="O98" s="109" t="s">
        <v>226</v>
      </c>
      <c r="P98" s="40" t="s">
        <v>4</v>
      </c>
      <c r="Q98" s="213" t="s">
        <v>133</v>
      </c>
      <c r="R98" s="307">
        <v>33305324</v>
      </c>
      <c r="S98" s="43">
        <v>1</v>
      </c>
      <c r="T98" s="35">
        <f t="shared" si="10"/>
        <v>33305324</v>
      </c>
      <c r="U98" s="297" t="s">
        <v>1863</v>
      </c>
      <c r="V98" s="35">
        <v>0</v>
      </c>
      <c r="W98" s="35">
        <f t="shared" si="11"/>
        <v>39182735</v>
      </c>
      <c r="X98" s="44">
        <f t="shared" si="12"/>
        <v>0.84999998085891659</v>
      </c>
      <c r="Y98" s="35">
        <f>ROUNDUP((R98/0.85)*0.15,0)</f>
        <v>5877411</v>
      </c>
      <c r="Z98" s="45">
        <v>0.85</v>
      </c>
      <c r="AA98" s="51" t="s">
        <v>133</v>
      </c>
      <c r="AB98" s="315" t="s">
        <v>1752</v>
      </c>
      <c r="AC98" s="319" t="s">
        <v>1722</v>
      </c>
      <c r="AD98" s="42" t="s">
        <v>66</v>
      </c>
      <c r="AE98" s="316" t="s">
        <v>67</v>
      </c>
      <c r="AF98" s="316" t="s">
        <v>69</v>
      </c>
      <c r="AG98" s="315" t="s">
        <v>67</v>
      </c>
      <c r="AH98" s="315" t="s">
        <v>69</v>
      </c>
      <c r="AI98" s="317" t="s">
        <v>1603</v>
      </c>
      <c r="AJ98" s="34" t="s">
        <v>67</v>
      </c>
      <c r="AK98" s="38" t="s">
        <v>1766</v>
      </c>
      <c r="AL98" s="38" t="s">
        <v>1766</v>
      </c>
      <c r="AM98" s="46">
        <v>45730</v>
      </c>
      <c r="AN98" s="46">
        <v>45804</v>
      </c>
      <c r="AO98" s="46">
        <v>45848</v>
      </c>
    </row>
    <row r="99" spans="1:41" s="4" customFormat="1" ht="11.3" customHeight="1" x14ac:dyDescent="0.2">
      <c r="A99" s="40">
        <v>3</v>
      </c>
      <c r="B99" s="304" t="s">
        <v>1608</v>
      </c>
      <c r="C99" s="79" t="s">
        <v>1835</v>
      </c>
      <c r="D99" s="303" t="s">
        <v>1850</v>
      </c>
      <c r="E99" s="40" t="s">
        <v>1609</v>
      </c>
      <c r="F99" s="114" t="s">
        <v>1857</v>
      </c>
      <c r="G99" s="79" t="s">
        <v>1858</v>
      </c>
      <c r="H99" s="79" t="s">
        <v>1835</v>
      </c>
      <c r="I99" s="79" t="s">
        <v>1849</v>
      </c>
      <c r="J99" s="109" t="s">
        <v>1844</v>
      </c>
      <c r="K99" s="79" t="s">
        <v>1927</v>
      </c>
      <c r="L99" s="79"/>
      <c r="M99" s="79"/>
      <c r="N99" s="79"/>
      <c r="O99" s="109" t="s">
        <v>226</v>
      </c>
      <c r="P99" s="40" t="s">
        <v>4</v>
      </c>
      <c r="Q99" s="213" t="s">
        <v>133</v>
      </c>
      <c r="R99" s="307">
        <v>13812500</v>
      </c>
      <c r="S99" s="43">
        <v>1</v>
      </c>
      <c r="T99" s="35">
        <f t="shared" si="10"/>
        <v>13812500</v>
      </c>
      <c r="U99" s="297" t="s">
        <v>1864</v>
      </c>
      <c r="V99" s="35">
        <v>0</v>
      </c>
      <c r="W99" s="35">
        <f t="shared" si="11"/>
        <v>16250000</v>
      </c>
      <c r="X99" s="44">
        <f t="shared" si="12"/>
        <v>0.85</v>
      </c>
      <c r="Y99" s="35">
        <f>ROUNDUP((R99/0.85)*0.15,0)</f>
        <v>2437500</v>
      </c>
      <c r="Z99" s="45">
        <v>0.85</v>
      </c>
      <c r="AA99" s="51" t="s">
        <v>133</v>
      </c>
      <c r="AB99" s="315" t="s">
        <v>577</v>
      </c>
      <c r="AC99" s="315" t="s">
        <v>80</v>
      </c>
      <c r="AD99" s="51" t="s">
        <v>171</v>
      </c>
      <c r="AE99" s="315" t="s">
        <v>67</v>
      </c>
      <c r="AF99" s="315" t="s">
        <v>69</v>
      </c>
      <c r="AG99" s="315" t="s">
        <v>1007</v>
      </c>
      <c r="AH99" s="315" t="s">
        <v>128</v>
      </c>
      <c r="AI99" s="326" t="s">
        <v>1604</v>
      </c>
      <c r="AJ99" s="34" t="s">
        <v>67</v>
      </c>
      <c r="AK99" s="38" t="s">
        <v>1766</v>
      </c>
      <c r="AL99" s="38" t="s">
        <v>1766</v>
      </c>
      <c r="AM99" s="47">
        <v>45722</v>
      </c>
      <c r="AN99" s="47">
        <v>45804</v>
      </c>
      <c r="AO99" s="350" t="s">
        <v>1698</v>
      </c>
    </row>
    <row r="100" spans="1:41" s="4" customFormat="1" ht="11.3" customHeight="1" x14ac:dyDescent="0.2">
      <c r="A100" s="40">
        <v>3</v>
      </c>
      <c r="B100" s="304" t="s">
        <v>1608</v>
      </c>
      <c r="C100" s="79" t="s">
        <v>1835</v>
      </c>
      <c r="D100" s="303" t="s">
        <v>1850</v>
      </c>
      <c r="E100" s="40" t="s">
        <v>1609</v>
      </c>
      <c r="F100" s="114" t="s">
        <v>1857</v>
      </c>
      <c r="G100" s="79" t="s">
        <v>1858</v>
      </c>
      <c r="H100" s="79" t="s">
        <v>1835</v>
      </c>
      <c r="I100" s="79" t="s">
        <v>1849</v>
      </c>
      <c r="J100" s="109" t="s">
        <v>1915</v>
      </c>
      <c r="K100" s="79" t="s">
        <v>1888</v>
      </c>
      <c r="L100" s="308" t="s">
        <v>1916</v>
      </c>
      <c r="M100" s="309" t="s">
        <v>1888</v>
      </c>
      <c r="N100" s="309" t="s">
        <v>1916</v>
      </c>
      <c r="O100" s="310" t="s">
        <v>226</v>
      </c>
      <c r="P100" s="40" t="s">
        <v>4</v>
      </c>
      <c r="Q100" s="213" t="s">
        <v>166</v>
      </c>
      <c r="R100" s="307">
        <v>24669413</v>
      </c>
      <c r="S100" s="43">
        <v>1</v>
      </c>
      <c r="T100" s="35">
        <f t="shared" si="10"/>
        <v>24669413</v>
      </c>
      <c r="U100" s="297" t="s">
        <v>1866</v>
      </c>
      <c r="V100" s="35">
        <v>0</v>
      </c>
      <c r="W100" s="35">
        <f t="shared" si="11"/>
        <v>29022839</v>
      </c>
      <c r="X100" s="44" t="e">
        <f>ROUNDUP((#REF!/0.85)*0.15,0)</f>
        <v>#REF!</v>
      </c>
      <c r="Y100" s="35">
        <f>ROUNDUP((R100/0.85)*0.15,0)</f>
        <v>4353426</v>
      </c>
      <c r="Z100" s="56">
        <v>0.85</v>
      </c>
      <c r="AA100" s="51" t="s">
        <v>166</v>
      </c>
      <c r="AB100" s="315" t="s">
        <v>1706</v>
      </c>
      <c r="AC100" s="315" t="s">
        <v>80</v>
      </c>
      <c r="AD100" s="42" t="s">
        <v>66</v>
      </c>
      <c r="AE100" s="316" t="s">
        <v>67</v>
      </c>
      <c r="AF100" s="315" t="s">
        <v>69</v>
      </c>
      <c r="AG100" s="315" t="s">
        <v>67</v>
      </c>
      <c r="AH100" s="316" t="s">
        <v>128</v>
      </c>
      <c r="AI100" s="317" t="s">
        <v>1705</v>
      </c>
      <c r="AJ100" s="34" t="s">
        <v>67</v>
      </c>
      <c r="AK100" s="48" t="s">
        <v>1905</v>
      </c>
      <c r="AL100" s="46">
        <v>45772</v>
      </c>
      <c r="AM100" s="46">
        <v>45791</v>
      </c>
      <c r="AN100" s="47">
        <v>45860</v>
      </c>
      <c r="AO100" s="350" t="s">
        <v>1698</v>
      </c>
    </row>
    <row r="101" spans="1:41" s="4" customFormat="1" ht="11.3" customHeight="1" x14ac:dyDescent="0.2">
      <c r="A101" s="40">
        <v>3</v>
      </c>
      <c r="B101" s="304" t="s">
        <v>1829</v>
      </c>
      <c r="C101" s="79" t="s">
        <v>1834</v>
      </c>
      <c r="D101" s="303" t="s">
        <v>1851</v>
      </c>
      <c r="E101" s="40" t="s">
        <v>1833</v>
      </c>
      <c r="F101" s="114" t="s">
        <v>1873</v>
      </c>
      <c r="G101" s="79" t="s">
        <v>1860</v>
      </c>
      <c r="H101" s="79" t="s">
        <v>1825</v>
      </c>
      <c r="I101" s="79" t="s">
        <v>1826</v>
      </c>
      <c r="J101" s="109" t="s">
        <v>1845</v>
      </c>
      <c r="K101" s="79" t="s">
        <v>1896</v>
      </c>
      <c r="L101" s="79" t="s">
        <v>1640</v>
      </c>
      <c r="M101" s="79"/>
      <c r="N101" s="79"/>
      <c r="O101" s="109" t="s">
        <v>226</v>
      </c>
      <c r="P101" s="40" t="s">
        <v>204</v>
      </c>
      <c r="Q101" s="213" t="s">
        <v>337</v>
      </c>
      <c r="R101" s="307">
        <v>224550286</v>
      </c>
      <c r="S101" s="43">
        <v>1</v>
      </c>
      <c r="T101" s="35">
        <f t="shared" si="10"/>
        <v>224550286</v>
      </c>
      <c r="U101" s="32" t="s">
        <v>1867</v>
      </c>
      <c r="V101" s="35">
        <v>0</v>
      </c>
      <c r="W101" s="35">
        <f t="shared" si="11"/>
        <v>264176808</v>
      </c>
      <c r="X101" s="44">
        <f t="shared" ref="X101:X132" si="16">R101/W101</f>
        <v>0.84999999697172512</v>
      </c>
      <c r="Y101" s="35">
        <f>ROUNDUP((R101/0.85)*0.15,0)</f>
        <v>39626522</v>
      </c>
      <c r="Z101" s="45">
        <v>0.85</v>
      </c>
      <c r="AA101" s="51" t="s">
        <v>337</v>
      </c>
      <c r="AB101" s="315" t="s">
        <v>1818</v>
      </c>
      <c r="AC101" s="315" t="s">
        <v>1817</v>
      </c>
      <c r="AD101" s="42" t="s">
        <v>66</v>
      </c>
      <c r="AE101" s="316" t="s">
        <v>67</v>
      </c>
      <c r="AF101" s="316" t="s">
        <v>69</v>
      </c>
      <c r="AG101" s="315" t="s">
        <v>67</v>
      </c>
      <c r="AH101" s="316" t="s">
        <v>128</v>
      </c>
      <c r="AI101" s="317" t="s">
        <v>1619</v>
      </c>
      <c r="AJ101" s="48" t="s">
        <v>70</v>
      </c>
      <c r="AK101" s="46">
        <v>45106</v>
      </c>
      <c r="AL101" s="47">
        <v>45470</v>
      </c>
      <c r="AM101" s="47">
        <v>45919</v>
      </c>
      <c r="AN101" s="47">
        <v>45937</v>
      </c>
      <c r="AO101" s="34" t="s">
        <v>1052</v>
      </c>
    </row>
    <row r="102" spans="1:41" s="4" customFormat="1" ht="11.3" customHeight="1" x14ac:dyDescent="0.2">
      <c r="A102" s="40">
        <v>3</v>
      </c>
      <c r="B102" s="304" t="s">
        <v>1829</v>
      </c>
      <c r="C102" s="79" t="s">
        <v>1834</v>
      </c>
      <c r="D102" s="303" t="s">
        <v>1851</v>
      </c>
      <c r="E102" s="40" t="s">
        <v>1833</v>
      </c>
      <c r="F102" s="114" t="s">
        <v>1856</v>
      </c>
      <c r="G102" s="79" t="s">
        <v>1860</v>
      </c>
      <c r="H102" s="79" t="s">
        <v>1825</v>
      </c>
      <c r="I102" s="79" t="s">
        <v>1826</v>
      </c>
      <c r="J102" s="109" t="s">
        <v>1846</v>
      </c>
      <c r="K102" s="79" t="s">
        <v>1879</v>
      </c>
      <c r="L102" s="79"/>
      <c r="M102" s="79"/>
      <c r="N102" s="79"/>
      <c r="O102" s="109" t="s">
        <v>226</v>
      </c>
      <c r="P102" s="40" t="s">
        <v>204</v>
      </c>
      <c r="Q102" s="213" t="s">
        <v>337</v>
      </c>
      <c r="R102" s="307">
        <v>21325092</v>
      </c>
      <c r="S102" s="43">
        <v>1</v>
      </c>
      <c r="T102" s="35">
        <f t="shared" si="10"/>
        <v>21325092</v>
      </c>
      <c r="U102" s="32" t="s">
        <v>1868</v>
      </c>
      <c r="V102" s="35">
        <v>0</v>
      </c>
      <c r="W102" s="35">
        <f t="shared" si="11"/>
        <v>25088344</v>
      </c>
      <c r="X102" s="44">
        <f t="shared" si="16"/>
        <v>0.84999998405634103</v>
      </c>
      <c r="Y102" s="35">
        <f>ROUNDUP((R102/0.85)*0.15,0)</f>
        <v>3763252</v>
      </c>
      <c r="Z102" s="45">
        <v>0.85</v>
      </c>
      <c r="AA102" s="51" t="s">
        <v>337</v>
      </c>
      <c r="AB102" s="315" t="s">
        <v>202</v>
      </c>
      <c r="AC102" s="315" t="s">
        <v>80</v>
      </c>
      <c r="AD102" s="42" t="s">
        <v>66</v>
      </c>
      <c r="AE102" s="316" t="s">
        <v>67</v>
      </c>
      <c r="AF102" s="315" t="s">
        <v>128</v>
      </c>
      <c r="AG102" s="315" t="s">
        <v>67</v>
      </c>
      <c r="AH102" s="316" t="s">
        <v>128</v>
      </c>
      <c r="AI102" s="317" t="s">
        <v>1822</v>
      </c>
      <c r="AJ102" s="34" t="s">
        <v>67</v>
      </c>
      <c r="AK102" s="46">
        <v>45379</v>
      </c>
      <c r="AL102" s="46">
        <v>45433</v>
      </c>
      <c r="AM102" s="335" t="s">
        <v>1054</v>
      </c>
      <c r="AN102" s="57" t="s">
        <v>1054</v>
      </c>
      <c r="AO102" s="57" t="s">
        <v>1054</v>
      </c>
    </row>
    <row r="103" spans="1:41" s="4" customFormat="1" ht="11.3" customHeight="1" x14ac:dyDescent="0.2">
      <c r="A103" s="40">
        <v>4</v>
      </c>
      <c r="B103" s="304" t="s">
        <v>15</v>
      </c>
      <c r="C103" s="79" t="s">
        <v>16</v>
      </c>
      <c r="D103" s="303" t="s">
        <v>1078</v>
      </c>
      <c r="E103" s="40" t="s">
        <v>49</v>
      </c>
      <c r="F103" s="79" t="s">
        <v>799</v>
      </c>
      <c r="G103" s="79" t="s">
        <v>1375</v>
      </c>
      <c r="H103" s="79" t="s">
        <v>897</v>
      </c>
      <c r="I103" s="79" t="s">
        <v>1377</v>
      </c>
      <c r="J103" s="40" t="s">
        <v>273</v>
      </c>
      <c r="K103" s="79" t="s">
        <v>135</v>
      </c>
      <c r="L103" s="79" t="s">
        <v>1379</v>
      </c>
      <c r="M103" s="79" t="s">
        <v>135</v>
      </c>
      <c r="N103" s="79" t="s">
        <v>1379</v>
      </c>
      <c r="O103" s="109">
        <v>1</v>
      </c>
      <c r="P103" s="40" t="s">
        <v>4</v>
      </c>
      <c r="Q103" s="176" t="s">
        <v>87</v>
      </c>
      <c r="R103" s="307">
        <v>109379296</v>
      </c>
      <c r="S103" s="43">
        <f>T103/V104</f>
        <v>3.0427014419941472</v>
      </c>
      <c r="T103" s="35">
        <f t="shared" si="10"/>
        <v>39026708</v>
      </c>
      <c r="U103" s="32" t="s">
        <v>1897</v>
      </c>
      <c r="V103" s="35">
        <v>70352588</v>
      </c>
      <c r="W103" s="35">
        <f t="shared" si="11"/>
        <v>128681526</v>
      </c>
      <c r="X103" s="44">
        <f t="shared" si="16"/>
        <v>0.84999999145176441</v>
      </c>
      <c r="Y103" s="35">
        <f>ROUNDUP((R103/0.85)*0.15,0)+1</f>
        <v>19302230</v>
      </c>
      <c r="Z103" s="45">
        <v>0.85</v>
      </c>
      <c r="AA103" s="42" t="s">
        <v>87</v>
      </c>
      <c r="AB103" s="315" t="s">
        <v>136</v>
      </c>
      <c r="AC103" s="315" t="s">
        <v>136</v>
      </c>
      <c r="AD103" s="42" t="s">
        <v>66</v>
      </c>
      <c r="AE103" s="315" t="s">
        <v>67</v>
      </c>
      <c r="AF103" s="315" t="s">
        <v>128</v>
      </c>
      <c r="AG103" s="315" t="s">
        <v>70</v>
      </c>
      <c r="AH103" s="315" t="s">
        <v>128</v>
      </c>
      <c r="AI103" s="317" t="s">
        <v>1430</v>
      </c>
      <c r="AJ103" s="34" t="s">
        <v>67</v>
      </c>
      <c r="AK103" s="46">
        <v>44833</v>
      </c>
      <c r="AL103" s="46">
        <v>44952</v>
      </c>
      <c r="AM103" s="46">
        <v>45009</v>
      </c>
      <c r="AN103" s="47">
        <v>45153</v>
      </c>
      <c r="AO103" s="350" t="s">
        <v>1698</v>
      </c>
    </row>
    <row r="104" spans="1:41" s="4" customFormat="1" ht="11.3" customHeight="1" x14ac:dyDescent="0.2">
      <c r="A104" s="40">
        <v>4</v>
      </c>
      <c r="B104" s="304" t="s">
        <v>15</v>
      </c>
      <c r="C104" s="79" t="s">
        <v>16</v>
      </c>
      <c r="D104" s="303" t="s">
        <v>1078</v>
      </c>
      <c r="E104" s="40" t="s">
        <v>49</v>
      </c>
      <c r="F104" s="79" t="s">
        <v>799</v>
      </c>
      <c r="G104" s="79" t="s">
        <v>1375</v>
      </c>
      <c r="H104" s="79" t="s">
        <v>897</v>
      </c>
      <c r="I104" s="79" t="s">
        <v>1377</v>
      </c>
      <c r="J104" s="40" t="s">
        <v>273</v>
      </c>
      <c r="K104" s="79" t="s">
        <v>135</v>
      </c>
      <c r="L104" s="79" t="s">
        <v>1379</v>
      </c>
      <c r="M104" s="79" t="s">
        <v>135</v>
      </c>
      <c r="N104" s="79" t="s">
        <v>1379</v>
      </c>
      <c r="O104" s="109">
        <v>2</v>
      </c>
      <c r="P104" s="40" t="s">
        <v>4</v>
      </c>
      <c r="Q104" s="176" t="s">
        <v>87</v>
      </c>
      <c r="R104" s="307">
        <v>12826335</v>
      </c>
      <c r="S104" s="43">
        <f>T104/V105</f>
        <v>0</v>
      </c>
      <c r="T104" s="35">
        <f t="shared" si="10"/>
        <v>0</v>
      </c>
      <c r="U104" s="32"/>
      <c r="V104" s="35">
        <v>12826335</v>
      </c>
      <c r="W104" s="35">
        <f t="shared" si="11"/>
        <v>15089807</v>
      </c>
      <c r="X104" s="44">
        <f t="shared" si="16"/>
        <v>0.84999993704359511</v>
      </c>
      <c r="Y104" s="35">
        <f>ROUNDUP((R104/0.85)*0.15,0)+1</f>
        <v>2263472</v>
      </c>
      <c r="Z104" s="45">
        <v>0.85</v>
      </c>
      <c r="AA104" s="42" t="s">
        <v>87</v>
      </c>
      <c r="AB104" s="315" t="s">
        <v>136</v>
      </c>
      <c r="AC104" s="315" t="s">
        <v>136</v>
      </c>
      <c r="AD104" s="42" t="s">
        <v>66</v>
      </c>
      <c r="AE104" s="315" t="s">
        <v>67</v>
      </c>
      <c r="AF104" s="315" t="s">
        <v>128</v>
      </c>
      <c r="AG104" s="315" t="s">
        <v>70</v>
      </c>
      <c r="AH104" s="315" t="s">
        <v>128</v>
      </c>
      <c r="AI104" s="317" t="s">
        <v>1431</v>
      </c>
      <c r="AJ104" s="34" t="s">
        <v>67</v>
      </c>
      <c r="AK104" s="47">
        <v>45225</v>
      </c>
      <c r="AL104" s="46">
        <v>45429</v>
      </c>
      <c r="AM104" s="46">
        <v>45344</v>
      </c>
      <c r="AN104" s="47">
        <v>45412</v>
      </c>
      <c r="AO104" s="350" t="s">
        <v>1698</v>
      </c>
    </row>
    <row r="105" spans="1:41" s="4" customFormat="1" ht="11.3" customHeight="1" x14ac:dyDescent="0.2">
      <c r="A105" s="40">
        <v>4</v>
      </c>
      <c r="B105" s="304" t="s">
        <v>15</v>
      </c>
      <c r="C105" s="79" t="s">
        <v>16</v>
      </c>
      <c r="D105" s="303" t="s">
        <v>1078</v>
      </c>
      <c r="E105" s="40" t="s">
        <v>49</v>
      </c>
      <c r="F105" s="79" t="s">
        <v>799</v>
      </c>
      <c r="G105" s="79" t="s">
        <v>1375</v>
      </c>
      <c r="H105" s="79" t="s">
        <v>897</v>
      </c>
      <c r="I105" s="79" t="s">
        <v>1377</v>
      </c>
      <c r="J105" s="40" t="s">
        <v>273</v>
      </c>
      <c r="K105" s="79" t="s">
        <v>135</v>
      </c>
      <c r="L105" s="79" t="s">
        <v>1379</v>
      </c>
      <c r="M105" s="79" t="s">
        <v>135</v>
      </c>
      <c r="N105" s="79" t="s">
        <v>1379</v>
      </c>
      <c r="O105" s="109">
        <v>3</v>
      </c>
      <c r="P105" s="40" t="s">
        <v>4</v>
      </c>
      <c r="Q105" s="176" t="s">
        <v>87</v>
      </c>
      <c r="R105" s="307">
        <v>6764203</v>
      </c>
      <c r="S105" s="43">
        <f>T105/V106</f>
        <v>0</v>
      </c>
      <c r="T105" s="35">
        <f t="shared" si="10"/>
        <v>0</v>
      </c>
      <c r="U105" s="32"/>
      <c r="V105" s="35">
        <v>6764203</v>
      </c>
      <c r="W105" s="35">
        <f t="shared" si="11"/>
        <v>7957886</v>
      </c>
      <c r="X105" s="44">
        <f t="shared" si="16"/>
        <v>0.84999998743384864</v>
      </c>
      <c r="Y105" s="35">
        <f t="shared" ref="Y105:Y134" si="17">ROUNDUP((R105/0.85)*0.15,0)</f>
        <v>1193683</v>
      </c>
      <c r="Z105" s="45">
        <v>0.85</v>
      </c>
      <c r="AA105" s="42" t="s">
        <v>87</v>
      </c>
      <c r="AB105" s="315" t="s">
        <v>136</v>
      </c>
      <c r="AC105" s="315" t="s">
        <v>136</v>
      </c>
      <c r="AD105" s="42" t="s">
        <v>66</v>
      </c>
      <c r="AE105" s="315" t="s">
        <v>67</v>
      </c>
      <c r="AF105" s="315" t="s">
        <v>128</v>
      </c>
      <c r="AG105" s="315" t="s">
        <v>70</v>
      </c>
      <c r="AH105" s="315" t="s">
        <v>128</v>
      </c>
      <c r="AI105" s="317" t="s">
        <v>1432</v>
      </c>
      <c r="AJ105" s="34" t="s">
        <v>67</v>
      </c>
      <c r="AK105" s="47">
        <v>45407</v>
      </c>
      <c r="AL105" s="47">
        <v>45470</v>
      </c>
      <c r="AM105" s="47">
        <v>45408</v>
      </c>
      <c r="AN105" s="47">
        <v>45517</v>
      </c>
      <c r="AO105" s="350" t="s">
        <v>1698</v>
      </c>
    </row>
    <row r="106" spans="1:41" s="4" customFormat="1" ht="11.3" customHeight="1" x14ac:dyDescent="0.2">
      <c r="A106" s="40">
        <v>4</v>
      </c>
      <c r="B106" s="304" t="s">
        <v>15</v>
      </c>
      <c r="C106" s="79" t="s">
        <v>16</v>
      </c>
      <c r="D106" s="303" t="s">
        <v>1078</v>
      </c>
      <c r="E106" s="40" t="s">
        <v>49</v>
      </c>
      <c r="F106" s="79" t="s">
        <v>799</v>
      </c>
      <c r="G106" s="79" t="s">
        <v>1375</v>
      </c>
      <c r="H106" s="79" t="s">
        <v>897</v>
      </c>
      <c r="I106" s="79" t="s">
        <v>1377</v>
      </c>
      <c r="J106" s="40" t="s">
        <v>273</v>
      </c>
      <c r="K106" s="79" t="s">
        <v>135</v>
      </c>
      <c r="L106" s="79" t="s">
        <v>1379</v>
      </c>
      <c r="M106" s="79" t="s">
        <v>135</v>
      </c>
      <c r="N106" s="79" t="s">
        <v>1379</v>
      </c>
      <c r="O106" s="109">
        <v>4</v>
      </c>
      <c r="P106" s="40" t="s">
        <v>4</v>
      </c>
      <c r="Q106" s="176" t="s">
        <v>87</v>
      </c>
      <c r="R106" s="307">
        <v>3346264</v>
      </c>
      <c r="S106" s="43">
        <f>T106/V107</f>
        <v>-1.0743939167929284E-2</v>
      </c>
      <c r="T106" s="35">
        <f t="shared" si="10"/>
        <v>-744681</v>
      </c>
      <c r="U106" s="32" t="s">
        <v>1898</v>
      </c>
      <c r="V106" s="35">
        <v>4090945</v>
      </c>
      <c r="W106" s="35">
        <f t="shared" si="11"/>
        <v>3936782</v>
      </c>
      <c r="X106" s="44">
        <f t="shared" si="16"/>
        <v>0.84999982218979864</v>
      </c>
      <c r="Y106" s="35">
        <f t="shared" si="17"/>
        <v>590518</v>
      </c>
      <c r="Z106" s="45">
        <v>0.85</v>
      </c>
      <c r="AA106" s="42" t="s">
        <v>87</v>
      </c>
      <c r="AB106" s="315" t="s">
        <v>136</v>
      </c>
      <c r="AC106" s="315" t="s">
        <v>136</v>
      </c>
      <c r="AD106" s="42" t="s">
        <v>66</v>
      </c>
      <c r="AE106" s="315" t="s">
        <v>67</v>
      </c>
      <c r="AF106" s="315" t="s">
        <v>128</v>
      </c>
      <c r="AG106" s="315" t="s">
        <v>70</v>
      </c>
      <c r="AH106" s="315" t="s">
        <v>128</v>
      </c>
      <c r="AI106" s="317" t="s">
        <v>1433</v>
      </c>
      <c r="AJ106" s="34" t="s">
        <v>67</v>
      </c>
      <c r="AK106" s="47">
        <v>45533</v>
      </c>
      <c r="AL106" s="47">
        <v>45581</v>
      </c>
      <c r="AM106" s="47">
        <v>45534</v>
      </c>
      <c r="AN106" s="47">
        <v>45601</v>
      </c>
      <c r="AO106" s="350" t="s">
        <v>1698</v>
      </c>
    </row>
    <row r="107" spans="1:41" s="4" customFormat="1" ht="11.3" customHeight="1" x14ac:dyDescent="0.2">
      <c r="A107" s="40">
        <v>4</v>
      </c>
      <c r="B107" s="304" t="s">
        <v>15</v>
      </c>
      <c r="C107" s="79" t="s">
        <v>16</v>
      </c>
      <c r="D107" s="303" t="s">
        <v>1078</v>
      </c>
      <c r="E107" s="40" t="s">
        <v>49</v>
      </c>
      <c r="F107" s="79" t="s">
        <v>799</v>
      </c>
      <c r="G107" s="79" t="s">
        <v>1375</v>
      </c>
      <c r="H107" s="79" t="s">
        <v>897</v>
      </c>
      <c r="I107" s="79" t="s">
        <v>1377</v>
      </c>
      <c r="J107" s="40" t="s">
        <v>273</v>
      </c>
      <c r="K107" s="79" t="s">
        <v>135</v>
      </c>
      <c r="L107" s="79" t="s">
        <v>1379</v>
      </c>
      <c r="M107" s="79" t="s">
        <v>135</v>
      </c>
      <c r="N107" s="79" t="s">
        <v>1379</v>
      </c>
      <c r="O107" s="109">
        <v>5</v>
      </c>
      <c r="P107" s="40" t="s">
        <v>4</v>
      </c>
      <c r="Q107" s="176" t="s">
        <v>87</v>
      </c>
      <c r="R107" s="307">
        <v>113511729</v>
      </c>
      <c r="S107" s="43">
        <f t="shared" ref="S107:S138" si="18">T107/V107</f>
        <v>0.63769870753043834</v>
      </c>
      <c r="T107" s="35">
        <f t="shared" si="10"/>
        <v>44200000</v>
      </c>
      <c r="U107" s="32" t="s">
        <v>1695</v>
      </c>
      <c r="V107" s="35">
        <v>69311729</v>
      </c>
      <c r="W107" s="35">
        <f t="shared" si="11"/>
        <v>133543211</v>
      </c>
      <c r="X107" s="44">
        <f t="shared" si="16"/>
        <v>0.84999999737912546</v>
      </c>
      <c r="Y107" s="35">
        <f t="shared" si="17"/>
        <v>20031482</v>
      </c>
      <c r="Z107" s="45">
        <v>0.85</v>
      </c>
      <c r="AA107" s="42" t="s">
        <v>87</v>
      </c>
      <c r="AB107" s="315" t="s">
        <v>1540</v>
      </c>
      <c r="AC107" s="315" t="s">
        <v>1540</v>
      </c>
      <c r="AD107" s="42" t="s">
        <v>66</v>
      </c>
      <c r="AE107" s="315" t="s">
        <v>67</v>
      </c>
      <c r="AF107" s="315" t="s">
        <v>128</v>
      </c>
      <c r="AG107" s="315" t="s">
        <v>70</v>
      </c>
      <c r="AH107" s="315" t="s">
        <v>128</v>
      </c>
      <c r="AI107" s="317" t="s">
        <v>1540</v>
      </c>
      <c r="AJ107" s="34" t="s">
        <v>67</v>
      </c>
      <c r="AK107" s="46" t="s">
        <v>1598</v>
      </c>
      <c r="AL107" s="46" t="s">
        <v>1598</v>
      </c>
      <c r="AM107" s="46" t="s">
        <v>1598</v>
      </c>
      <c r="AN107" s="46" t="s">
        <v>80</v>
      </c>
      <c r="AO107" s="46">
        <v>45292</v>
      </c>
    </row>
    <row r="108" spans="1:41" s="4" customFormat="1" ht="10.5" customHeight="1" x14ac:dyDescent="0.2">
      <c r="A108" s="40">
        <v>4</v>
      </c>
      <c r="B108" s="304" t="s">
        <v>15</v>
      </c>
      <c r="C108" s="79" t="s">
        <v>16</v>
      </c>
      <c r="D108" s="303" t="s">
        <v>1078</v>
      </c>
      <c r="E108" s="40" t="s">
        <v>49</v>
      </c>
      <c r="F108" s="79" t="s">
        <v>799</v>
      </c>
      <c r="G108" s="79" t="s">
        <v>1375</v>
      </c>
      <c r="H108" s="79" t="s">
        <v>897</v>
      </c>
      <c r="I108" s="79" t="s">
        <v>1377</v>
      </c>
      <c r="J108" s="40" t="s">
        <v>671</v>
      </c>
      <c r="K108" s="79" t="s">
        <v>137</v>
      </c>
      <c r="L108" s="79" t="s">
        <v>1380</v>
      </c>
      <c r="M108" s="79" t="s">
        <v>898</v>
      </c>
      <c r="N108" s="79" t="s">
        <v>1391</v>
      </c>
      <c r="O108" s="109">
        <v>1</v>
      </c>
      <c r="P108" s="40" t="s">
        <v>4</v>
      </c>
      <c r="Q108" s="176" t="s">
        <v>87</v>
      </c>
      <c r="R108" s="307">
        <v>1020000</v>
      </c>
      <c r="S108" s="43">
        <f t="shared" si="18"/>
        <v>-0.5</v>
      </c>
      <c r="T108" s="35">
        <f t="shared" si="10"/>
        <v>-1020000</v>
      </c>
      <c r="U108" s="32" t="s">
        <v>1874</v>
      </c>
      <c r="V108" s="35">
        <v>2040000</v>
      </c>
      <c r="W108" s="35">
        <f t="shared" si="11"/>
        <v>1200000</v>
      </c>
      <c r="X108" s="44">
        <f t="shared" si="16"/>
        <v>0.85</v>
      </c>
      <c r="Y108" s="35">
        <f t="shared" si="17"/>
        <v>180000</v>
      </c>
      <c r="Z108" s="45">
        <v>0.85</v>
      </c>
      <c r="AA108" s="42" t="s">
        <v>87</v>
      </c>
      <c r="AB108" s="315" t="s">
        <v>138</v>
      </c>
      <c r="AC108" s="315" t="s">
        <v>139</v>
      </c>
      <c r="AD108" s="42" t="s">
        <v>66</v>
      </c>
      <c r="AE108" s="315" t="s">
        <v>67</v>
      </c>
      <c r="AF108" s="315" t="s">
        <v>128</v>
      </c>
      <c r="AG108" s="315" t="s">
        <v>70</v>
      </c>
      <c r="AH108" s="315" t="s">
        <v>128</v>
      </c>
      <c r="AI108" s="317" t="s">
        <v>140</v>
      </c>
      <c r="AJ108" s="34" t="s">
        <v>67</v>
      </c>
      <c r="AK108" s="46">
        <v>45498</v>
      </c>
      <c r="AL108" s="47">
        <v>45625</v>
      </c>
      <c r="AM108" s="46">
        <v>45583</v>
      </c>
      <c r="AN108" s="46">
        <v>45685</v>
      </c>
      <c r="AO108" s="350" t="s">
        <v>1698</v>
      </c>
    </row>
    <row r="109" spans="1:41" s="4" customFormat="1" ht="11.3" customHeight="1" x14ac:dyDescent="0.2">
      <c r="A109" s="40">
        <v>4</v>
      </c>
      <c r="B109" s="304" t="s">
        <v>15</v>
      </c>
      <c r="C109" s="79" t="s">
        <v>16</v>
      </c>
      <c r="D109" s="303" t="s">
        <v>1078</v>
      </c>
      <c r="E109" s="40" t="s">
        <v>49</v>
      </c>
      <c r="F109" s="79" t="s">
        <v>799</v>
      </c>
      <c r="G109" s="79" t="s">
        <v>1375</v>
      </c>
      <c r="H109" s="79" t="s">
        <v>897</v>
      </c>
      <c r="I109" s="79" t="s">
        <v>1377</v>
      </c>
      <c r="J109" s="40" t="s">
        <v>671</v>
      </c>
      <c r="K109" s="79" t="s">
        <v>137</v>
      </c>
      <c r="L109" s="79" t="s">
        <v>1380</v>
      </c>
      <c r="M109" s="79" t="s">
        <v>898</v>
      </c>
      <c r="N109" s="79" t="s">
        <v>1391</v>
      </c>
      <c r="O109" s="109">
        <v>2</v>
      </c>
      <c r="P109" s="40" t="s">
        <v>4</v>
      </c>
      <c r="Q109" s="176" t="s">
        <v>87</v>
      </c>
      <c r="R109" s="307">
        <v>4930000</v>
      </c>
      <c r="S109" s="43">
        <f t="shared" si="18"/>
        <v>0</v>
      </c>
      <c r="T109" s="35">
        <f t="shared" si="10"/>
        <v>0</v>
      </c>
      <c r="U109" s="32"/>
      <c r="V109" s="35">
        <v>4930000</v>
      </c>
      <c r="W109" s="35">
        <f t="shared" si="11"/>
        <v>5800000</v>
      </c>
      <c r="X109" s="44">
        <f t="shared" si="16"/>
        <v>0.85</v>
      </c>
      <c r="Y109" s="35">
        <f t="shared" si="17"/>
        <v>870000</v>
      </c>
      <c r="Z109" s="45">
        <v>0.85</v>
      </c>
      <c r="AA109" s="42" t="s">
        <v>87</v>
      </c>
      <c r="AB109" s="315" t="s">
        <v>138</v>
      </c>
      <c r="AC109" s="315" t="s">
        <v>139</v>
      </c>
      <c r="AD109" s="42" t="s">
        <v>83</v>
      </c>
      <c r="AE109" s="315" t="s">
        <v>67</v>
      </c>
      <c r="AF109" s="315" t="s">
        <v>128</v>
      </c>
      <c r="AG109" s="315" t="s">
        <v>70</v>
      </c>
      <c r="AH109" s="315" t="s">
        <v>128</v>
      </c>
      <c r="AI109" s="317" t="s">
        <v>1570</v>
      </c>
      <c r="AJ109" s="34" t="s">
        <v>67</v>
      </c>
      <c r="AK109" s="46">
        <v>45533</v>
      </c>
      <c r="AL109" s="47">
        <v>45595</v>
      </c>
      <c r="AM109" s="46">
        <v>45581</v>
      </c>
      <c r="AN109" s="47">
        <v>45664</v>
      </c>
      <c r="AO109" s="46">
        <v>45698</v>
      </c>
    </row>
    <row r="110" spans="1:41" s="4" customFormat="1" ht="11.3" customHeight="1" x14ac:dyDescent="0.2">
      <c r="A110" s="40">
        <v>4</v>
      </c>
      <c r="B110" s="304" t="s">
        <v>15</v>
      </c>
      <c r="C110" s="79" t="s">
        <v>16</v>
      </c>
      <c r="D110" s="303" t="s">
        <v>1078</v>
      </c>
      <c r="E110" s="40" t="s">
        <v>49</v>
      </c>
      <c r="F110" s="79" t="s">
        <v>799</v>
      </c>
      <c r="G110" s="79" t="s">
        <v>1375</v>
      </c>
      <c r="H110" s="79" t="s">
        <v>897</v>
      </c>
      <c r="I110" s="79" t="s">
        <v>1377</v>
      </c>
      <c r="J110" s="40" t="s">
        <v>274</v>
      </c>
      <c r="K110" s="79" t="s">
        <v>141</v>
      </c>
      <c r="L110" s="79" t="s">
        <v>1381</v>
      </c>
      <c r="M110" s="79" t="s">
        <v>899</v>
      </c>
      <c r="N110" s="79" t="s">
        <v>1392</v>
      </c>
      <c r="O110" s="109">
        <v>1</v>
      </c>
      <c r="P110" s="40" t="s">
        <v>4</v>
      </c>
      <c r="Q110" s="176" t="s">
        <v>87</v>
      </c>
      <c r="R110" s="307">
        <v>18297724</v>
      </c>
      <c r="S110" s="43">
        <f t="shared" si="18"/>
        <v>0</v>
      </c>
      <c r="T110" s="35">
        <f t="shared" si="10"/>
        <v>0</v>
      </c>
      <c r="U110" s="32"/>
      <c r="V110" s="35">
        <v>18297724</v>
      </c>
      <c r="W110" s="35">
        <f t="shared" si="11"/>
        <v>21526735</v>
      </c>
      <c r="X110" s="44">
        <f t="shared" si="16"/>
        <v>0.84999996515960274</v>
      </c>
      <c r="Y110" s="35">
        <f t="shared" si="17"/>
        <v>3229011</v>
      </c>
      <c r="Z110" s="45">
        <v>0.85</v>
      </c>
      <c r="AA110" s="42" t="s">
        <v>87</v>
      </c>
      <c r="AB110" s="315" t="s">
        <v>1576</v>
      </c>
      <c r="AC110" s="315" t="s">
        <v>143</v>
      </c>
      <c r="AD110" s="51" t="s">
        <v>66</v>
      </c>
      <c r="AE110" s="315" t="s">
        <v>67</v>
      </c>
      <c r="AF110" s="315" t="s">
        <v>69</v>
      </c>
      <c r="AG110" s="315" t="s">
        <v>67</v>
      </c>
      <c r="AH110" s="315" t="s">
        <v>69</v>
      </c>
      <c r="AI110" s="317" t="s">
        <v>1577</v>
      </c>
      <c r="AJ110" s="34" t="s">
        <v>67</v>
      </c>
      <c r="AK110" s="46">
        <v>45533</v>
      </c>
      <c r="AL110" s="46">
        <v>45581</v>
      </c>
      <c r="AM110" s="46">
        <v>45560</v>
      </c>
      <c r="AN110" s="47">
        <v>45622</v>
      </c>
      <c r="AO110" s="46">
        <v>45749</v>
      </c>
    </row>
    <row r="111" spans="1:41" s="4" customFormat="1" ht="11.3" customHeight="1" x14ac:dyDescent="0.2">
      <c r="A111" s="40">
        <v>4</v>
      </c>
      <c r="B111" s="304" t="s">
        <v>15</v>
      </c>
      <c r="C111" s="79" t="s">
        <v>16</v>
      </c>
      <c r="D111" s="303" t="s">
        <v>1078</v>
      </c>
      <c r="E111" s="40" t="s">
        <v>49</v>
      </c>
      <c r="F111" s="79" t="s">
        <v>799</v>
      </c>
      <c r="G111" s="79" t="s">
        <v>1375</v>
      </c>
      <c r="H111" s="79" t="s">
        <v>897</v>
      </c>
      <c r="I111" s="79" t="s">
        <v>1377</v>
      </c>
      <c r="J111" s="40" t="s">
        <v>274</v>
      </c>
      <c r="K111" s="79" t="s">
        <v>141</v>
      </c>
      <c r="L111" s="79"/>
      <c r="M111" s="79"/>
      <c r="N111" s="79"/>
      <c r="O111" s="109">
        <v>2</v>
      </c>
      <c r="P111" s="40" t="s">
        <v>4</v>
      </c>
      <c r="Q111" s="176" t="s">
        <v>87</v>
      </c>
      <c r="R111" s="307">
        <v>3060000</v>
      </c>
      <c r="S111" s="43">
        <f t="shared" si="18"/>
        <v>0</v>
      </c>
      <c r="T111" s="35">
        <f t="shared" si="10"/>
        <v>0</v>
      </c>
      <c r="U111" s="32"/>
      <c r="V111" s="35">
        <v>3060000</v>
      </c>
      <c r="W111" s="35">
        <f t="shared" si="11"/>
        <v>3600000</v>
      </c>
      <c r="X111" s="44">
        <f t="shared" si="16"/>
        <v>0.85</v>
      </c>
      <c r="Y111" s="35">
        <f t="shared" si="17"/>
        <v>540000</v>
      </c>
      <c r="Z111" s="45">
        <v>0.85</v>
      </c>
      <c r="AA111" s="42" t="s">
        <v>87</v>
      </c>
      <c r="AB111" s="315" t="s">
        <v>142</v>
      </c>
      <c r="AC111" s="315" t="s">
        <v>1578</v>
      </c>
      <c r="AD111" s="51" t="s">
        <v>66</v>
      </c>
      <c r="AE111" s="315" t="s">
        <v>67</v>
      </c>
      <c r="AF111" s="315" t="s">
        <v>69</v>
      </c>
      <c r="AG111" s="315" t="s">
        <v>67</v>
      </c>
      <c r="AH111" s="315" t="s">
        <v>69</v>
      </c>
      <c r="AI111" s="317" t="s">
        <v>1579</v>
      </c>
      <c r="AJ111" s="34" t="s">
        <v>67</v>
      </c>
      <c r="AK111" s="46">
        <v>45533</v>
      </c>
      <c r="AL111" s="46">
        <v>45581</v>
      </c>
      <c r="AM111" s="46">
        <v>45560</v>
      </c>
      <c r="AN111" s="47">
        <v>45622</v>
      </c>
      <c r="AO111" s="46">
        <v>45687</v>
      </c>
    </row>
    <row r="112" spans="1:41" s="4" customFormat="1" ht="11.3" customHeight="1" x14ac:dyDescent="0.2">
      <c r="A112" s="40">
        <v>4</v>
      </c>
      <c r="B112" s="304" t="s">
        <v>15</v>
      </c>
      <c r="C112" s="79" t="s">
        <v>16</v>
      </c>
      <c r="D112" s="303" t="s">
        <v>1078</v>
      </c>
      <c r="E112" s="304" t="s">
        <v>49</v>
      </c>
      <c r="F112" s="79" t="s">
        <v>799</v>
      </c>
      <c r="G112" s="79" t="s">
        <v>1375</v>
      </c>
      <c r="H112" s="79" t="s">
        <v>897</v>
      </c>
      <c r="I112" s="79" t="s">
        <v>1377</v>
      </c>
      <c r="J112" s="40" t="s">
        <v>275</v>
      </c>
      <c r="K112" s="79" t="s">
        <v>144</v>
      </c>
      <c r="L112" s="79" t="s">
        <v>1382</v>
      </c>
      <c r="M112" s="79" t="s">
        <v>144</v>
      </c>
      <c r="N112" s="79" t="s">
        <v>1382</v>
      </c>
      <c r="O112" s="109" t="s">
        <v>226</v>
      </c>
      <c r="P112" s="40" t="s">
        <v>4</v>
      </c>
      <c r="Q112" s="176" t="s">
        <v>87</v>
      </c>
      <c r="R112" s="307">
        <v>10461001</v>
      </c>
      <c r="S112" s="43">
        <f t="shared" si="18"/>
        <v>0</v>
      </c>
      <c r="T112" s="35">
        <f t="shared" si="10"/>
        <v>0</v>
      </c>
      <c r="U112" s="32"/>
      <c r="V112" s="35">
        <v>10461001</v>
      </c>
      <c r="W112" s="35">
        <f t="shared" si="11"/>
        <v>12307060</v>
      </c>
      <c r="X112" s="44">
        <f t="shared" si="16"/>
        <v>0.85</v>
      </c>
      <c r="Y112" s="35">
        <f t="shared" si="17"/>
        <v>1846059</v>
      </c>
      <c r="Z112" s="45">
        <v>0.85</v>
      </c>
      <c r="AA112" s="42" t="s">
        <v>87</v>
      </c>
      <c r="AB112" s="315" t="s">
        <v>679</v>
      </c>
      <c r="AC112" s="315" t="s">
        <v>80</v>
      </c>
      <c r="AD112" s="51" t="s">
        <v>66</v>
      </c>
      <c r="AE112" s="315" t="s">
        <v>67</v>
      </c>
      <c r="AF112" s="315" t="s">
        <v>69</v>
      </c>
      <c r="AG112" s="315" t="s">
        <v>67</v>
      </c>
      <c r="AH112" s="315" t="s">
        <v>128</v>
      </c>
      <c r="AI112" s="317" t="s">
        <v>145</v>
      </c>
      <c r="AJ112" s="34" t="s">
        <v>67</v>
      </c>
      <c r="AK112" s="46">
        <v>44959</v>
      </c>
      <c r="AL112" s="46">
        <v>45086</v>
      </c>
      <c r="AM112" s="46">
        <v>45009</v>
      </c>
      <c r="AN112" s="47">
        <v>45153</v>
      </c>
      <c r="AO112" s="350" t="s">
        <v>1698</v>
      </c>
    </row>
    <row r="113" spans="1:41" s="4" customFormat="1" ht="11.3" customHeight="1" x14ac:dyDescent="0.2">
      <c r="A113" s="40">
        <v>4</v>
      </c>
      <c r="B113" s="304" t="s">
        <v>15</v>
      </c>
      <c r="C113" s="79" t="s">
        <v>16</v>
      </c>
      <c r="D113" s="303" t="s">
        <v>1078</v>
      </c>
      <c r="E113" s="304" t="s">
        <v>50</v>
      </c>
      <c r="F113" s="79" t="s">
        <v>780</v>
      </c>
      <c r="G113" s="79" t="s">
        <v>1376</v>
      </c>
      <c r="H113" s="79" t="s">
        <v>900</v>
      </c>
      <c r="I113" s="79" t="s">
        <v>1378</v>
      </c>
      <c r="J113" s="40" t="s">
        <v>276</v>
      </c>
      <c r="K113" s="79" t="s">
        <v>147</v>
      </c>
      <c r="L113" s="79" t="s">
        <v>1383</v>
      </c>
      <c r="M113" s="79" t="s">
        <v>1037</v>
      </c>
      <c r="N113" s="79" t="s">
        <v>1393</v>
      </c>
      <c r="O113" s="109" t="s">
        <v>226</v>
      </c>
      <c r="P113" s="40" t="s">
        <v>222</v>
      </c>
      <c r="Q113" s="176" t="s">
        <v>87</v>
      </c>
      <c r="R113" s="307">
        <v>10870182</v>
      </c>
      <c r="S113" s="43">
        <f t="shared" si="18"/>
        <v>-3.0111197183211692E-2</v>
      </c>
      <c r="T113" s="35">
        <f t="shared" si="10"/>
        <v>-337476</v>
      </c>
      <c r="U113" s="297" t="s">
        <v>1673</v>
      </c>
      <c r="V113" s="35">
        <v>11207658</v>
      </c>
      <c r="W113" s="35">
        <f t="shared" si="11"/>
        <v>12788450</v>
      </c>
      <c r="X113" s="44">
        <f t="shared" si="16"/>
        <v>0.84999996090222041</v>
      </c>
      <c r="Y113" s="35">
        <f t="shared" si="17"/>
        <v>1918268</v>
      </c>
      <c r="Z113" s="45">
        <v>0.85</v>
      </c>
      <c r="AA113" s="42" t="s">
        <v>87</v>
      </c>
      <c r="AB113" s="315" t="s">
        <v>228</v>
      </c>
      <c r="AC113" s="315" t="s">
        <v>682</v>
      </c>
      <c r="AD113" s="51" t="s">
        <v>66</v>
      </c>
      <c r="AE113" s="315" t="s">
        <v>67</v>
      </c>
      <c r="AF113" s="316" t="s">
        <v>69</v>
      </c>
      <c r="AG113" s="315" t="s">
        <v>67</v>
      </c>
      <c r="AH113" s="315" t="s">
        <v>69</v>
      </c>
      <c r="AI113" s="317" t="s">
        <v>629</v>
      </c>
      <c r="AJ113" s="34" t="s">
        <v>67</v>
      </c>
      <c r="AK113" s="46">
        <v>44833</v>
      </c>
      <c r="AL113" s="46">
        <v>44952</v>
      </c>
      <c r="AM113" s="47">
        <v>45112</v>
      </c>
      <c r="AN113" s="47">
        <v>45258</v>
      </c>
      <c r="AO113" s="350" t="s">
        <v>1698</v>
      </c>
    </row>
    <row r="114" spans="1:41" s="4" customFormat="1" ht="11.3" customHeight="1" x14ac:dyDescent="0.2">
      <c r="A114" s="40">
        <v>4</v>
      </c>
      <c r="B114" s="304" t="s">
        <v>15</v>
      </c>
      <c r="C114" s="79" t="s">
        <v>16</v>
      </c>
      <c r="D114" s="303" t="s">
        <v>1078</v>
      </c>
      <c r="E114" s="304" t="s">
        <v>50</v>
      </c>
      <c r="F114" s="79" t="s">
        <v>780</v>
      </c>
      <c r="G114" s="79" t="s">
        <v>1376</v>
      </c>
      <c r="H114" s="79" t="s">
        <v>900</v>
      </c>
      <c r="I114" s="79" t="s">
        <v>1378</v>
      </c>
      <c r="J114" s="40" t="s">
        <v>277</v>
      </c>
      <c r="K114" s="79" t="s">
        <v>146</v>
      </c>
      <c r="L114" s="79" t="s">
        <v>1384</v>
      </c>
      <c r="M114" s="79" t="s">
        <v>901</v>
      </c>
      <c r="N114" s="79" t="s">
        <v>1394</v>
      </c>
      <c r="O114" s="109" t="s">
        <v>226</v>
      </c>
      <c r="P114" s="40" t="s">
        <v>222</v>
      </c>
      <c r="Q114" s="176" t="s">
        <v>87</v>
      </c>
      <c r="R114" s="307">
        <v>12575937</v>
      </c>
      <c r="S114" s="43">
        <f t="shared" si="18"/>
        <v>0</v>
      </c>
      <c r="T114" s="35">
        <f t="shared" si="10"/>
        <v>0</v>
      </c>
      <c r="U114" s="32"/>
      <c r="V114" s="35">
        <v>12575937</v>
      </c>
      <c r="W114" s="35">
        <f t="shared" si="11"/>
        <v>14795220</v>
      </c>
      <c r="X114" s="44">
        <f t="shared" si="16"/>
        <v>0.85</v>
      </c>
      <c r="Y114" s="35">
        <f t="shared" si="17"/>
        <v>2219283</v>
      </c>
      <c r="Z114" s="45">
        <v>0.85</v>
      </c>
      <c r="AA114" s="42" t="s">
        <v>87</v>
      </c>
      <c r="AB114" s="315" t="s">
        <v>680</v>
      </c>
      <c r="AC114" s="315" t="s">
        <v>572</v>
      </c>
      <c r="AD114" s="42" t="s">
        <v>66</v>
      </c>
      <c r="AE114" s="315" t="s">
        <v>67</v>
      </c>
      <c r="AF114" s="316" t="s">
        <v>69</v>
      </c>
      <c r="AG114" s="315" t="s">
        <v>67</v>
      </c>
      <c r="AH114" s="315" t="s">
        <v>69</v>
      </c>
      <c r="AI114" s="317" t="s">
        <v>628</v>
      </c>
      <c r="AJ114" s="34" t="s">
        <v>67</v>
      </c>
      <c r="AK114" s="46">
        <v>45071</v>
      </c>
      <c r="AL114" s="46">
        <v>45111</v>
      </c>
      <c r="AM114" s="46">
        <v>45107</v>
      </c>
      <c r="AN114" s="47">
        <v>45482</v>
      </c>
      <c r="AO114" s="350" t="s">
        <v>1698</v>
      </c>
    </row>
    <row r="115" spans="1:41" s="4" customFormat="1" ht="11.3" customHeight="1" x14ac:dyDescent="0.2">
      <c r="A115" s="40">
        <v>4</v>
      </c>
      <c r="B115" s="304" t="s">
        <v>15</v>
      </c>
      <c r="C115" s="79" t="s">
        <v>16</v>
      </c>
      <c r="D115" s="303" t="s">
        <v>1078</v>
      </c>
      <c r="E115" s="304" t="s">
        <v>50</v>
      </c>
      <c r="F115" s="79" t="s">
        <v>780</v>
      </c>
      <c r="G115" s="79" t="s">
        <v>1376</v>
      </c>
      <c r="H115" s="79" t="s">
        <v>900</v>
      </c>
      <c r="I115" s="79" t="s">
        <v>1378</v>
      </c>
      <c r="J115" s="40" t="s">
        <v>278</v>
      </c>
      <c r="K115" s="79" t="s">
        <v>313</v>
      </c>
      <c r="L115" s="79" t="s">
        <v>1385</v>
      </c>
      <c r="M115" s="79" t="s">
        <v>903</v>
      </c>
      <c r="N115" s="79" t="s">
        <v>1395</v>
      </c>
      <c r="O115" s="109" t="s">
        <v>226</v>
      </c>
      <c r="P115" s="40" t="s">
        <v>222</v>
      </c>
      <c r="Q115" s="176" t="s">
        <v>87</v>
      </c>
      <c r="R115" s="307">
        <v>961350</v>
      </c>
      <c r="S115" s="43">
        <f t="shared" si="18"/>
        <v>0</v>
      </c>
      <c r="T115" s="35">
        <f t="shared" si="10"/>
        <v>0</v>
      </c>
      <c r="U115" s="32"/>
      <c r="V115" s="35">
        <v>961350</v>
      </c>
      <c r="W115" s="35">
        <f t="shared" si="11"/>
        <v>1131000</v>
      </c>
      <c r="X115" s="44">
        <f t="shared" si="16"/>
        <v>0.85</v>
      </c>
      <c r="Y115" s="35">
        <f t="shared" si="17"/>
        <v>169650</v>
      </c>
      <c r="Z115" s="45">
        <v>0.85</v>
      </c>
      <c r="AA115" s="42" t="s">
        <v>87</v>
      </c>
      <c r="AB115" s="315" t="s">
        <v>681</v>
      </c>
      <c r="AC115" s="315" t="s">
        <v>152</v>
      </c>
      <c r="AD115" s="51" t="s">
        <v>66</v>
      </c>
      <c r="AE115" s="315" t="s">
        <v>67</v>
      </c>
      <c r="AF115" s="316" t="s">
        <v>69</v>
      </c>
      <c r="AG115" s="315" t="s">
        <v>67</v>
      </c>
      <c r="AH115" s="315" t="s">
        <v>69</v>
      </c>
      <c r="AI115" s="317" t="s">
        <v>1940</v>
      </c>
      <c r="AJ115" s="34" t="s">
        <v>67</v>
      </c>
      <c r="AK115" s="46">
        <v>45281</v>
      </c>
      <c r="AL115" s="47">
        <v>45320</v>
      </c>
      <c r="AM115" s="47">
        <v>45252</v>
      </c>
      <c r="AN115" s="47">
        <v>45517</v>
      </c>
      <c r="AO115" s="350" t="s">
        <v>1698</v>
      </c>
    </row>
    <row r="116" spans="1:41" s="4" customFormat="1" ht="11.3" customHeight="1" x14ac:dyDescent="0.2">
      <c r="A116" s="40">
        <v>4</v>
      </c>
      <c r="B116" s="304" t="s">
        <v>15</v>
      </c>
      <c r="C116" s="79" t="s">
        <v>16</v>
      </c>
      <c r="D116" s="303" t="s">
        <v>1078</v>
      </c>
      <c r="E116" s="304" t="s">
        <v>50</v>
      </c>
      <c r="F116" s="79" t="s">
        <v>780</v>
      </c>
      <c r="G116" s="79" t="s">
        <v>1376</v>
      </c>
      <c r="H116" s="79" t="s">
        <v>900</v>
      </c>
      <c r="I116" s="79" t="s">
        <v>1378</v>
      </c>
      <c r="J116" s="40" t="s">
        <v>279</v>
      </c>
      <c r="K116" s="79" t="s">
        <v>312</v>
      </c>
      <c r="L116" s="79" t="s">
        <v>1386</v>
      </c>
      <c r="M116" s="79" t="s">
        <v>902</v>
      </c>
      <c r="N116" s="79" t="s">
        <v>1396</v>
      </c>
      <c r="O116" s="109" t="s">
        <v>226</v>
      </c>
      <c r="P116" s="40" t="s">
        <v>222</v>
      </c>
      <c r="Q116" s="176" t="s">
        <v>87</v>
      </c>
      <c r="R116" s="307">
        <v>443700</v>
      </c>
      <c r="S116" s="43">
        <f t="shared" si="18"/>
        <v>0</v>
      </c>
      <c r="T116" s="35">
        <f t="shared" si="10"/>
        <v>0</v>
      </c>
      <c r="U116" s="32"/>
      <c r="V116" s="35">
        <v>443700</v>
      </c>
      <c r="W116" s="35">
        <f t="shared" si="11"/>
        <v>522000</v>
      </c>
      <c r="X116" s="44">
        <f t="shared" si="16"/>
        <v>0.85</v>
      </c>
      <c r="Y116" s="35">
        <f t="shared" si="17"/>
        <v>78300</v>
      </c>
      <c r="Z116" s="45">
        <v>0.85</v>
      </c>
      <c r="AA116" s="42" t="s">
        <v>87</v>
      </c>
      <c r="AB116" s="315" t="s">
        <v>148</v>
      </c>
      <c r="AC116" s="315" t="s">
        <v>149</v>
      </c>
      <c r="AD116" s="42" t="s">
        <v>66</v>
      </c>
      <c r="AE116" s="316" t="s">
        <v>67</v>
      </c>
      <c r="AF116" s="316" t="s">
        <v>69</v>
      </c>
      <c r="AG116" s="315" t="s">
        <v>67</v>
      </c>
      <c r="AH116" s="315" t="s">
        <v>69</v>
      </c>
      <c r="AI116" s="317" t="s">
        <v>150</v>
      </c>
      <c r="AJ116" s="34" t="s">
        <v>67</v>
      </c>
      <c r="AK116" s="47">
        <v>45351</v>
      </c>
      <c r="AL116" s="46">
        <v>45384</v>
      </c>
      <c r="AM116" s="47">
        <v>45352</v>
      </c>
      <c r="AN116" s="47">
        <v>45447</v>
      </c>
      <c r="AO116" s="350" t="s">
        <v>1698</v>
      </c>
    </row>
    <row r="117" spans="1:41" s="4" customFormat="1" ht="11.3" customHeight="1" x14ac:dyDescent="0.2">
      <c r="A117" s="40">
        <v>4</v>
      </c>
      <c r="B117" s="304" t="s">
        <v>15</v>
      </c>
      <c r="C117" s="79" t="s">
        <v>16</v>
      </c>
      <c r="D117" s="303" t="s">
        <v>1078</v>
      </c>
      <c r="E117" s="304" t="s">
        <v>50</v>
      </c>
      <c r="F117" s="79" t="s">
        <v>780</v>
      </c>
      <c r="G117" s="79" t="s">
        <v>1376</v>
      </c>
      <c r="H117" s="79" t="s">
        <v>900</v>
      </c>
      <c r="I117" s="79" t="s">
        <v>1378</v>
      </c>
      <c r="J117" s="40" t="s">
        <v>777</v>
      </c>
      <c r="K117" s="79" t="s">
        <v>154</v>
      </c>
      <c r="L117" s="79" t="s">
        <v>1387</v>
      </c>
      <c r="M117" s="79" t="s">
        <v>904</v>
      </c>
      <c r="N117" s="79" t="s">
        <v>1397</v>
      </c>
      <c r="O117" s="109" t="s">
        <v>226</v>
      </c>
      <c r="P117" s="40" t="s">
        <v>222</v>
      </c>
      <c r="Q117" s="176" t="s">
        <v>87</v>
      </c>
      <c r="R117" s="307">
        <v>5686755</v>
      </c>
      <c r="S117" s="43">
        <f t="shared" si="18"/>
        <v>0</v>
      </c>
      <c r="T117" s="35">
        <f t="shared" si="10"/>
        <v>0</v>
      </c>
      <c r="U117" s="32"/>
      <c r="V117" s="35">
        <v>5686755</v>
      </c>
      <c r="W117" s="35">
        <f t="shared" si="11"/>
        <v>6690300</v>
      </c>
      <c r="X117" s="44">
        <f t="shared" si="16"/>
        <v>0.85</v>
      </c>
      <c r="Y117" s="35">
        <f t="shared" si="17"/>
        <v>1003545</v>
      </c>
      <c r="Z117" s="45">
        <v>0.85</v>
      </c>
      <c r="AA117" s="42" t="s">
        <v>87</v>
      </c>
      <c r="AB117" s="315" t="s">
        <v>152</v>
      </c>
      <c r="AC117" s="315" t="s">
        <v>155</v>
      </c>
      <c r="AD117" s="51" t="s">
        <v>66</v>
      </c>
      <c r="AE117" s="315" t="s">
        <v>67</v>
      </c>
      <c r="AF117" s="315" t="s">
        <v>128</v>
      </c>
      <c r="AG117" s="315" t="s">
        <v>70</v>
      </c>
      <c r="AH117" s="315" t="s">
        <v>69</v>
      </c>
      <c r="AI117" s="317" t="s">
        <v>1400</v>
      </c>
      <c r="AJ117" s="48" t="s">
        <v>70</v>
      </c>
      <c r="AK117" s="46">
        <v>45071</v>
      </c>
      <c r="AL117" s="46">
        <v>45111</v>
      </c>
      <c r="AM117" s="46">
        <v>45042</v>
      </c>
      <c r="AN117" s="47">
        <v>45153</v>
      </c>
      <c r="AO117" s="350" t="s">
        <v>1698</v>
      </c>
    </row>
    <row r="118" spans="1:41" s="4" customFormat="1" ht="11.3" customHeight="1" x14ac:dyDescent="0.2">
      <c r="A118" s="40">
        <v>4</v>
      </c>
      <c r="B118" s="304" t="s">
        <v>15</v>
      </c>
      <c r="C118" s="79" t="s">
        <v>16</v>
      </c>
      <c r="D118" s="303" t="s">
        <v>1078</v>
      </c>
      <c r="E118" s="304" t="s">
        <v>50</v>
      </c>
      <c r="F118" s="79" t="s">
        <v>780</v>
      </c>
      <c r="G118" s="79" t="s">
        <v>1376</v>
      </c>
      <c r="H118" s="79" t="s">
        <v>900</v>
      </c>
      <c r="I118" s="79" t="s">
        <v>1378</v>
      </c>
      <c r="J118" s="40" t="s">
        <v>778</v>
      </c>
      <c r="K118" s="79" t="s">
        <v>151</v>
      </c>
      <c r="L118" s="79" t="s">
        <v>1388</v>
      </c>
      <c r="M118" s="79" t="s">
        <v>905</v>
      </c>
      <c r="N118" s="79" t="s">
        <v>1398</v>
      </c>
      <c r="O118" s="109" t="s">
        <v>226</v>
      </c>
      <c r="P118" s="40" t="s">
        <v>222</v>
      </c>
      <c r="Q118" s="176" t="s">
        <v>87</v>
      </c>
      <c r="R118" s="307">
        <v>14115047</v>
      </c>
      <c r="S118" s="43">
        <f t="shared" si="18"/>
        <v>-4.5635767410412441E-2</v>
      </c>
      <c r="T118" s="35">
        <f t="shared" si="10"/>
        <v>-674953</v>
      </c>
      <c r="U118" s="297" t="s">
        <v>1674</v>
      </c>
      <c r="V118" s="35">
        <v>14790000</v>
      </c>
      <c r="W118" s="35">
        <f t="shared" si="11"/>
        <v>16605938</v>
      </c>
      <c r="X118" s="44">
        <f t="shared" si="16"/>
        <v>0.84999998193417314</v>
      </c>
      <c r="Y118" s="35">
        <f t="shared" si="17"/>
        <v>2490891</v>
      </c>
      <c r="Z118" s="45">
        <v>0.85</v>
      </c>
      <c r="AA118" s="42" t="s">
        <v>87</v>
      </c>
      <c r="AB118" s="315" t="s">
        <v>152</v>
      </c>
      <c r="AC118" s="315" t="s">
        <v>153</v>
      </c>
      <c r="AD118" s="51" t="s">
        <v>66</v>
      </c>
      <c r="AE118" s="315" t="s">
        <v>67</v>
      </c>
      <c r="AF118" s="316" t="s">
        <v>69</v>
      </c>
      <c r="AG118" s="315" t="s">
        <v>67</v>
      </c>
      <c r="AH118" s="315" t="s">
        <v>69</v>
      </c>
      <c r="AI118" s="317" t="s">
        <v>1401</v>
      </c>
      <c r="AJ118" s="34" t="s">
        <v>67</v>
      </c>
      <c r="AK118" s="47">
        <v>45197</v>
      </c>
      <c r="AL118" s="47">
        <v>45232</v>
      </c>
      <c r="AM118" s="47">
        <v>45174</v>
      </c>
      <c r="AN118" s="47">
        <v>45279</v>
      </c>
      <c r="AO118" s="350" t="s">
        <v>1698</v>
      </c>
    </row>
    <row r="119" spans="1:41" s="4" customFormat="1" ht="11.3" customHeight="1" x14ac:dyDescent="0.2">
      <c r="A119" s="40">
        <v>4</v>
      </c>
      <c r="B119" s="304" t="s">
        <v>15</v>
      </c>
      <c r="C119" s="79" t="s">
        <v>16</v>
      </c>
      <c r="D119" s="303" t="s">
        <v>1078</v>
      </c>
      <c r="E119" s="304" t="s">
        <v>50</v>
      </c>
      <c r="F119" s="79" t="s">
        <v>780</v>
      </c>
      <c r="G119" s="79" t="s">
        <v>1376</v>
      </c>
      <c r="H119" s="79" t="s">
        <v>900</v>
      </c>
      <c r="I119" s="79" t="s">
        <v>1378</v>
      </c>
      <c r="J119" s="40" t="s">
        <v>779</v>
      </c>
      <c r="K119" s="79" t="s">
        <v>156</v>
      </c>
      <c r="L119" s="79" t="s">
        <v>1389</v>
      </c>
      <c r="M119" s="79" t="s">
        <v>156</v>
      </c>
      <c r="N119" s="79" t="s">
        <v>1389</v>
      </c>
      <c r="O119" s="109" t="s">
        <v>226</v>
      </c>
      <c r="P119" s="40" t="s">
        <v>222</v>
      </c>
      <c r="Q119" s="176" t="s">
        <v>87</v>
      </c>
      <c r="R119" s="307">
        <v>2588250</v>
      </c>
      <c r="S119" s="43">
        <f t="shared" si="18"/>
        <v>0</v>
      </c>
      <c r="T119" s="35">
        <f t="shared" si="10"/>
        <v>0</v>
      </c>
      <c r="U119" s="32"/>
      <c r="V119" s="35">
        <v>2588250</v>
      </c>
      <c r="W119" s="35">
        <f t="shared" si="11"/>
        <v>3045000</v>
      </c>
      <c r="X119" s="44">
        <f t="shared" si="16"/>
        <v>0.85</v>
      </c>
      <c r="Y119" s="35">
        <f t="shared" si="17"/>
        <v>456750</v>
      </c>
      <c r="Z119" s="45">
        <v>0.85</v>
      </c>
      <c r="AA119" s="42" t="s">
        <v>87</v>
      </c>
      <c r="AB119" s="315" t="s">
        <v>152</v>
      </c>
      <c r="AC119" s="315" t="s">
        <v>683</v>
      </c>
      <c r="AD119" s="51" t="s">
        <v>66</v>
      </c>
      <c r="AE119" s="315" t="s">
        <v>67</v>
      </c>
      <c r="AF119" s="316" t="s">
        <v>69</v>
      </c>
      <c r="AG119" s="315" t="s">
        <v>67</v>
      </c>
      <c r="AH119" s="315" t="s">
        <v>69</v>
      </c>
      <c r="AI119" s="317" t="s">
        <v>157</v>
      </c>
      <c r="AJ119" s="34" t="s">
        <v>67</v>
      </c>
      <c r="AK119" s="47">
        <v>45197</v>
      </c>
      <c r="AL119" s="47">
        <v>45232</v>
      </c>
      <c r="AM119" s="47">
        <v>45188</v>
      </c>
      <c r="AN119" s="47">
        <v>45279</v>
      </c>
      <c r="AO119" s="350" t="s">
        <v>1698</v>
      </c>
    </row>
    <row r="120" spans="1:41" s="4" customFormat="1" ht="11.15" customHeight="1" x14ac:dyDescent="0.2">
      <c r="A120" s="40">
        <v>4</v>
      </c>
      <c r="B120" s="304" t="s">
        <v>15</v>
      </c>
      <c r="C120" s="79" t="s">
        <v>16</v>
      </c>
      <c r="D120" s="303" t="s">
        <v>1078</v>
      </c>
      <c r="E120" s="304" t="s">
        <v>50</v>
      </c>
      <c r="F120" s="79" t="s">
        <v>780</v>
      </c>
      <c r="G120" s="79" t="s">
        <v>1376</v>
      </c>
      <c r="H120" s="79" t="s">
        <v>900</v>
      </c>
      <c r="I120" s="79" t="s">
        <v>1378</v>
      </c>
      <c r="J120" s="40" t="s">
        <v>987</v>
      </c>
      <c r="K120" s="79" t="s">
        <v>986</v>
      </c>
      <c r="L120" s="79" t="s">
        <v>1390</v>
      </c>
      <c r="M120" s="79" t="s">
        <v>1036</v>
      </c>
      <c r="N120" s="79" t="s">
        <v>1399</v>
      </c>
      <c r="O120" s="109" t="s">
        <v>226</v>
      </c>
      <c r="P120" s="40" t="s">
        <v>222</v>
      </c>
      <c r="Q120" s="176" t="s">
        <v>87</v>
      </c>
      <c r="R120" s="307">
        <v>2550000</v>
      </c>
      <c r="S120" s="43">
        <f t="shared" si="18"/>
        <v>0</v>
      </c>
      <c r="T120" s="35">
        <f t="shared" si="10"/>
        <v>0</v>
      </c>
      <c r="U120" s="32"/>
      <c r="V120" s="35">
        <v>2550000</v>
      </c>
      <c r="W120" s="35">
        <f t="shared" si="11"/>
        <v>3000000</v>
      </c>
      <c r="X120" s="44">
        <f t="shared" si="16"/>
        <v>0.85</v>
      </c>
      <c r="Y120" s="35">
        <f t="shared" si="17"/>
        <v>450000</v>
      </c>
      <c r="Z120" s="45">
        <v>0.85</v>
      </c>
      <c r="AA120" s="42" t="s">
        <v>87</v>
      </c>
      <c r="AB120" s="315" t="s">
        <v>710</v>
      </c>
      <c r="AC120" s="315" t="s">
        <v>988</v>
      </c>
      <c r="AD120" s="51" t="s">
        <v>83</v>
      </c>
      <c r="AE120" s="315" t="s">
        <v>67</v>
      </c>
      <c r="AF120" s="316" t="s">
        <v>69</v>
      </c>
      <c r="AG120" s="315" t="s">
        <v>67</v>
      </c>
      <c r="AH120" s="315" t="s">
        <v>69</v>
      </c>
      <c r="AI120" s="317" t="s">
        <v>989</v>
      </c>
      <c r="AJ120" s="34" t="s">
        <v>67</v>
      </c>
      <c r="AK120" s="47">
        <v>45624</v>
      </c>
      <c r="AL120" s="47">
        <v>45677</v>
      </c>
      <c r="AM120" s="47">
        <v>45590</v>
      </c>
      <c r="AN120" s="47">
        <v>45664</v>
      </c>
      <c r="AO120" s="46">
        <v>45702</v>
      </c>
    </row>
    <row r="121" spans="1:41" s="4" customFormat="1" ht="11.15" customHeight="1" x14ac:dyDescent="0.2">
      <c r="A121" s="40">
        <v>4</v>
      </c>
      <c r="B121" s="304" t="s">
        <v>17</v>
      </c>
      <c r="C121" s="79" t="s">
        <v>18</v>
      </c>
      <c r="D121" s="303" t="s">
        <v>1079</v>
      </c>
      <c r="E121" s="304" t="s">
        <v>61</v>
      </c>
      <c r="F121" s="79" t="s">
        <v>794</v>
      </c>
      <c r="G121" s="79" t="s">
        <v>1147</v>
      </c>
      <c r="H121" s="79" t="s">
        <v>909</v>
      </c>
      <c r="I121" s="79" t="s">
        <v>1151</v>
      </c>
      <c r="J121" s="40" t="s">
        <v>280</v>
      </c>
      <c r="K121" s="79" t="s">
        <v>117</v>
      </c>
      <c r="L121" s="79" t="s">
        <v>1164</v>
      </c>
      <c r="M121" s="79" t="s">
        <v>858</v>
      </c>
      <c r="N121" s="79" t="s">
        <v>1188</v>
      </c>
      <c r="O121" s="109" t="s">
        <v>226</v>
      </c>
      <c r="P121" s="40" t="s">
        <v>4</v>
      </c>
      <c r="Q121" s="176" t="s">
        <v>314</v>
      </c>
      <c r="R121" s="307">
        <v>3697500</v>
      </c>
      <c r="S121" s="43">
        <f t="shared" si="18"/>
        <v>0</v>
      </c>
      <c r="T121" s="35">
        <f t="shared" si="10"/>
        <v>0</v>
      </c>
      <c r="U121" s="32"/>
      <c r="V121" s="35">
        <v>3697500</v>
      </c>
      <c r="W121" s="35">
        <f t="shared" si="11"/>
        <v>4350000</v>
      </c>
      <c r="X121" s="44">
        <f t="shared" si="16"/>
        <v>0.85</v>
      </c>
      <c r="Y121" s="35">
        <f t="shared" si="17"/>
        <v>652500</v>
      </c>
      <c r="Z121" s="45">
        <v>0.85</v>
      </c>
      <c r="AA121" s="42" t="s">
        <v>314</v>
      </c>
      <c r="AB121" s="315" t="s">
        <v>1573</v>
      </c>
      <c r="AC121" s="315" t="s">
        <v>1574</v>
      </c>
      <c r="AD121" s="42" t="s">
        <v>66</v>
      </c>
      <c r="AE121" s="316" t="s">
        <v>67</v>
      </c>
      <c r="AF121" s="316" t="s">
        <v>69</v>
      </c>
      <c r="AG121" s="315" t="s">
        <v>67</v>
      </c>
      <c r="AH121" s="315" t="s">
        <v>128</v>
      </c>
      <c r="AI121" s="317" t="s">
        <v>227</v>
      </c>
      <c r="AJ121" s="34" t="s">
        <v>67</v>
      </c>
      <c r="AK121" s="38" t="s">
        <v>1766</v>
      </c>
      <c r="AL121" s="38" t="s">
        <v>1766</v>
      </c>
      <c r="AM121" s="47">
        <v>45944</v>
      </c>
      <c r="AN121" s="57" t="s">
        <v>1054</v>
      </c>
      <c r="AO121" s="34" t="s">
        <v>1054</v>
      </c>
    </row>
    <row r="122" spans="1:41" s="4" customFormat="1" ht="11.3" customHeight="1" x14ac:dyDescent="0.2">
      <c r="A122" s="40">
        <v>4</v>
      </c>
      <c r="B122" s="304" t="s">
        <v>17</v>
      </c>
      <c r="C122" s="79" t="s">
        <v>18</v>
      </c>
      <c r="D122" s="303" t="s">
        <v>1079</v>
      </c>
      <c r="E122" s="304" t="s">
        <v>61</v>
      </c>
      <c r="F122" s="79" t="s">
        <v>794</v>
      </c>
      <c r="G122" s="79" t="s">
        <v>1147</v>
      </c>
      <c r="H122" s="79" t="s">
        <v>909</v>
      </c>
      <c r="I122" s="79" t="s">
        <v>1151</v>
      </c>
      <c r="J122" s="40" t="s">
        <v>281</v>
      </c>
      <c r="K122" s="79" t="s">
        <v>1647</v>
      </c>
      <c r="L122" s="79" t="s">
        <v>1917</v>
      </c>
      <c r="M122" s="79" t="s">
        <v>859</v>
      </c>
      <c r="N122" s="79" t="s">
        <v>1918</v>
      </c>
      <c r="O122" s="109" t="s">
        <v>226</v>
      </c>
      <c r="P122" s="40" t="s">
        <v>4</v>
      </c>
      <c r="Q122" s="176" t="s">
        <v>102</v>
      </c>
      <c r="R122" s="307">
        <v>1479000</v>
      </c>
      <c r="S122" s="43">
        <f t="shared" si="18"/>
        <v>0</v>
      </c>
      <c r="T122" s="35">
        <f t="shared" si="10"/>
        <v>0</v>
      </c>
      <c r="U122" s="32"/>
      <c r="V122" s="35">
        <v>1479000</v>
      </c>
      <c r="W122" s="35">
        <f t="shared" si="11"/>
        <v>1740000</v>
      </c>
      <c r="X122" s="44">
        <f t="shared" si="16"/>
        <v>0.85</v>
      </c>
      <c r="Y122" s="35">
        <f t="shared" si="17"/>
        <v>261000</v>
      </c>
      <c r="Z122" s="45">
        <v>0.85</v>
      </c>
      <c r="AA122" s="42" t="s">
        <v>102</v>
      </c>
      <c r="AB122" s="315" t="s">
        <v>1880</v>
      </c>
      <c r="AC122" s="322" t="s">
        <v>1635</v>
      </c>
      <c r="AD122" s="42" t="s">
        <v>66</v>
      </c>
      <c r="AE122" s="316" t="s">
        <v>67</v>
      </c>
      <c r="AF122" s="315" t="s">
        <v>69</v>
      </c>
      <c r="AG122" s="315" t="s">
        <v>67</v>
      </c>
      <c r="AH122" s="315" t="s">
        <v>69</v>
      </c>
      <c r="AI122" s="317" t="s">
        <v>1648</v>
      </c>
      <c r="AJ122" s="34" t="s">
        <v>67</v>
      </c>
      <c r="AK122" s="48" t="s">
        <v>1548</v>
      </c>
      <c r="AL122" s="48" t="s">
        <v>1548</v>
      </c>
      <c r="AM122" s="46">
        <v>45644</v>
      </c>
      <c r="AN122" s="47">
        <v>45755</v>
      </c>
      <c r="AO122" s="46">
        <v>45791</v>
      </c>
    </row>
    <row r="123" spans="1:41" s="4" customFormat="1" ht="11.3" customHeight="1" x14ac:dyDescent="0.2">
      <c r="A123" s="40">
        <v>4</v>
      </c>
      <c r="B123" s="304" t="s">
        <v>17</v>
      </c>
      <c r="C123" s="79" t="s">
        <v>18</v>
      </c>
      <c r="D123" s="303" t="s">
        <v>1079</v>
      </c>
      <c r="E123" s="304" t="s">
        <v>61</v>
      </c>
      <c r="F123" s="79" t="s">
        <v>795</v>
      </c>
      <c r="G123" s="79" t="s">
        <v>1147</v>
      </c>
      <c r="H123" s="79" t="s">
        <v>909</v>
      </c>
      <c r="I123" s="79" t="s">
        <v>1151</v>
      </c>
      <c r="J123" s="40" t="s">
        <v>282</v>
      </c>
      <c r="K123" s="79" t="s">
        <v>956</v>
      </c>
      <c r="L123" s="79" t="s">
        <v>1165</v>
      </c>
      <c r="M123" s="79" t="s">
        <v>860</v>
      </c>
      <c r="N123" s="79" t="s">
        <v>1189</v>
      </c>
      <c r="O123" s="109" t="s">
        <v>226</v>
      </c>
      <c r="P123" s="40" t="s">
        <v>4</v>
      </c>
      <c r="Q123" s="176" t="s">
        <v>102</v>
      </c>
      <c r="R123" s="307">
        <v>13656301</v>
      </c>
      <c r="S123" s="43">
        <f t="shared" si="18"/>
        <v>0</v>
      </c>
      <c r="T123" s="35">
        <f t="shared" si="10"/>
        <v>0</v>
      </c>
      <c r="U123" s="32"/>
      <c r="V123" s="35">
        <v>13656301</v>
      </c>
      <c r="W123" s="35">
        <f t="shared" si="11"/>
        <v>16066237</v>
      </c>
      <c r="X123" s="44">
        <f t="shared" si="16"/>
        <v>0.84999997199095223</v>
      </c>
      <c r="Y123" s="35">
        <f t="shared" si="17"/>
        <v>2409936</v>
      </c>
      <c r="Z123" s="56">
        <v>0.85</v>
      </c>
      <c r="AA123" s="42" t="s">
        <v>102</v>
      </c>
      <c r="AB123" s="316" t="s">
        <v>118</v>
      </c>
      <c r="AC123" s="315" t="s">
        <v>80</v>
      </c>
      <c r="AD123" s="42" t="s">
        <v>66</v>
      </c>
      <c r="AE123" s="315" t="s">
        <v>67</v>
      </c>
      <c r="AF123" s="315" t="s">
        <v>69</v>
      </c>
      <c r="AG123" s="315" t="s">
        <v>67</v>
      </c>
      <c r="AH123" s="315" t="s">
        <v>128</v>
      </c>
      <c r="AI123" s="317" t="s">
        <v>119</v>
      </c>
      <c r="AJ123" s="34" t="s">
        <v>67</v>
      </c>
      <c r="AK123" s="46">
        <v>45106</v>
      </c>
      <c r="AL123" s="46">
        <v>45156</v>
      </c>
      <c r="AM123" s="46">
        <v>45098</v>
      </c>
      <c r="AN123" s="47">
        <v>45244</v>
      </c>
      <c r="AO123" s="350" t="s">
        <v>1698</v>
      </c>
    </row>
    <row r="124" spans="1:41" s="4" customFormat="1" ht="11.3" customHeight="1" x14ac:dyDescent="0.2">
      <c r="A124" s="40">
        <v>4</v>
      </c>
      <c r="B124" s="304" t="s">
        <v>17</v>
      </c>
      <c r="C124" s="79" t="s">
        <v>18</v>
      </c>
      <c r="D124" s="303" t="s">
        <v>1079</v>
      </c>
      <c r="E124" s="304" t="s">
        <v>61</v>
      </c>
      <c r="F124" s="79" t="s">
        <v>794</v>
      </c>
      <c r="G124" s="79" t="s">
        <v>1147</v>
      </c>
      <c r="H124" s="79" t="s">
        <v>909</v>
      </c>
      <c r="I124" s="79" t="s">
        <v>1151</v>
      </c>
      <c r="J124" s="40" t="s">
        <v>283</v>
      </c>
      <c r="K124" s="79" t="s">
        <v>958</v>
      </c>
      <c r="L124" s="79" t="s">
        <v>1166</v>
      </c>
      <c r="M124" s="79" t="s">
        <v>862</v>
      </c>
      <c r="N124" s="79" t="s">
        <v>1190</v>
      </c>
      <c r="O124" s="109">
        <v>1</v>
      </c>
      <c r="P124" s="40" t="s">
        <v>4</v>
      </c>
      <c r="Q124" s="213" t="s">
        <v>102</v>
      </c>
      <c r="R124" s="307">
        <v>21250000</v>
      </c>
      <c r="S124" s="43">
        <f t="shared" si="18"/>
        <v>0</v>
      </c>
      <c r="T124" s="35">
        <f t="shared" si="10"/>
        <v>0</v>
      </c>
      <c r="U124" s="32"/>
      <c r="V124" s="35">
        <v>21250000</v>
      </c>
      <c r="W124" s="35">
        <f t="shared" si="11"/>
        <v>25000000</v>
      </c>
      <c r="X124" s="44">
        <f t="shared" si="16"/>
        <v>0.85</v>
      </c>
      <c r="Y124" s="35">
        <f t="shared" si="17"/>
        <v>3750000</v>
      </c>
      <c r="Z124" s="56">
        <v>0.85</v>
      </c>
      <c r="AA124" s="51" t="s">
        <v>102</v>
      </c>
      <c r="AB124" s="315" t="s">
        <v>102</v>
      </c>
      <c r="AC124" s="315" t="s">
        <v>1615</v>
      </c>
      <c r="AD124" s="51" t="s">
        <v>66</v>
      </c>
      <c r="AE124" s="315" t="s">
        <v>67</v>
      </c>
      <c r="AF124" s="315" t="s">
        <v>69</v>
      </c>
      <c r="AG124" s="315" t="s">
        <v>67</v>
      </c>
      <c r="AH124" s="315" t="s">
        <v>69</v>
      </c>
      <c r="AI124" s="317" t="s">
        <v>1580</v>
      </c>
      <c r="AJ124" s="34" t="s">
        <v>67</v>
      </c>
      <c r="AK124" s="46">
        <v>45281</v>
      </c>
      <c r="AL124" s="47">
        <v>45341</v>
      </c>
      <c r="AM124" s="47">
        <v>45267</v>
      </c>
      <c r="AN124" s="47">
        <v>45461</v>
      </c>
      <c r="AO124" s="350" t="s">
        <v>1698</v>
      </c>
    </row>
    <row r="125" spans="1:41" s="4" customFormat="1" ht="11.3" customHeight="1" x14ac:dyDescent="0.2">
      <c r="A125" s="40">
        <v>4</v>
      </c>
      <c r="B125" s="304" t="s">
        <v>17</v>
      </c>
      <c r="C125" s="79" t="s">
        <v>18</v>
      </c>
      <c r="D125" s="303" t="s">
        <v>1079</v>
      </c>
      <c r="E125" s="304" t="s">
        <v>61</v>
      </c>
      <c r="F125" s="79" t="s">
        <v>794</v>
      </c>
      <c r="G125" s="79" t="s">
        <v>1147</v>
      </c>
      <c r="H125" s="79" t="s">
        <v>909</v>
      </c>
      <c r="I125" s="79" t="s">
        <v>1151</v>
      </c>
      <c r="J125" s="40" t="s">
        <v>283</v>
      </c>
      <c r="K125" s="79" t="s">
        <v>958</v>
      </c>
      <c r="L125" s="79" t="s">
        <v>1166</v>
      </c>
      <c r="M125" s="79" t="s">
        <v>862</v>
      </c>
      <c r="N125" s="79" t="s">
        <v>1190</v>
      </c>
      <c r="O125" s="109">
        <v>2</v>
      </c>
      <c r="P125" s="40" t="s">
        <v>4</v>
      </c>
      <c r="Q125" s="213" t="s">
        <v>102</v>
      </c>
      <c r="R125" s="307">
        <v>43781634</v>
      </c>
      <c r="S125" s="43">
        <f t="shared" si="18"/>
        <v>0.2806463647234817</v>
      </c>
      <c r="T125" s="35">
        <f t="shared" si="10"/>
        <v>9594496</v>
      </c>
      <c r="U125" s="297" t="s">
        <v>1820</v>
      </c>
      <c r="V125" s="35">
        <v>34187138</v>
      </c>
      <c r="W125" s="35">
        <f t="shared" si="11"/>
        <v>51507805</v>
      </c>
      <c r="X125" s="44">
        <f t="shared" si="16"/>
        <v>0.8499999951463667</v>
      </c>
      <c r="Y125" s="35">
        <f t="shared" si="17"/>
        <v>7726171</v>
      </c>
      <c r="Z125" s="56">
        <v>0.85</v>
      </c>
      <c r="AA125" s="51" t="s">
        <v>102</v>
      </c>
      <c r="AB125" s="315" t="s">
        <v>1581</v>
      </c>
      <c r="AC125" s="315" t="s">
        <v>80</v>
      </c>
      <c r="AD125" s="51" t="s">
        <v>66</v>
      </c>
      <c r="AE125" s="315" t="s">
        <v>67</v>
      </c>
      <c r="AF125" s="315" t="s">
        <v>69</v>
      </c>
      <c r="AG125" s="315" t="s">
        <v>67</v>
      </c>
      <c r="AH125" s="315" t="s">
        <v>69</v>
      </c>
      <c r="AI125" s="317" t="s">
        <v>1582</v>
      </c>
      <c r="AJ125" s="34" t="s">
        <v>67</v>
      </c>
      <c r="AK125" s="46">
        <v>45533</v>
      </c>
      <c r="AL125" s="46">
        <v>45638</v>
      </c>
      <c r="AM125" s="46">
        <v>45504</v>
      </c>
      <c r="AN125" s="47">
        <v>45685</v>
      </c>
      <c r="AO125" s="47">
        <v>45838</v>
      </c>
    </row>
    <row r="126" spans="1:41" s="4" customFormat="1" ht="11.3" customHeight="1" x14ac:dyDescent="0.2">
      <c r="A126" s="40">
        <v>4</v>
      </c>
      <c r="B126" s="304" t="s">
        <v>17</v>
      </c>
      <c r="C126" s="79" t="s">
        <v>18</v>
      </c>
      <c r="D126" s="303" t="s">
        <v>1079</v>
      </c>
      <c r="E126" s="304" t="s">
        <v>61</v>
      </c>
      <c r="F126" s="79" t="s">
        <v>794</v>
      </c>
      <c r="G126" s="79" t="s">
        <v>1147</v>
      </c>
      <c r="H126" s="79" t="s">
        <v>909</v>
      </c>
      <c r="I126" s="79" t="s">
        <v>1151</v>
      </c>
      <c r="J126" s="40" t="s">
        <v>283</v>
      </c>
      <c r="K126" s="79" t="s">
        <v>958</v>
      </c>
      <c r="L126" s="79" t="s">
        <v>1166</v>
      </c>
      <c r="M126" s="79" t="s">
        <v>862</v>
      </c>
      <c r="N126" s="79" t="s">
        <v>1190</v>
      </c>
      <c r="O126" s="109">
        <v>3</v>
      </c>
      <c r="P126" s="40" t="s">
        <v>4</v>
      </c>
      <c r="Q126" s="213" t="s">
        <v>102</v>
      </c>
      <c r="R126" s="307">
        <v>4517240</v>
      </c>
      <c r="S126" s="43">
        <f t="shared" si="18"/>
        <v>-0.65301306842976126</v>
      </c>
      <c r="T126" s="35">
        <f t="shared" si="10"/>
        <v>-8501233</v>
      </c>
      <c r="U126" s="297" t="s">
        <v>1821</v>
      </c>
      <c r="V126" s="35">
        <v>13018473</v>
      </c>
      <c r="W126" s="35">
        <f t="shared" si="11"/>
        <v>5314400</v>
      </c>
      <c r="X126" s="44">
        <f t="shared" si="16"/>
        <v>0.85</v>
      </c>
      <c r="Y126" s="35">
        <f t="shared" si="17"/>
        <v>797160</v>
      </c>
      <c r="Z126" s="56">
        <v>0.85</v>
      </c>
      <c r="AA126" s="51" t="s">
        <v>102</v>
      </c>
      <c r="AB126" s="315" t="s">
        <v>118</v>
      </c>
      <c r="AC126" s="315" t="s">
        <v>80</v>
      </c>
      <c r="AD126" s="51" t="s">
        <v>66</v>
      </c>
      <c r="AE126" s="315" t="s">
        <v>67</v>
      </c>
      <c r="AF126" s="315" t="s">
        <v>69</v>
      </c>
      <c r="AG126" s="315" t="s">
        <v>80</v>
      </c>
      <c r="AH126" s="315" t="s">
        <v>69</v>
      </c>
      <c r="AI126" s="317" t="s">
        <v>1582</v>
      </c>
      <c r="AJ126" s="34" t="s">
        <v>67</v>
      </c>
      <c r="AK126" s="48" t="s">
        <v>1548</v>
      </c>
      <c r="AL126" s="48" t="s">
        <v>1548</v>
      </c>
      <c r="AM126" s="46">
        <v>45874</v>
      </c>
      <c r="AN126" s="57" t="s">
        <v>1054</v>
      </c>
      <c r="AO126" s="34" t="s">
        <v>1053</v>
      </c>
    </row>
    <row r="127" spans="1:41" s="4" customFormat="1" ht="11.3" customHeight="1" x14ac:dyDescent="0.2">
      <c r="A127" s="40">
        <v>4</v>
      </c>
      <c r="B127" s="304" t="s">
        <v>17</v>
      </c>
      <c r="C127" s="79" t="s">
        <v>18</v>
      </c>
      <c r="D127" s="303" t="s">
        <v>1079</v>
      </c>
      <c r="E127" s="304" t="s">
        <v>61</v>
      </c>
      <c r="F127" s="79" t="s">
        <v>794</v>
      </c>
      <c r="G127" s="79" t="s">
        <v>1147</v>
      </c>
      <c r="H127" s="79" t="s">
        <v>909</v>
      </c>
      <c r="I127" s="79" t="s">
        <v>1151</v>
      </c>
      <c r="J127" s="40" t="s">
        <v>284</v>
      </c>
      <c r="K127" s="79" t="s">
        <v>959</v>
      </c>
      <c r="L127" s="79" t="s">
        <v>1167</v>
      </c>
      <c r="M127" s="79" t="s">
        <v>863</v>
      </c>
      <c r="N127" s="79" t="s">
        <v>1191</v>
      </c>
      <c r="O127" s="109">
        <v>1</v>
      </c>
      <c r="P127" s="40" t="s">
        <v>4</v>
      </c>
      <c r="Q127" s="213" t="s">
        <v>102</v>
      </c>
      <c r="R127" s="307">
        <v>21644414</v>
      </c>
      <c r="S127" s="43">
        <f t="shared" si="18"/>
        <v>0</v>
      </c>
      <c r="T127" s="35">
        <f t="shared" si="10"/>
        <v>0</v>
      </c>
      <c r="U127" s="32"/>
      <c r="V127" s="35">
        <v>21644414</v>
      </c>
      <c r="W127" s="35">
        <f t="shared" si="11"/>
        <v>25464017</v>
      </c>
      <c r="X127" s="44">
        <f t="shared" si="16"/>
        <v>0.84999998232800422</v>
      </c>
      <c r="Y127" s="35">
        <f t="shared" si="17"/>
        <v>3819603</v>
      </c>
      <c r="Z127" s="56">
        <v>0.85</v>
      </c>
      <c r="AA127" s="51" t="s">
        <v>102</v>
      </c>
      <c r="AB127" s="315" t="s">
        <v>1015</v>
      </c>
      <c r="AC127" s="315" t="s">
        <v>961</v>
      </c>
      <c r="AD127" s="51" t="s">
        <v>66</v>
      </c>
      <c r="AE127" s="315" t="s">
        <v>67</v>
      </c>
      <c r="AF127" s="315" t="s">
        <v>69</v>
      </c>
      <c r="AG127" s="315" t="s">
        <v>67</v>
      </c>
      <c r="AH127" s="315" t="s">
        <v>128</v>
      </c>
      <c r="AI127" s="317" t="s">
        <v>1012</v>
      </c>
      <c r="AJ127" s="34" t="s">
        <v>67</v>
      </c>
      <c r="AK127" s="48" t="s">
        <v>1548</v>
      </c>
      <c r="AL127" s="48" t="s">
        <v>1548</v>
      </c>
      <c r="AM127" s="47">
        <v>45378</v>
      </c>
      <c r="AN127" s="47">
        <v>45461</v>
      </c>
      <c r="AO127" s="350" t="s">
        <v>1698</v>
      </c>
    </row>
    <row r="128" spans="1:41" s="4" customFormat="1" ht="11.3" customHeight="1" x14ac:dyDescent="0.2">
      <c r="A128" s="40">
        <v>4</v>
      </c>
      <c r="B128" s="304" t="s">
        <v>17</v>
      </c>
      <c r="C128" s="79" t="s">
        <v>18</v>
      </c>
      <c r="D128" s="303" t="s">
        <v>1079</v>
      </c>
      <c r="E128" s="304" t="s">
        <v>61</v>
      </c>
      <c r="F128" s="79" t="s">
        <v>794</v>
      </c>
      <c r="G128" s="79" t="s">
        <v>1147</v>
      </c>
      <c r="H128" s="79" t="s">
        <v>909</v>
      </c>
      <c r="I128" s="79" t="s">
        <v>1151</v>
      </c>
      <c r="J128" s="40" t="s">
        <v>284</v>
      </c>
      <c r="K128" s="79" t="s">
        <v>959</v>
      </c>
      <c r="L128" s="79" t="s">
        <v>1167</v>
      </c>
      <c r="M128" s="79" t="s">
        <v>863</v>
      </c>
      <c r="N128" s="79" t="s">
        <v>1191</v>
      </c>
      <c r="O128" s="109">
        <v>2</v>
      </c>
      <c r="P128" s="40" t="s">
        <v>4</v>
      </c>
      <c r="Q128" s="213" t="s">
        <v>102</v>
      </c>
      <c r="R128" s="307">
        <v>6228621</v>
      </c>
      <c r="S128" s="43">
        <f t="shared" si="18"/>
        <v>-0.15772535496957404</v>
      </c>
      <c r="T128" s="35">
        <f t="shared" si="10"/>
        <v>-1166379</v>
      </c>
      <c r="U128" s="297" t="s">
        <v>1675</v>
      </c>
      <c r="V128" s="35">
        <v>7395000</v>
      </c>
      <c r="W128" s="35">
        <f t="shared" si="11"/>
        <v>7327790</v>
      </c>
      <c r="X128" s="44">
        <f t="shared" si="16"/>
        <v>0.8499999317666036</v>
      </c>
      <c r="Y128" s="35">
        <f t="shared" si="17"/>
        <v>1099169</v>
      </c>
      <c r="Z128" s="56">
        <v>0.85</v>
      </c>
      <c r="AA128" s="51" t="s">
        <v>102</v>
      </c>
      <c r="AB128" s="315" t="s">
        <v>1583</v>
      </c>
      <c r="AC128" s="315" t="s">
        <v>80</v>
      </c>
      <c r="AD128" s="51" t="s">
        <v>66</v>
      </c>
      <c r="AE128" s="315" t="s">
        <v>67</v>
      </c>
      <c r="AF128" s="315" t="s">
        <v>69</v>
      </c>
      <c r="AG128" s="315" t="s">
        <v>67</v>
      </c>
      <c r="AH128" s="315" t="s">
        <v>128</v>
      </c>
      <c r="AI128" s="317" t="s">
        <v>1013</v>
      </c>
      <c r="AJ128" s="34" t="s">
        <v>67</v>
      </c>
      <c r="AK128" s="48" t="s">
        <v>1548</v>
      </c>
      <c r="AL128" s="48" t="s">
        <v>1548</v>
      </c>
      <c r="AM128" s="47">
        <v>45378</v>
      </c>
      <c r="AN128" s="47">
        <v>45461</v>
      </c>
      <c r="AO128" s="350" t="s">
        <v>1698</v>
      </c>
    </row>
    <row r="129" spans="1:41" s="4" customFormat="1" ht="11.3" customHeight="1" x14ac:dyDescent="0.2">
      <c r="A129" s="40">
        <v>4</v>
      </c>
      <c r="B129" s="304" t="s">
        <v>17</v>
      </c>
      <c r="C129" s="79" t="s">
        <v>18</v>
      </c>
      <c r="D129" s="303" t="s">
        <v>1079</v>
      </c>
      <c r="E129" s="304" t="s">
        <v>61</v>
      </c>
      <c r="F129" s="79" t="s">
        <v>794</v>
      </c>
      <c r="G129" s="79" t="s">
        <v>1147</v>
      </c>
      <c r="H129" s="79" t="s">
        <v>909</v>
      </c>
      <c r="I129" s="79" t="s">
        <v>1151</v>
      </c>
      <c r="J129" s="40" t="s">
        <v>284</v>
      </c>
      <c r="K129" s="79" t="s">
        <v>959</v>
      </c>
      <c r="L129" s="79" t="s">
        <v>959</v>
      </c>
      <c r="M129" s="79" t="s">
        <v>863</v>
      </c>
      <c r="N129" s="79" t="s">
        <v>1191</v>
      </c>
      <c r="O129" s="109">
        <v>3</v>
      </c>
      <c r="P129" s="40" t="s">
        <v>4</v>
      </c>
      <c r="Q129" s="213" t="s">
        <v>102</v>
      </c>
      <c r="R129" s="307">
        <v>7646510</v>
      </c>
      <c r="S129" s="43">
        <f t="shared" si="18"/>
        <v>0</v>
      </c>
      <c r="T129" s="35">
        <f t="shared" si="10"/>
        <v>0</v>
      </c>
      <c r="U129" s="32"/>
      <c r="V129" s="35">
        <v>7646510</v>
      </c>
      <c r="W129" s="35">
        <f t="shared" si="11"/>
        <v>8995895</v>
      </c>
      <c r="X129" s="44">
        <f t="shared" si="16"/>
        <v>0.84999991662864005</v>
      </c>
      <c r="Y129" s="35">
        <f t="shared" si="17"/>
        <v>1349385</v>
      </c>
      <c r="Z129" s="56">
        <v>0.85</v>
      </c>
      <c r="AA129" s="51" t="s">
        <v>102</v>
      </c>
      <c r="AB129" s="315" t="s">
        <v>1016</v>
      </c>
      <c r="AC129" s="315" t="s">
        <v>80</v>
      </c>
      <c r="AD129" s="51" t="s">
        <v>66</v>
      </c>
      <c r="AE129" s="315" t="s">
        <v>67</v>
      </c>
      <c r="AF129" s="315" t="s">
        <v>69</v>
      </c>
      <c r="AG129" s="315" t="s">
        <v>67</v>
      </c>
      <c r="AH129" s="315" t="s">
        <v>128</v>
      </c>
      <c r="AI129" s="317" t="s">
        <v>1014</v>
      </c>
      <c r="AJ129" s="34" t="s">
        <v>67</v>
      </c>
      <c r="AK129" s="48" t="s">
        <v>1548</v>
      </c>
      <c r="AL129" s="48" t="s">
        <v>1548</v>
      </c>
      <c r="AM129" s="47">
        <v>45378</v>
      </c>
      <c r="AN129" s="47">
        <v>45461</v>
      </c>
      <c r="AO129" s="350" t="s">
        <v>1698</v>
      </c>
    </row>
    <row r="130" spans="1:41" s="4" customFormat="1" ht="11.3" customHeight="1" x14ac:dyDescent="0.2">
      <c r="A130" s="40">
        <v>4</v>
      </c>
      <c r="B130" s="304" t="s">
        <v>17</v>
      </c>
      <c r="C130" s="79" t="s">
        <v>18</v>
      </c>
      <c r="D130" s="303" t="s">
        <v>1079</v>
      </c>
      <c r="E130" s="304" t="s">
        <v>61</v>
      </c>
      <c r="F130" s="79" t="s">
        <v>794</v>
      </c>
      <c r="G130" s="79" t="s">
        <v>1147</v>
      </c>
      <c r="H130" s="79" t="s">
        <v>909</v>
      </c>
      <c r="I130" s="79" t="s">
        <v>1151</v>
      </c>
      <c r="J130" s="40" t="s">
        <v>284</v>
      </c>
      <c r="K130" s="79" t="s">
        <v>959</v>
      </c>
      <c r="L130" s="79" t="s">
        <v>959</v>
      </c>
      <c r="M130" s="79" t="s">
        <v>863</v>
      </c>
      <c r="N130" s="79" t="s">
        <v>1191</v>
      </c>
      <c r="O130" s="109">
        <v>4</v>
      </c>
      <c r="P130" s="40" t="s">
        <v>4</v>
      </c>
      <c r="Q130" s="213" t="s">
        <v>102</v>
      </c>
      <c r="R130" s="307">
        <v>3885739</v>
      </c>
      <c r="S130" s="43">
        <f t="shared" si="18"/>
        <v>0</v>
      </c>
      <c r="T130" s="35">
        <f t="shared" si="10"/>
        <v>0</v>
      </c>
      <c r="U130" s="32"/>
      <c r="V130" s="35">
        <v>3885739</v>
      </c>
      <c r="W130" s="35">
        <f t="shared" si="11"/>
        <v>4571458</v>
      </c>
      <c r="X130" s="44">
        <f t="shared" si="16"/>
        <v>0.84999993437542243</v>
      </c>
      <c r="Y130" s="35">
        <f t="shared" si="17"/>
        <v>685719</v>
      </c>
      <c r="Z130" s="56">
        <v>0.85</v>
      </c>
      <c r="AA130" s="51" t="s">
        <v>102</v>
      </c>
      <c r="AB130" s="315" t="s">
        <v>1462</v>
      </c>
      <c r="AC130" s="315" t="s">
        <v>961</v>
      </c>
      <c r="AD130" s="51" t="s">
        <v>66</v>
      </c>
      <c r="AE130" s="315" t="s">
        <v>67</v>
      </c>
      <c r="AF130" s="315" t="s">
        <v>69</v>
      </c>
      <c r="AG130" s="315" t="s">
        <v>67</v>
      </c>
      <c r="AH130" s="315" t="s">
        <v>128</v>
      </c>
      <c r="AI130" s="317" t="s">
        <v>1528</v>
      </c>
      <c r="AJ130" s="34" t="s">
        <v>67</v>
      </c>
      <c r="AK130" s="46" t="s">
        <v>1598</v>
      </c>
      <c r="AL130" s="46" t="s">
        <v>1598</v>
      </c>
      <c r="AM130" s="46" t="s">
        <v>1598</v>
      </c>
      <c r="AN130" s="46" t="s">
        <v>80</v>
      </c>
      <c r="AO130" s="46">
        <v>45292</v>
      </c>
    </row>
    <row r="131" spans="1:41" s="4" customFormat="1" ht="11.3" customHeight="1" x14ac:dyDescent="0.2">
      <c r="A131" s="40">
        <v>4</v>
      </c>
      <c r="B131" s="304" t="s">
        <v>17</v>
      </c>
      <c r="C131" s="79" t="s">
        <v>18</v>
      </c>
      <c r="D131" s="303" t="s">
        <v>1079</v>
      </c>
      <c r="E131" s="304" t="s">
        <v>61</v>
      </c>
      <c r="F131" s="79" t="s">
        <v>794</v>
      </c>
      <c r="G131" s="79" t="s">
        <v>1147</v>
      </c>
      <c r="H131" s="79" t="s">
        <v>909</v>
      </c>
      <c r="I131" s="79" t="s">
        <v>1151</v>
      </c>
      <c r="J131" s="305" t="s">
        <v>285</v>
      </c>
      <c r="K131" s="79" t="s">
        <v>1315</v>
      </c>
      <c r="L131" s="79" t="s">
        <v>1335</v>
      </c>
      <c r="M131" s="79" t="s">
        <v>861</v>
      </c>
      <c r="N131" s="79" t="s">
        <v>1358</v>
      </c>
      <c r="O131" s="109" t="s">
        <v>226</v>
      </c>
      <c r="P131" s="40" t="s">
        <v>4</v>
      </c>
      <c r="Q131" s="311" t="s">
        <v>133</v>
      </c>
      <c r="R131" s="307">
        <v>38795105</v>
      </c>
      <c r="S131" s="43">
        <f t="shared" si="18"/>
        <v>-0.20796760587088467</v>
      </c>
      <c r="T131" s="35">
        <f t="shared" si="10"/>
        <v>-10186610</v>
      </c>
      <c r="U131" s="297" t="s">
        <v>1823</v>
      </c>
      <c r="V131" s="35">
        <v>48981715</v>
      </c>
      <c r="W131" s="35">
        <f t="shared" si="11"/>
        <v>45641300</v>
      </c>
      <c r="X131" s="44">
        <f t="shared" si="16"/>
        <v>0.85</v>
      </c>
      <c r="Y131" s="35">
        <f t="shared" si="17"/>
        <v>6846195</v>
      </c>
      <c r="Z131" s="56">
        <v>0.85</v>
      </c>
      <c r="AA131" s="338" t="s">
        <v>133</v>
      </c>
      <c r="AB131" s="315" t="s">
        <v>601</v>
      </c>
      <c r="AC131" s="315" t="s">
        <v>80</v>
      </c>
      <c r="AD131" s="42" t="s">
        <v>83</v>
      </c>
      <c r="AE131" s="316" t="s">
        <v>67</v>
      </c>
      <c r="AF131" s="316" t="s">
        <v>69</v>
      </c>
      <c r="AG131" s="315" t="s">
        <v>67</v>
      </c>
      <c r="AH131" s="315" t="s">
        <v>128</v>
      </c>
      <c r="AI131" s="317" t="s">
        <v>598</v>
      </c>
      <c r="AJ131" s="34" t="s">
        <v>67</v>
      </c>
      <c r="AK131" s="46">
        <v>44959</v>
      </c>
      <c r="AL131" s="46">
        <v>45027</v>
      </c>
      <c r="AM131" s="47">
        <v>44942</v>
      </c>
      <c r="AN131" s="47">
        <v>45083</v>
      </c>
      <c r="AO131" s="350" t="s">
        <v>1698</v>
      </c>
    </row>
    <row r="132" spans="1:41" s="4" customFormat="1" ht="11.3" customHeight="1" x14ac:dyDescent="0.2">
      <c r="A132" s="40">
        <v>4</v>
      </c>
      <c r="B132" s="304" t="s">
        <v>17</v>
      </c>
      <c r="C132" s="79" t="s">
        <v>18</v>
      </c>
      <c r="D132" s="303" t="s">
        <v>1079</v>
      </c>
      <c r="E132" s="304" t="s">
        <v>61</v>
      </c>
      <c r="F132" s="79" t="s">
        <v>794</v>
      </c>
      <c r="G132" s="79" t="s">
        <v>1147</v>
      </c>
      <c r="H132" s="79" t="s">
        <v>909</v>
      </c>
      <c r="I132" s="79" t="s">
        <v>1151</v>
      </c>
      <c r="J132" s="305" t="s">
        <v>557</v>
      </c>
      <c r="K132" s="79" t="s">
        <v>329</v>
      </c>
      <c r="L132" s="79" t="s">
        <v>1168</v>
      </c>
      <c r="M132" s="79" t="s">
        <v>864</v>
      </c>
      <c r="N132" s="79" t="s">
        <v>1192</v>
      </c>
      <c r="O132" s="109">
        <v>1</v>
      </c>
      <c r="P132" s="40" t="s">
        <v>4</v>
      </c>
      <c r="Q132" s="213" t="s">
        <v>102</v>
      </c>
      <c r="R132" s="307">
        <v>1469563</v>
      </c>
      <c r="S132" s="43">
        <f t="shared" si="18"/>
        <v>0</v>
      </c>
      <c r="T132" s="35">
        <f t="shared" si="10"/>
        <v>0</v>
      </c>
      <c r="U132" s="32"/>
      <c r="V132" s="35">
        <v>1469563</v>
      </c>
      <c r="W132" s="35">
        <f t="shared" si="11"/>
        <v>1728898</v>
      </c>
      <c r="X132" s="44">
        <f t="shared" si="16"/>
        <v>0.84999982647906358</v>
      </c>
      <c r="Y132" s="35">
        <f t="shared" si="17"/>
        <v>259335</v>
      </c>
      <c r="Z132" s="56">
        <v>0.85</v>
      </c>
      <c r="AA132" s="51" t="s">
        <v>102</v>
      </c>
      <c r="AB132" s="323" t="s">
        <v>1540</v>
      </c>
      <c r="AC132" s="323" t="s">
        <v>1540</v>
      </c>
      <c r="AD132" s="42" t="s">
        <v>66</v>
      </c>
      <c r="AE132" s="316" t="s">
        <v>67</v>
      </c>
      <c r="AF132" s="316" t="s">
        <v>69</v>
      </c>
      <c r="AG132" s="315" t="s">
        <v>67</v>
      </c>
      <c r="AH132" s="315" t="s">
        <v>128</v>
      </c>
      <c r="AI132" s="317" t="s">
        <v>330</v>
      </c>
      <c r="AJ132" s="34" t="s">
        <v>67</v>
      </c>
      <c r="AK132" s="46" t="s">
        <v>1598</v>
      </c>
      <c r="AL132" s="46" t="s">
        <v>1598</v>
      </c>
      <c r="AM132" s="46" t="s">
        <v>1598</v>
      </c>
      <c r="AN132" s="46" t="s">
        <v>80</v>
      </c>
      <c r="AO132" s="46">
        <v>45292</v>
      </c>
    </row>
    <row r="133" spans="1:41" s="4" customFormat="1" ht="11.3" customHeight="1" x14ac:dyDescent="0.2">
      <c r="A133" s="40">
        <v>4</v>
      </c>
      <c r="B133" s="304" t="s">
        <v>17</v>
      </c>
      <c r="C133" s="79" t="s">
        <v>18</v>
      </c>
      <c r="D133" s="303" t="s">
        <v>1079</v>
      </c>
      <c r="E133" s="304" t="s">
        <v>61</v>
      </c>
      <c r="F133" s="79" t="s">
        <v>794</v>
      </c>
      <c r="G133" s="79" t="s">
        <v>1147</v>
      </c>
      <c r="H133" s="79" t="s">
        <v>909</v>
      </c>
      <c r="I133" s="79" t="s">
        <v>1151</v>
      </c>
      <c r="J133" s="305" t="s">
        <v>557</v>
      </c>
      <c r="K133" s="79" t="s">
        <v>329</v>
      </c>
      <c r="L133" s="79" t="s">
        <v>1168</v>
      </c>
      <c r="M133" s="79" t="s">
        <v>864</v>
      </c>
      <c r="N133" s="79" t="s">
        <v>1192</v>
      </c>
      <c r="O133" s="109">
        <v>2</v>
      </c>
      <c r="P133" s="40" t="s">
        <v>4</v>
      </c>
      <c r="Q133" s="213" t="s">
        <v>102</v>
      </c>
      <c r="R133" s="307">
        <v>26656937</v>
      </c>
      <c r="S133" s="43">
        <f t="shared" si="18"/>
        <v>0</v>
      </c>
      <c r="T133" s="35">
        <f t="shared" ref="T133:T196" si="19">R133-V133</f>
        <v>0</v>
      </c>
      <c r="U133" s="32"/>
      <c r="V133" s="35">
        <v>26656937</v>
      </c>
      <c r="W133" s="35">
        <f t="shared" ref="W133:W196" si="20">R133+Y133</f>
        <v>31361103</v>
      </c>
      <c r="X133" s="44">
        <f t="shared" ref="X133:X164" si="21">R133/W133</f>
        <v>0.84999998246235153</v>
      </c>
      <c r="Y133" s="35">
        <f t="shared" si="17"/>
        <v>4704166</v>
      </c>
      <c r="Z133" s="56">
        <v>0.85</v>
      </c>
      <c r="AA133" s="51" t="s">
        <v>102</v>
      </c>
      <c r="AB133" s="315" t="s">
        <v>1881</v>
      </c>
      <c r="AC133" s="315" t="s">
        <v>114</v>
      </c>
      <c r="AD133" s="42" t="s">
        <v>66</v>
      </c>
      <c r="AE133" s="316" t="s">
        <v>67</v>
      </c>
      <c r="AF133" s="316" t="s">
        <v>69</v>
      </c>
      <c r="AG133" s="315" t="s">
        <v>67</v>
      </c>
      <c r="AH133" s="315" t="s">
        <v>128</v>
      </c>
      <c r="AI133" s="317" t="s">
        <v>330</v>
      </c>
      <c r="AJ133" s="34" t="s">
        <v>67</v>
      </c>
      <c r="AK133" s="46">
        <v>45533</v>
      </c>
      <c r="AL133" s="46">
        <v>45677</v>
      </c>
      <c r="AM133" s="47">
        <v>45463</v>
      </c>
      <c r="AN133" s="47">
        <v>45664</v>
      </c>
      <c r="AO133" s="350" t="s">
        <v>1698</v>
      </c>
    </row>
    <row r="134" spans="1:41" s="4" customFormat="1" ht="11.3" customHeight="1" x14ac:dyDescent="0.2">
      <c r="A134" s="40">
        <v>4</v>
      </c>
      <c r="B134" s="304" t="s">
        <v>17</v>
      </c>
      <c r="C134" s="79" t="s">
        <v>18</v>
      </c>
      <c r="D134" s="303" t="s">
        <v>1079</v>
      </c>
      <c r="E134" s="304" t="s">
        <v>61</v>
      </c>
      <c r="F134" s="79" t="s">
        <v>794</v>
      </c>
      <c r="G134" s="79" t="s">
        <v>1147</v>
      </c>
      <c r="H134" s="79" t="s">
        <v>909</v>
      </c>
      <c r="I134" s="79" t="s">
        <v>1151</v>
      </c>
      <c r="J134" s="305" t="s">
        <v>557</v>
      </c>
      <c r="K134" s="79" t="s">
        <v>329</v>
      </c>
      <c r="L134" s="79" t="s">
        <v>1168</v>
      </c>
      <c r="M134" s="79" t="s">
        <v>864</v>
      </c>
      <c r="N134" s="79" t="s">
        <v>1192</v>
      </c>
      <c r="O134" s="109">
        <v>3</v>
      </c>
      <c r="P134" s="40" t="s">
        <v>4</v>
      </c>
      <c r="Q134" s="213" t="s">
        <v>102</v>
      </c>
      <c r="R134" s="307">
        <v>1780892</v>
      </c>
      <c r="S134" s="43">
        <f t="shared" si="18"/>
        <v>0</v>
      </c>
      <c r="T134" s="35">
        <f t="shared" si="19"/>
        <v>0</v>
      </c>
      <c r="U134" s="32"/>
      <c r="V134" s="35">
        <v>1780892</v>
      </c>
      <c r="W134" s="35">
        <f t="shared" si="20"/>
        <v>2095168</v>
      </c>
      <c r="X134" s="44">
        <f t="shared" si="21"/>
        <v>0.84999961816904424</v>
      </c>
      <c r="Y134" s="35">
        <f t="shared" si="17"/>
        <v>314276</v>
      </c>
      <c r="Z134" s="56">
        <v>0.85</v>
      </c>
      <c r="AA134" s="51" t="s">
        <v>102</v>
      </c>
      <c r="AB134" s="315" t="s">
        <v>1881</v>
      </c>
      <c r="AC134" s="315" t="s">
        <v>114</v>
      </c>
      <c r="AD134" s="42" t="s">
        <v>66</v>
      </c>
      <c r="AE134" s="316" t="s">
        <v>67</v>
      </c>
      <c r="AF134" s="316" t="s">
        <v>69</v>
      </c>
      <c r="AG134" s="315" t="s">
        <v>67</v>
      </c>
      <c r="AH134" s="315" t="s">
        <v>128</v>
      </c>
      <c r="AI134" s="317" t="s">
        <v>330</v>
      </c>
      <c r="AJ134" s="34" t="s">
        <v>67</v>
      </c>
      <c r="AK134" s="63" t="s">
        <v>1699</v>
      </c>
      <c r="AL134" s="46">
        <v>45677</v>
      </c>
      <c r="AM134" s="47">
        <v>45463</v>
      </c>
      <c r="AN134" s="47">
        <v>45664</v>
      </c>
      <c r="AO134" s="350" t="s">
        <v>1698</v>
      </c>
    </row>
    <row r="135" spans="1:41" s="4" customFormat="1" ht="10.5" customHeight="1" x14ac:dyDescent="0.2">
      <c r="A135" s="40">
        <v>4</v>
      </c>
      <c r="B135" s="304" t="s">
        <v>17</v>
      </c>
      <c r="C135" s="79" t="s">
        <v>18</v>
      </c>
      <c r="D135" s="303" t="s">
        <v>1079</v>
      </c>
      <c r="E135" s="304" t="s">
        <v>51</v>
      </c>
      <c r="F135" s="79" t="s">
        <v>653</v>
      </c>
      <c r="G135" s="79" t="s">
        <v>1148</v>
      </c>
      <c r="H135" s="79" t="s">
        <v>910</v>
      </c>
      <c r="I135" s="79" t="s">
        <v>1152</v>
      </c>
      <c r="J135" s="40" t="s">
        <v>286</v>
      </c>
      <c r="K135" s="79" t="s">
        <v>1575</v>
      </c>
      <c r="L135" s="79" t="s">
        <v>1169</v>
      </c>
      <c r="M135" s="79" t="s">
        <v>1650</v>
      </c>
      <c r="N135" s="79" t="s">
        <v>1193</v>
      </c>
      <c r="O135" s="109" t="s">
        <v>226</v>
      </c>
      <c r="P135" s="40" t="s">
        <v>222</v>
      </c>
      <c r="Q135" s="213" t="s">
        <v>102</v>
      </c>
      <c r="R135" s="307">
        <v>28908160</v>
      </c>
      <c r="S135" s="43">
        <f t="shared" si="18"/>
        <v>0</v>
      </c>
      <c r="T135" s="35">
        <f t="shared" si="19"/>
        <v>0</v>
      </c>
      <c r="U135" s="32"/>
      <c r="V135" s="35">
        <v>28908160</v>
      </c>
      <c r="W135" s="35">
        <f t="shared" si="20"/>
        <v>34009600</v>
      </c>
      <c r="X135" s="44">
        <f t="shared" si="21"/>
        <v>0.85</v>
      </c>
      <c r="Y135" s="35">
        <f>ROUND((R135/0.85)*0.15,0)</f>
        <v>5101440</v>
      </c>
      <c r="Z135" s="56">
        <v>0.85</v>
      </c>
      <c r="AA135" s="51" t="s">
        <v>102</v>
      </c>
      <c r="AB135" s="315" t="s">
        <v>1903</v>
      </c>
      <c r="AC135" s="315" t="s">
        <v>1572</v>
      </c>
      <c r="AD135" s="51" t="s">
        <v>66</v>
      </c>
      <c r="AE135" s="315" t="s">
        <v>67</v>
      </c>
      <c r="AF135" s="315" t="s">
        <v>69</v>
      </c>
      <c r="AG135" s="315" t="s">
        <v>67</v>
      </c>
      <c r="AH135" s="315" t="s">
        <v>69</v>
      </c>
      <c r="AI135" s="317" t="s">
        <v>1649</v>
      </c>
      <c r="AJ135" s="34" t="s">
        <v>67</v>
      </c>
      <c r="AK135" s="48" t="s">
        <v>1548</v>
      </c>
      <c r="AL135" s="48" t="s">
        <v>1548</v>
      </c>
      <c r="AM135" s="47">
        <v>45567</v>
      </c>
      <c r="AN135" s="47">
        <v>45643</v>
      </c>
      <c r="AO135" s="350" t="s">
        <v>1698</v>
      </c>
    </row>
    <row r="136" spans="1:41" s="4" customFormat="1" ht="11.3" customHeight="1" x14ac:dyDescent="0.3">
      <c r="A136" s="40">
        <v>4</v>
      </c>
      <c r="B136" s="40" t="s">
        <v>17</v>
      </c>
      <c r="C136" s="40" t="s">
        <v>18</v>
      </c>
      <c r="D136" s="40" t="s">
        <v>1079</v>
      </c>
      <c r="E136" s="40" t="s">
        <v>51</v>
      </c>
      <c r="F136" s="40" t="s">
        <v>653</v>
      </c>
      <c r="G136" s="40" t="s">
        <v>1148</v>
      </c>
      <c r="H136" s="40" t="s">
        <v>910</v>
      </c>
      <c r="I136" s="40" t="s">
        <v>1152</v>
      </c>
      <c r="J136" s="40" t="s">
        <v>287</v>
      </c>
      <c r="K136" s="79" t="s">
        <v>1554</v>
      </c>
      <c r="L136" s="79" t="s">
        <v>1170</v>
      </c>
      <c r="M136" s="79" t="s">
        <v>865</v>
      </c>
      <c r="N136" s="79" t="s">
        <v>1194</v>
      </c>
      <c r="O136" s="109" t="s">
        <v>226</v>
      </c>
      <c r="P136" s="40" t="s">
        <v>222</v>
      </c>
      <c r="Q136" s="213" t="s">
        <v>102</v>
      </c>
      <c r="R136" s="307">
        <v>65298766</v>
      </c>
      <c r="S136" s="43">
        <f t="shared" si="18"/>
        <v>0.13238368652030594</v>
      </c>
      <c r="T136" s="35">
        <f t="shared" si="19"/>
        <v>7633889</v>
      </c>
      <c r="U136" s="297" t="s">
        <v>1724</v>
      </c>
      <c r="V136" s="35">
        <v>57664877</v>
      </c>
      <c r="W136" s="35">
        <f t="shared" si="20"/>
        <v>76822078</v>
      </c>
      <c r="X136" s="44">
        <f t="shared" si="21"/>
        <v>0.84999999609487265</v>
      </c>
      <c r="Y136" s="35">
        <f>ROUNDUP((R136/0.85)*0.15,0)</f>
        <v>11523312</v>
      </c>
      <c r="Z136" s="56">
        <v>0.85</v>
      </c>
      <c r="AA136" s="51" t="s">
        <v>102</v>
      </c>
      <c r="AB136" s="315" t="s">
        <v>1903</v>
      </c>
      <c r="AC136" s="315" t="s">
        <v>1882</v>
      </c>
      <c r="AD136" s="51" t="s">
        <v>66</v>
      </c>
      <c r="AE136" s="315" t="s">
        <v>67</v>
      </c>
      <c r="AF136" s="315" t="s">
        <v>69</v>
      </c>
      <c r="AG136" s="315" t="s">
        <v>67</v>
      </c>
      <c r="AH136" s="315" t="s">
        <v>69</v>
      </c>
      <c r="AI136" s="317" t="s">
        <v>1884</v>
      </c>
      <c r="AJ136" s="34" t="s">
        <v>67</v>
      </c>
      <c r="AK136" s="46">
        <v>45260</v>
      </c>
      <c r="AL136" s="46">
        <v>45296</v>
      </c>
      <c r="AM136" s="47">
        <v>45237</v>
      </c>
      <c r="AN136" s="47">
        <v>45454</v>
      </c>
      <c r="AO136" s="350" t="s">
        <v>1698</v>
      </c>
    </row>
    <row r="137" spans="1:41" s="4" customFormat="1" ht="11.3" customHeight="1" x14ac:dyDescent="0.2">
      <c r="A137" s="40">
        <v>4</v>
      </c>
      <c r="B137" s="304" t="s">
        <v>17</v>
      </c>
      <c r="C137" s="79" t="s">
        <v>18</v>
      </c>
      <c r="D137" s="303" t="s">
        <v>1079</v>
      </c>
      <c r="E137" s="304" t="s">
        <v>51</v>
      </c>
      <c r="F137" s="79" t="s">
        <v>653</v>
      </c>
      <c r="G137" s="79" t="s">
        <v>1148</v>
      </c>
      <c r="H137" s="79" t="s">
        <v>910</v>
      </c>
      <c r="I137" s="79" t="s">
        <v>1152</v>
      </c>
      <c r="J137" s="40" t="s">
        <v>288</v>
      </c>
      <c r="K137" s="79" t="s">
        <v>1758</v>
      </c>
      <c r="L137" s="79" t="s">
        <v>1759</v>
      </c>
      <c r="M137" s="79" t="s">
        <v>1758</v>
      </c>
      <c r="N137" s="79" t="s">
        <v>1759</v>
      </c>
      <c r="O137" s="109" t="s">
        <v>226</v>
      </c>
      <c r="P137" s="40" t="s">
        <v>222</v>
      </c>
      <c r="Q137" s="213" t="s">
        <v>102</v>
      </c>
      <c r="R137" s="307">
        <v>14015404</v>
      </c>
      <c r="S137" s="43">
        <f t="shared" si="18"/>
        <v>-0.22547161699180632</v>
      </c>
      <c r="T137" s="35">
        <f t="shared" si="19"/>
        <v>-4080000</v>
      </c>
      <c r="U137" s="32" t="s">
        <v>1725</v>
      </c>
      <c r="V137" s="35">
        <v>18095404</v>
      </c>
      <c r="W137" s="35">
        <f t="shared" si="20"/>
        <v>16488711</v>
      </c>
      <c r="X137" s="44">
        <f t="shared" si="21"/>
        <v>0.84999997877335587</v>
      </c>
      <c r="Y137" s="35">
        <f>ROUNDUP((R137/0.85)*0.15,0)</f>
        <v>2473307</v>
      </c>
      <c r="Z137" s="56">
        <v>0.85</v>
      </c>
      <c r="AA137" s="51" t="s">
        <v>102</v>
      </c>
      <c r="AB137" s="315" t="s">
        <v>102</v>
      </c>
      <c r="AC137" s="315" t="s">
        <v>684</v>
      </c>
      <c r="AD137" s="51" t="s">
        <v>66</v>
      </c>
      <c r="AE137" s="315" t="s">
        <v>67</v>
      </c>
      <c r="AF137" s="315" t="s">
        <v>69</v>
      </c>
      <c r="AG137" s="315" t="s">
        <v>67</v>
      </c>
      <c r="AH137" s="315" t="s">
        <v>69</v>
      </c>
      <c r="AI137" s="317" t="s">
        <v>723</v>
      </c>
      <c r="AJ137" s="34" t="s">
        <v>67</v>
      </c>
      <c r="AK137" s="46">
        <v>45351</v>
      </c>
      <c r="AL137" s="46">
        <v>45390</v>
      </c>
      <c r="AM137" s="47">
        <v>45338</v>
      </c>
      <c r="AN137" s="47">
        <v>45622</v>
      </c>
      <c r="AO137" s="58">
        <v>45659</v>
      </c>
    </row>
    <row r="138" spans="1:41" s="4" customFormat="1" ht="11.3" customHeight="1" x14ac:dyDescent="0.2">
      <c r="A138" s="40">
        <v>4</v>
      </c>
      <c r="B138" s="304" t="s">
        <v>17</v>
      </c>
      <c r="C138" s="79" t="s">
        <v>18</v>
      </c>
      <c r="D138" s="303" t="s">
        <v>1079</v>
      </c>
      <c r="E138" s="304" t="s">
        <v>51</v>
      </c>
      <c r="F138" s="79" t="s">
        <v>653</v>
      </c>
      <c r="G138" s="79" t="s">
        <v>1148</v>
      </c>
      <c r="H138" s="79" t="s">
        <v>910</v>
      </c>
      <c r="I138" s="79" t="s">
        <v>1152</v>
      </c>
      <c r="J138" s="40" t="s">
        <v>289</v>
      </c>
      <c r="K138" s="79" t="s">
        <v>709</v>
      </c>
      <c r="L138" s="79" t="s">
        <v>1171</v>
      </c>
      <c r="M138" s="79" t="s">
        <v>866</v>
      </c>
      <c r="N138" s="79" t="s">
        <v>1195</v>
      </c>
      <c r="O138" s="109" t="s">
        <v>226</v>
      </c>
      <c r="P138" s="40" t="s">
        <v>222</v>
      </c>
      <c r="Q138" s="213" t="s">
        <v>102</v>
      </c>
      <c r="R138" s="307">
        <v>5810265</v>
      </c>
      <c r="S138" s="43">
        <f t="shared" si="18"/>
        <v>0</v>
      </c>
      <c r="T138" s="35">
        <f t="shared" si="19"/>
        <v>0</v>
      </c>
      <c r="U138" s="32"/>
      <c r="V138" s="35">
        <v>5810265</v>
      </c>
      <c r="W138" s="35">
        <f t="shared" si="20"/>
        <v>6835606</v>
      </c>
      <c r="X138" s="44">
        <f t="shared" si="21"/>
        <v>0.84999998537071919</v>
      </c>
      <c r="Y138" s="35">
        <f>ROUND((R138/0.85)*0.15,0)</f>
        <v>1025341</v>
      </c>
      <c r="Z138" s="56">
        <v>0.85</v>
      </c>
      <c r="AA138" s="51" t="s">
        <v>102</v>
      </c>
      <c r="AB138" s="315" t="s">
        <v>102</v>
      </c>
      <c r="AC138" s="315" t="s">
        <v>685</v>
      </c>
      <c r="AD138" s="51" t="s">
        <v>66</v>
      </c>
      <c r="AE138" s="315" t="s">
        <v>67</v>
      </c>
      <c r="AF138" s="315" t="s">
        <v>69</v>
      </c>
      <c r="AG138" s="315" t="s">
        <v>67</v>
      </c>
      <c r="AH138" s="315" t="s">
        <v>69</v>
      </c>
      <c r="AI138" s="317" t="s">
        <v>645</v>
      </c>
      <c r="AJ138" s="34" t="s">
        <v>67</v>
      </c>
      <c r="AK138" s="46">
        <v>44630</v>
      </c>
      <c r="AL138" s="46">
        <v>44952</v>
      </c>
      <c r="AM138" s="46">
        <v>44924</v>
      </c>
      <c r="AN138" s="47">
        <v>45111</v>
      </c>
      <c r="AO138" s="350" t="s">
        <v>1698</v>
      </c>
    </row>
    <row r="139" spans="1:41" s="4" customFormat="1" ht="11.3" customHeight="1" x14ac:dyDescent="0.2">
      <c r="A139" s="40">
        <v>4</v>
      </c>
      <c r="B139" s="304" t="s">
        <v>17</v>
      </c>
      <c r="C139" s="79" t="s">
        <v>18</v>
      </c>
      <c r="D139" s="303" t="s">
        <v>1079</v>
      </c>
      <c r="E139" s="304" t="s">
        <v>51</v>
      </c>
      <c r="F139" s="79" t="s">
        <v>653</v>
      </c>
      <c r="G139" s="79" t="s">
        <v>1148</v>
      </c>
      <c r="H139" s="79" t="s">
        <v>910</v>
      </c>
      <c r="I139" s="79" t="s">
        <v>1152</v>
      </c>
      <c r="J139" s="40" t="s">
        <v>290</v>
      </c>
      <c r="K139" s="79" t="s">
        <v>120</v>
      </c>
      <c r="L139" s="79" t="s">
        <v>1172</v>
      </c>
      <c r="M139" s="79" t="s">
        <v>867</v>
      </c>
      <c r="N139" s="79" t="s">
        <v>1196</v>
      </c>
      <c r="O139" s="109" t="s">
        <v>226</v>
      </c>
      <c r="P139" s="40" t="s">
        <v>222</v>
      </c>
      <c r="Q139" s="213" t="s">
        <v>102</v>
      </c>
      <c r="R139" s="307">
        <v>1005550</v>
      </c>
      <c r="S139" s="43">
        <f t="shared" ref="S139:S170" si="22">T139/V139</f>
        <v>0</v>
      </c>
      <c r="T139" s="35">
        <f t="shared" si="19"/>
        <v>0</v>
      </c>
      <c r="U139" s="32"/>
      <c r="V139" s="35">
        <v>1005550</v>
      </c>
      <c r="W139" s="35">
        <f t="shared" si="20"/>
        <v>1183000</v>
      </c>
      <c r="X139" s="44">
        <f t="shared" si="21"/>
        <v>0.85</v>
      </c>
      <c r="Y139" s="35">
        <f t="shared" ref="Y139:Y148" si="23">ROUNDUP((R139/0.85)*0.15,0)</f>
        <v>177450</v>
      </c>
      <c r="Z139" s="56">
        <v>0.85</v>
      </c>
      <c r="AA139" s="51" t="s">
        <v>102</v>
      </c>
      <c r="AB139" s="315" t="s">
        <v>1819</v>
      </c>
      <c r="AC139" s="315" t="s">
        <v>80</v>
      </c>
      <c r="AD139" s="51" t="s">
        <v>66</v>
      </c>
      <c r="AE139" s="315" t="s">
        <v>67</v>
      </c>
      <c r="AF139" s="315" t="s">
        <v>69</v>
      </c>
      <c r="AG139" s="315" t="s">
        <v>67</v>
      </c>
      <c r="AH139" s="315" t="s">
        <v>69</v>
      </c>
      <c r="AI139" s="317" t="s">
        <v>121</v>
      </c>
      <c r="AJ139" s="34" t="s">
        <v>67</v>
      </c>
      <c r="AK139" s="48" t="s">
        <v>1548</v>
      </c>
      <c r="AL139" s="48" t="s">
        <v>1548</v>
      </c>
      <c r="AM139" s="47">
        <v>45432</v>
      </c>
      <c r="AN139" s="47">
        <v>45671</v>
      </c>
      <c r="AO139" s="350" t="s">
        <v>1698</v>
      </c>
    </row>
    <row r="140" spans="1:41" s="4" customFormat="1" ht="11.3" customHeight="1" x14ac:dyDescent="0.2">
      <c r="A140" s="40">
        <v>4</v>
      </c>
      <c r="B140" s="304" t="s">
        <v>17</v>
      </c>
      <c r="C140" s="79" t="s">
        <v>18</v>
      </c>
      <c r="D140" s="303" t="s">
        <v>1079</v>
      </c>
      <c r="E140" s="304" t="s">
        <v>51</v>
      </c>
      <c r="F140" s="79" t="s">
        <v>653</v>
      </c>
      <c r="G140" s="79" t="s">
        <v>1148</v>
      </c>
      <c r="H140" s="79" t="s">
        <v>910</v>
      </c>
      <c r="I140" s="79" t="s">
        <v>1152</v>
      </c>
      <c r="J140" s="40" t="s">
        <v>291</v>
      </c>
      <c r="K140" s="79" t="s">
        <v>122</v>
      </c>
      <c r="L140" s="79" t="s">
        <v>1173</v>
      </c>
      <c r="M140" s="79" t="s">
        <v>868</v>
      </c>
      <c r="N140" s="79" t="s">
        <v>1197</v>
      </c>
      <c r="O140" s="109" t="s">
        <v>226</v>
      </c>
      <c r="P140" s="40" t="s">
        <v>222</v>
      </c>
      <c r="Q140" s="213" t="s">
        <v>102</v>
      </c>
      <c r="R140" s="307">
        <v>2911964</v>
      </c>
      <c r="S140" s="43">
        <f t="shared" si="22"/>
        <v>0</v>
      </c>
      <c r="T140" s="35">
        <f t="shared" si="19"/>
        <v>0</v>
      </c>
      <c r="U140" s="32"/>
      <c r="V140" s="35">
        <v>2911964</v>
      </c>
      <c r="W140" s="35">
        <f t="shared" si="20"/>
        <v>3425840</v>
      </c>
      <c r="X140" s="44">
        <f t="shared" si="21"/>
        <v>0.85</v>
      </c>
      <c r="Y140" s="35">
        <f t="shared" si="23"/>
        <v>513876</v>
      </c>
      <c r="Z140" s="56">
        <v>0.85</v>
      </c>
      <c r="AA140" s="51" t="s">
        <v>102</v>
      </c>
      <c r="AB140" s="315" t="s">
        <v>113</v>
      </c>
      <c r="AC140" s="315" t="s">
        <v>113</v>
      </c>
      <c r="AD140" s="51" t="s">
        <v>66</v>
      </c>
      <c r="AE140" s="315" t="s">
        <v>67</v>
      </c>
      <c r="AF140" s="315" t="s">
        <v>69</v>
      </c>
      <c r="AG140" s="315" t="s">
        <v>67</v>
      </c>
      <c r="AH140" s="315" t="s">
        <v>69</v>
      </c>
      <c r="AI140" s="317" t="s">
        <v>1017</v>
      </c>
      <c r="AJ140" s="34" t="s">
        <v>67</v>
      </c>
      <c r="AK140" s="46">
        <v>44858</v>
      </c>
      <c r="AL140" s="46">
        <v>44952</v>
      </c>
      <c r="AM140" s="46">
        <v>44837</v>
      </c>
      <c r="AN140" s="46">
        <v>45120</v>
      </c>
      <c r="AO140" s="350" t="s">
        <v>1698</v>
      </c>
    </row>
    <row r="141" spans="1:41" s="4" customFormat="1" ht="11.3" customHeight="1" x14ac:dyDescent="0.2">
      <c r="A141" s="40">
        <v>4</v>
      </c>
      <c r="B141" s="304" t="s">
        <v>17</v>
      </c>
      <c r="C141" s="79" t="s">
        <v>18</v>
      </c>
      <c r="D141" s="303" t="s">
        <v>1079</v>
      </c>
      <c r="E141" s="304" t="s">
        <v>51</v>
      </c>
      <c r="F141" s="79" t="s">
        <v>786</v>
      </c>
      <c r="G141" s="79" t="s">
        <v>1148</v>
      </c>
      <c r="H141" s="79" t="s">
        <v>910</v>
      </c>
      <c r="I141" s="79" t="s">
        <v>1152</v>
      </c>
      <c r="J141" s="40" t="s">
        <v>292</v>
      </c>
      <c r="K141" s="79" t="s">
        <v>123</v>
      </c>
      <c r="L141" s="79" t="s">
        <v>1174</v>
      </c>
      <c r="M141" s="79" t="s">
        <v>869</v>
      </c>
      <c r="N141" s="79" t="s">
        <v>1198</v>
      </c>
      <c r="O141" s="109" t="s">
        <v>226</v>
      </c>
      <c r="P141" s="40" t="s">
        <v>222</v>
      </c>
      <c r="Q141" s="213" t="s">
        <v>102</v>
      </c>
      <c r="R141" s="307">
        <v>621180</v>
      </c>
      <c r="S141" s="43">
        <f t="shared" si="22"/>
        <v>0</v>
      </c>
      <c r="T141" s="35">
        <f t="shared" si="19"/>
        <v>0</v>
      </c>
      <c r="U141" s="32"/>
      <c r="V141" s="35">
        <v>621180</v>
      </c>
      <c r="W141" s="35">
        <f t="shared" si="20"/>
        <v>730800</v>
      </c>
      <c r="X141" s="44">
        <f t="shared" si="21"/>
        <v>0.85</v>
      </c>
      <c r="Y141" s="35">
        <f t="shared" si="23"/>
        <v>109620</v>
      </c>
      <c r="Z141" s="56">
        <v>0.85</v>
      </c>
      <c r="AA141" s="51" t="s">
        <v>102</v>
      </c>
      <c r="AB141" s="315" t="s">
        <v>113</v>
      </c>
      <c r="AC141" s="315" t="s">
        <v>1883</v>
      </c>
      <c r="AD141" s="51" t="s">
        <v>83</v>
      </c>
      <c r="AE141" s="315" t="s">
        <v>67</v>
      </c>
      <c r="AF141" s="315" t="s">
        <v>69</v>
      </c>
      <c r="AG141" s="315" t="s">
        <v>67</v>
      </c>
      <c r="AH141" s="315" t="s">
        <v>69</v>
      </c>
      <c r="AI141" s="317" t="s">
        <v>646</v>
      </c>
      <c r="AJ141" s="34" t="s">
        <v>67</v>
      </c>
      <c r="AK141" s="46">
        <v>45072</v>
      </c>
      <c r="AL141" s="46">
        <v>45107</v>
      </c>
      <c r="AM141" s="46">
        <v>45049</v>
      </c>
      <c r="AN141" s="47">
        <v>45461</v>
      </c>
      <c r="AO141" s="350" t="s">
        <v>1698</v>
      </c>
    </row>
    <row r="142" spans="1:41" s="4" customFormat="1" ht="11.3" customHeight="1" x14ac:dyDescent="0.2">
      <c r="A142" s="40">
        <v>4</v>
      </c>
      <c r="B142" s="304" t="s">
        <v>17</v>
      </c>
      <c r="C142" s="79" t="s">
        <v>18</v>
      </c>
      <c r="D142" s="303" t="s">
        <v>1079</v>
      </c>
      <c r="E142" s="304" t="s">
        <v>51</v>
      </c>
      <c r="F142" s="79" t="s">
        <v>786</v>
      </c>
      <c r="G142" s="79" t="s">
        <v>1148</v>
      </c>
      <c r="H142" s="79" t="s">
        <v>910</v>
      </c>
      <c r="I142" s="79" t="s">
        <v>1152</v>
      </c>
      <c r="J142" s="40" t="s">
        <v>293</v>
      </c>
      <c r="K142" s="79" t="s">
        <v>124</v>
      </c>
      <c r="L142" s="79" t="s">
        <v>1175</v>
      </c>
      <c r="M142" s="79" t="s">
        <v>965</v>
      </c>
      <c r="N142" s="79" t="s">
        <v>1199</v>
      </c>
      <c r="O142" s="109">
        <v>1</v>
      </c>
      <c r="P142" s="40" t="s">
        <v>222</v>
      </c>
      <c r="Q142" s="213" t="s">
        <v>102</v>
      </c>
      <c r="R142" s="307">
        <v>8839650</v>
      </c>
      <c r="S142" s="43">
        <f t="shared" si="22"/>
        <v>0</v>
      </c>
      <c r="T142" s="35">
        <f t="shared" si="19"/>
        <v>0</v>
      </c>
      <c r="U142" s="32"/>
      <c r="V142" s="35">
        <v>8839650</v>
      </c>
      <c r="W142" s="35">
        <f t="shared" si="20"/>
        <v>10399589</v>
      </c>
      <c r="X142" s="44">
        <f t="shared" si="21"/>
        <v>0.84999993749753</v>
      </c>
      <c r="Y142" s="35">
        <f t="shared" si="23"/>
        <v>1559939</v>
      </c>
      <c r="Z142" s="56">
        <v>0.85</v>
      </c>
      <c r="AA142" s="51" t="s">
        <v>102</v>
      </c>
      <c r="AB142" s="315" t="s">
        <v>960</v>
      </c>
      <c r="AC142" s="315" t="s">
        <v>1532</v>
      </c>
      <c r="AD142" s="42" t="s">
        <v>66</v>
      </c>
      <c r="AE142" s="315" t="s">
        <v>67</v>
      </c>
      <c r="AF142" s="315" t="s">
        <v>69</v>
      </c>
      <c r="AG142" s="315" t="s">
        <v>67</v>
      </c>
      <c r="AH142" s="315" t="s">
        <v>69</v>
      </c>
      <c r="AI142" s="317" t="s">
        <v>1531</v>
      </c>
      <c r="AJ142" s="34" t="s">
        <v>67</v>
      </c>
      <c r="AK142" s="46">
        <v>44924</v>
      </c>
      <c r="AL142" s="46">
        <v>44952</v>
      </c>
      <c r="AM142" s="47">
        <v>44956</v>
      </c>
      <c r="AN142" s="46">
        <v>45279</v>
      </c>
      <c r="AO142" s="350" t="s">
        <v>1698</v>
      </c>
    </row>
    <row r="143" spans="1:41" s="4" customFormat="1" ht="11.3" customHeight="1" x14ac:dyDescent="0.2">
      <c r="A143" s="40">
        <v>4</v>
      </c>
      <c r="B143" s="304" t="s">
        <v>17</v>
      </c>
      <c r="C143" s="79" t="s">
        <v>18</v>
      </c>
      <c r="D143" s="303" t="s">
        <v>1079</v>
      </c>
      <c r="E143" s="304" t="s">
        <v>51</v>
      </c>
      <c r="F143" s="79" t="s">
        <v>786</v>
      </c>
      <c r="G143" s="79" t="s">
        <v>1148</v>
      </c>
      <c r="H143" s="79" t="s">
        <v>910</v>
      </c>
      <c r="I143" s="79" t="s">
        <v>1152</v>
      </c>
      <c r="J143" s="40" t="s">
        <v>293</v>
      </c>
      <c r="K143" s="79" t="s">
        <v>124</v>
      </c>
      <c r="L143" s="79" t="s">
        <v>1175</v>
      </c>
      <c r="M143" s="79" t="s">
        <v>965</v>
      </c>
      <c r="N143" s="79" t="s">
        <v>1199</v>
      </c>
      <c r="O143" s="109">
        <v>2</v>
      </c>
      <c r="P143" s="40" t="s">
        <v>222</v>
      </c>
      <c r="Q143" s="213" t="s">
        <v>102</v>
      </c>
      <c r="R143" s="307">
        <v>3272500</v>
      </c>
      <c r="S143" s="43">
        <f t="shared" si="22"/>
        <v>0</v>
      </c>
      <c r="T143" s="35">
        <f t="shared" si="19"/>
        <v>0</v>
      </c>
      <c r="U143" s="32"/>
      <c r="V143" s="35">
        <v>3272500</v>
      </c>
      <c r="W143" s="35">
        <f t="shared" si="20"/>
        <v>3850000</v>
      </c>
      <c r="X143" s="44">
        <f t="shared" si="21"/>
        <v>0.85</v>
      </c>
      <c r="Y143" s="35">
        <f t="shared" si="23"/>
        <v>577500</v>
      </c>
      <c r="Z143" s="56">
        <v>0.85</v>
      </c>
      <c r="AA143" s="51" t="s">
        <v>102</v>
      </c>
      <c r="AB143" s="315" t="s">
        <v>961</v>
      </c>
      <c r="AC143" s="315" t="s">
        <v>80</v>
      </c>
      <c r="AD143" s="42" t="s">
        <v>66</v>
      </c>
      <c r="AE143" s="315" t="s">
        <v>67</v>
      </c>
      <c r="AF143" s="315" t="s">
        <v>69</v>
      </c>
      <c r="AG143" s="315" t="s">
        <v>67</v>
      </c>
      <c r="AH143" s="315" t="s">
        <v>69</v>
      </c>
      <c r="AI143" s="317" t="s">
        <v>1011</v>
      </c>
      <c r="AJ143" s="34" t="s">
        <v>67</v>
      </c>
      <c r="AK143" s="46">
        <v>45021</v>
      </c>
      <c r="AL143" s="46">
        <v>45107</v>
      </c>
      <c r="AM143" s="47">
        <v>45030</v>
      </c>
      <c r="AN143" s="47">
        <v>45209</v>
      </c>
      <c r="AO143" s="350" t="s">
        <v>1698</v>
      </c>
    </row>
    <row r="144" spans="1:41" s="4" customFormat="1" ht="11.3" customHeight="1" x14ac:dyDescent="0.2">
      <c r="A144" s="40">
        <v>4</v>
      </c>
      <c r="B144" s="304" t="s">
        <v>17</v>
      </c>
      <c r="C144" s="79" t="s">
        <v>18</v>
      </c>
      <c r="D144" s="303" t="s">
        <v>1079</v>
      </c>
      <c r="E144" s="304" t="s">
        <v>51</v>
      </c>
      <c r="F144" s="79" t="s">
        <v>786</v>
      </c>
      <c r="G144" s="79" t="s">
        <v>1148</v>
      </c>
      <c r="H144" s="79" t="s">
        <v>910</v>
      </c>
      <c r="I144" s="79" t="s">
        <v>1152</v>
      </c>
      <c r="J144" s="40" t="s">
        <v>647</v>
      </c>
      <c r="K144" s="79" t="s">
        <v>331</v>
      </c>
      <c r="L144" s="79" t="s">
        <v>1176</v>
      </c>
      <c r="M144" s="79" t="s">
        <v>331</v>
      </c>
      <c r="N144" s="79" t="s">
        <v>1176</v>
      </c>
      <c r="O144" s="109">
        <v>1</v>
      </c>
      <c r="P144" s="40" t="s">
        <v>222</v>
      </c>
      <c r="Q144" s="213" t="s">
        <v>102</v>
      </c>
      <c r="R144" s="307">
        <v>19922947</v>
      </c>
      <c r="S144" s="43">
        <f t="shared" si="22"/>
        <v>0</v>
      </c>
      <c r="T144" s="35">
        <f t="shared" si="19"/>
        <v>0</v>
      </c>
      <c r="U144" s="32"/>
      <c r="V144" s="35">
        <v>19922947</v>
      </c>
      <c r="W144" s="35">
        <f t="shared" si="20"/>
        <v>23438762</v>
      </c>
      <c r="X144" s="44">
        <f t="shared" si="21"/>
        <v>0.84999997013494144</v>
      </c>
      <c r="Y144" s="35">
        <f t="shared" si="23"/>
        <v>3515815</v>
      </c>
      <c r="Z144" s="56">
        <v>0.85</v>
      </c>
      <c r="AA144" s="51" t="s">
        <v>102</v>
      </c>
      <c r="AB144" s="315" t="s">
        <v>113</v>
      </c>
      <c r="AC144" s="315" t="s">
        <v>1747</v>
      </c>
      <c r="AD144" s="51" t="s">
        <v>66</v>
      </c>
      <c r="AE144" s="315" t="s">
        <v>67</v>
      </c>
      <c r="AF144" s="315" t="s">
        <v>69</v>
      </c>
      <c r="AG144" s="315" t="s">
        <v>67</v>
      </c>
      <c r="AH144" s="315" t="s">
        <v>69</v>
      </c>
      <c r="AI144" s="317" t="s">
        <v>332</v>
      </c>
      <c r="AJ144" s="34" t="s">
        <v>67</v>
      </c>
      <c r="AK144" s="46">
        <v>45715</v>
      </c>
      <c r="AL144" s="46">
        <v>45756</v>
      </c>
      <c r="AM144" s="47">
        <v>45502</v>
      </c>
      <c r="AN144" s="47">
        <v>45804</v>
      </c>
      <c r="AO144" s="46">
        <v>45834</v>
      </c>
    </row>
    <row r="145" spans="1:41" s="4" customFormat="1" ht="11.3" customHeight="1" x14ac:dyDescent="0.2">
      <c r="A145" s="40">
        <v>4</v>
      </c>
      <c r="B145" s="304" t="s">
        <v>17</v>
      </c>
      <c r="C145" s="79" t="s">
        <v>18</v>
      </c>
      <c r="D145" s="303" t="s">
        <v>1079</v>
      </c>
      <c r="E145" s="304" t="s">
        <v>51</v>
      </c>
      <c r="F145" s="79" t="s">
        <v>786</v>
      </c>
      <c r="G145" s="79" t="s">
        <v>1148</v>
      </c>
      <c r="H145" s="79" t="s">
        <v>910</v>
      </c>
      <c r="I145" s="79" t="s">
        <v>1152</v>
      </c>
      <c r="J145" s="40" t="s">
        <v>647</v>
      </c>
      <c r="K145" s="79" t="s">
        <v>331</v>
      </c>
      <c r="L145" s="79" t="s">
        <v>1176</v>
      </c>
      <c r="M145" s="79" t="s">
        <v>331</v>
      </c>
      <c r="N145" s="79" t="s">
        <v>1176</v>
      </c>
      <c r="O145" s="109">
        <v>2</v>
      </c>
      <c r="P145" s="40" t="s">
        <v>222</v>
      </c>
      <c r="Q145" s="213" t="s">
        <v>102</v>
      </c>
      <c r="R145" s="307">
        <v>8500000</v>
      </c>
      <c r="S145" s="43">
        <f t="shared" si="22"/>
        <v>0</v>
      </c>
      <c r="T145" s="35">
        <f t="shared" si="19"/>
        <v>0</v>
      </c>
      <c r="U145" s="32"/>
      <c r="V145" s="35">
        <v>8500000</v>
      </c>
      <c r="W145" s="35">
        <f t="shared" si="20"/>
        <v>10000000</v>
      </c>
      <c r="X145" s="44">
        <f t="shared" si="21"/>
        <v>0.85</v>
      </c>
      <c r="Y145" s="35">
        <f t="shared" si="23"/>
        <v>1500000</v>
      </c>
      <c r="Z145" s="56">
        <v>0.85</v>
      </c>
      <c r="AA145" s="51" t="s">
        <v>102</v>
      </c>
      <c r="AB145" s="315" t="s">
        <v>1616</v>
      </c>
      <c r="AC145" s="315" t="s">
        <v>1748</v>
      </c>
      <c r="AD145" s="51" t="s">
        <v>83</v>
      </c>
      <c r="AE145" s="315" t="s">
        <v>67</v>
      </c>
      <c r="AF145" s="315" t="s">
        <v>69</v>
      </c>
      <c r="AG145" s="315" t="s">
        <v>67</v>
      </c>
      <c r="AH145" s="315" t="s">
        <v>69</v>
      </c>
      <c r="AI145" s="317" t="s">
        <v>1599</v>
      </c>
      <c r="AJ145" s="34" t="s">
        <v>67</v>
      </c>
      <c r="AK145" s="34" t="s">
        <v>1051</v>
      </c>
      <c r="AL145" s="32" t="s">
        <v>1051</v>
      </c>
      <c r="AM145" s="47">
        <v>45502</v>
      </c>
      <c r="AN145" s="47">
        <v>45804</v>
      </c>
      <c r="AO145" s="34" t="s">
        <v>1054</v>
      </c>
    </row>
    <row r="146" spans="1:41" s="4" customFormat="1" ht="11.3" customHeight="1" x14ac:dyDescent="0.2">
      <c r="A146" s="40">
        <v>4</v>
      </c>
      <c r="B146" s="304" t="s">
        <v>17</v>
      </c>
      <c r="C146" s="79" t="s">
        <v>18</v>
      </c>
      <c r="D146" s="303" t="s">
        <v>1079</v>
      </c>
      <c r="E146" s="304" t="s">
        <v>52</v>
      </c>
      <c r="F146" s="79" t="s">
        <v>787</v>
      </c>
      <c r="G146" s="79" t="s">
        <v>1149</v>
      </c>
      <c r="H146" s="79" t="s">
        <v>911</v>
      </c>
      <c r="I146" s="79" t="s">
        <v>1153</v>
      </c>
      <c r="J146" s="40" t="s">
        <v>294</v>
      </c>
      <c r="K146" s="79" t="s">
        <v>125</v>
      </c>
      <c r="L146" s="79" t="s">
        <v>1177</v>
      </c>
      <c r="M146" s="79" t="s">
        <v>870</v>
      </c>
      <c r="N146" s="79" t="s">
        <v>1200</v>
      </c>
      <c r="O146" s="109" t="s">
        <v>226</v>
      </c>
      <c r="P146" s="40" t="s">
        <v>222</v>
      </c>
      <c r="Q146" s="176" t="s">
        <v>102</v>
      </c>
      <c r="R146" s="307">
        <v>19966500</v>
      </c>
      <c r="S146" s="43">
        <f t="shared" si="22"/>
        <v>0</v>
      </c>
      <c r="T146" s="35">
        <f t="shared" si="19"/>
        <v>0</v>
      </c>
      <c r="U146" s="297"/>
      <c r="V146" s="35">
        <v>19966500</v>
      </c>
      <c r="W146" s="35">
        <f t="shared" si="20"/>
        <v>23490000</v>
      </c>
      <c r="X146" s="44">
        <f t="shared" si="21"/>
        <v>0.85</v>
      </c>
      <c r="Y146" s="35">
        <f t="shared" si="23"/>
        <v>3523500</v>
      </c>
      <c r="Z146" s="56">
        <v>0.85</v>
      </c>
      <c r="AA146" s="42" t="s">
        <v>102</v>
      </c>
      <c r="AB146" s="315" t="s">
        <v>1880</v>
      </c>
      <c r="AC146" s="315" t="s">
        <v>1762</v>
      </c>
      <c r="AD146" s="42" t="s">
        <v>66</v>
      </c>
      <c r="AE146" s="316" t="s">
        <v>67</v>
      </c>
      <c r="AF146" s="316" t="s">
        <v>69</v>
      </c>
      <c r="AG146" s="315" t="s">
        <v>67</v>
      </c>
      <c r="AH146" s="315" t="s">
        <v>69</v>
      </c>
      <c r="AI146" s="317" t="s">
        <v>1533</v>
      </c>
      <c r="AJ146" s="48" t="s">
        <v>70</v>
      </c>
      <c r="AK146" s="46">
        <v>45316</v>
      </c>
      <c r="AL146" s="46">
        <v>45366</v>
      </c>
      <c r="AM146" s="46">
        <v>45288</v>
      </c>
      <c r="AN146" s="47">
        <v>45489</v>
      </c>
      <c r="AO146" s="350" t="s">
        <v>1698</v>
      </c>
    </row>
    <row r="147" spans="1:41" s="4" customFormat="1" ht="11.3" customHeight="1" x14ac:dyDescent="0.2">
      <c r="A147" s="40">
        <v>4</v>
      </c>
      <c r="B147" s="304" t="s">
        <v>17</v>
      </c>
      <c r="C147" s="79" t="s">
        <v>18</v>
      </c>
      <c r="D147" s="303" t="s">
        <v>1079</v>
      </c>
      <c r="E147" s="304" t="s">
        <v>52</v>
      </c>
      <c r="F147" s="79" t="s">
        <v>787</v>
      </c>
      <c r="G147" s="79" t="s">
        <v>1149</v>
      </c>
      <c r="H147" s="79" t="s">
        <v>911</v>
      </c>
      <c r="I147" s="79" t="s">
        <v>1153</v>
      </c>
      <c r="J147" s="109" t="s">
        <v>587</v>
      </c>
      <c r="K147" s="79" t="s">
        <v>582</v>
      </c>
      <c r="L147" s="79" t="s">
        <v>1213</v>
      </c>
      <c r="M147" s="79" t="s">
        <v>872</v>
      </c>
      <c r="N147" s="79" t="s">
        <v>1211</v>
      </c>
      <c r="O147" s="109" t="s">
        <v>226</v>
      </c>
      <c r="P147" s="40" t="s">
        <v>222</v>
      </c>
      <c r="Q147" s="213" t="s">
        <v>99</v>
      </c>
      <c r="R147" s="307">
        <v>1631121</v>
      </c>
      <c r="S147" s="43">
        <f t="shared" si="22"/>
        <v>-8.1135206754591724E-2</v>
      </c>
      <c r="T147" s="35">
        <f t="shared" si="19"/>
        <v>-144027</v>
      </c>
      <c r="U147" s="297" t="s">
        <v>1676</v>
      </c>
      <c r="V147" s="35">
        <v>1775148</v>
      </c>
      <c r="W147" s="35">
        <f t="shared" si="20"/>
        <v>1918966</v>
      </c>
      <c r="X147" s="44">
        <f t="shared" si="21"/>
        <v>0.84999994788860256</v>
      </c>
      <c r="Y147" s="35">
        <f t="shared" si="23"/>
        <v>287845</v>
      </c>
      <c r="Z147" s="56">
        <v>0.85</v>
      </c>
      <c r="AA147" s="51" t="s">
        <v>99</v>
      </c>
      <c r="AB147" s="315" t="s">
        <v>584</v>
      </c>
      <c r="AC147" s="315" t="s">
        <v>80</v>
      </c>
      <c r="AD147" s="51" t="s">
        <v>66</v>
      </c>
      <c r="AE147" s="315" t="s">
        <v>67</v>
      </c>
      <c r="AF147" s="315" t="s">
        <v>69</v>
      </c>
      <c r="AG147" s="315" t="s">
        <v>67</v>
      </c>
      <c r="AH147" s="315" t="s">
        <v>69</v>
      </c>
      <c r="AI147" s="317" t="s">
        <v>585</v>
      </c>
      <c r="AJ147" s="34" t="s">
        <v>67</v>
      </c>
      <c r="AK147" s="48" t="s">
        <v>1548</v>
      </c>
      <c r="AL147" s="48" t="s">
        <v>1548</v>
      </c>
      <c r="AM147" s="46">
        <v>45631</v>
      </c>
      <c r="AN147" s="47">
        <v>45790</v>
      </c>
      <c r="AO147" s="350" t="s">
        <v>1698</v>
      </c>
    </row>
    <row r="148" spans="1:41" s="4" customFormat="1" ht="11.3" customHeight="1" x14ac:dyDescent="0.2">
      <c r="A148" s="40">
        <v>4</v>
      </c>
      <c r="B148" s="304" t="s">
        <v>17</v>
      </c>
      <c r="C148" s="79" t="s">
        <v>18</v>
      </c>
      <c r="D148" s="303" t="s">
        <v>1079</v>
      </c>
      <c r="E148" s="304" t="s">
        <v>52</v>
      </c>
      <c r="F148" s="79" t="s">
        <v>788</v>
      </c>
      <c r="G148" s="79" t="s">
        <v>1149</v>
      </c>
      <c r="H148" s="79" t="s">
        <v>911</v>
      </c>
      <c r="I148" s="79" t="s">
        <v>1153</v>
      </c>
      <c r="J148" s="40" t="s">
        <v>649</v>
      </c>
      <c r="K148" s="79" t="s">
        <v>126</v>
      </c>
      <c r="L148" s="79" t="s">
        <v>1178</v>
      </c>
      <c r="M148" s="79" t="s">
        <v>873</v>
      </c>
      <c r="N148" s="79" t="s">
        <v>1201</v>
      </c>
      <c r="O148" s="109" t="s">
        <v>226</v>
      </c>
      <c r="P148" s="40" t="s">
        <v>222</v>
      </c>
      <c r="Q148" s="176" t="s">
        <v>102</v>
      </c>
      <c r="R148" s="307">
        <v>5546250</v>
      </c>
      <c r="S148" s="43">
        <f t="shared" si="22"/>
        <v>0</v>
      </c>
      <c r="T148" s="35">
        <f t="shared" si="19"/>
        <v>0</v>
      </c>
      <c r="U148" s="32"/>
      <c r="V148" s="35">
        <v>5546250</v>
      </c>
      <c r="W148" s="35">
        <f t="shared" si="20"/>
        <v>6525000</v>
      </c>
      <c r="X148" s="44">
        <f t="shared" si="21"/>
        <v>0.85</v>
      </c>
      <c r="Y148" s="35">
        <f t="shared" si="23"/>
        <v>978750</v>
      </c>
      <c r="Z148" s="56">
        <v>0.85</v>
      </c>
      <c r="AA148" s="42" t="s">
        <v>102</v>
      </c>
      <c r="AB148" s="315" t="s">
        <v>686</v>
      </c>
      <c r="AC148" s="316" t="s">
        <v>648</v>
      </c>
      <c r="AD148" s="42" t="s">
        <v>66</v>
      </c>
      <c r="AE148" s="316" t="s">
        <v>67</v>
      </c>
      <c r="AF148" s="316" t="s">
        <v>69</v>
      </c>
      <c r="AG148" s="315" t="s">
        <v>67</v>
      </c>
      <c r="AH148" s="315" t="s">
        <v>69</v>
      </c>
      <c r="AI148" s="317" t="s">
        <v>127</v>
      </c>
      <c r="AJ148" s="34" t="s">
        <v>67</v>
      </c>
      <c r="AK148" s="46">
        <v>45072</v>
      </c>
      <c r="AL148" s="46">
        <v>45107</v>
      </c>
      <c r="AM148" s="47">
        <v>45084</v>
      </c>
      <c r="AN148" s="47">
        <v>45265</v>
      </c>
      <c r="AO148" s="350" t="s">
        <v>1698</v>
      </c>
    </row>
    <row r="149" spans="1:41" s="4" customFormat="1" ht="11.3" customHeight="1" x14ac:dyDescent="0.2">
      <c r="A149" s="40">
        <v>4</v>
      </c>
      <c r="B149" s="304" t="s">
        <v>17</v>
      </c>
      <c r="C149" s="79" t="s">
        <v>18</v>
      </c>
      <c r="D149" s="303" t="s">
        <v>1079</v>
      </c>
      <c r="E149" s="304" t="s">
        <v>53</v>
      </c>
      <c r="F149" s="79" t="s">
        <v>654</v>
      </c>
      <c r="G149" s="79" t="s">
        <v>1101</v>
      </c>
      <c r="H149" s="79" t="s">
        <v>876</v>
      </c>
      <c r="I149" s="79" t="s">
        <v>1107</v>
      </c>
      <c r="J149" s="40" t="s">
        <v>295</v>
      </c>
      <c r="K149" s="79" t="s">
        <v>783</v>
      </c>
      <c r="L149" s="79" t="s">
        <v>1124</v>
      </c>
      <c r="M149" s="79" t="s">
        <v>874</v>
      </c>
      <c r="N149" s="79" t="s">
        <v>1139</v>
      </c>
      <c r="O149" s="109">
        <v>1</v>
      </c>
      <c r="P149" s="40" t="s">
        <v>222</v>
      </c>
      <c r="Q149" s="312" t="s">
        <v>210</v>
      </c>
      <c r="R149" s="307">
        <v>10363449</v>
      </c>
      <c r="S149" s="43">
        <f t="shared" si="22"/>
        <v>-0.15962336734536661</v>
      </c>
      <c r="T149" s="35">
        <f t="shared" si="19"/>
        <v>-1968461</v>
      </c>
      <c r="U149" s="297" t="s">
        <v>1677</v>
      </c>
      <c r="V149" s="35">
        <v>12331910</v>
      </c>
      <c r="W149" s="35">
        <f t="shared" si="20"/>
        <v>12192295</v>
      </c>
      <c r="X149" s="44">
        <f t="shared" si="21"/>
        <v>0.8499998564667276</v>
      </c>
      <c r="Y149" s="35">
        <f>ROUNDUP((R149/0.85)*0.15,0)+2</f>
        <v>1828846</v>
      </c>
      <c r="Z149" s="56">
        <v>0.85</v>
      </c>
      <c r="AA149" s="342" t="s">
        <v>210</v>
      </c>
      <c r="AB149" s="324" t="s">
        <v>710</v>
      </c>
      <c r="AC149" s="315" t="s">
        <v>129</v>
      </c>
      <c r="AD149" s="42" t="s">
        <v>83</v>
      </c>
      <c r="AE149" s="324" t="s">
        <v>67</v>
      </c>
      <c r="AF149" s="324" t="s">
        <v>128</v>
      </c>
      <c r="AG149" s="324" t="s">
        <v>67</v>
      </c>
      <c r="AH149" s="315" t="s">
        <v>69</v>
      </c>
      <c r="AI149" s="317" t="s">
        <v>713</v>
      </c>
      <c r="AJ149" s="34" t="s">
        <v>67</v>
      </c>
      <c r="AK149" s="47">
        <v>45351</v>
      </c>
      <c r="AL149" s="46">
        <v>45488</v>
      </c>
      <c r="AM149" s="47">
        <v>45128</v>
      </c>
      <c r="AN149" s="47">
        <v>45468</v>
      </c>
      <c r="AO149" s="350" t="s">
        <v>1698</v>
      </c>
    </row>
    <row r="150" spans="1:41" s="4" customFormat="1" ht="11.3" customHeight="1" x14ac:dyDescent="0.2">
      <c r="A150" s="40">
        <v>4</v>
      </c>
      <c r="B150" s="304" t="s">
        <v>17</v>
      </c>
      <c r="C150" s="79" t="s">
        <v>18</v>
      </c>
      <c r="D150" s="303" t="s">
        <v>1079</v>
      </c>
      <c r="E150" s="304" t="s">
        <v>53</v>
      </c>
      <c r="F150" s="79" t="s">
        <v>654</v>
      </c>
      <c r="G150" s="79" t="s">
        <v>1101</v>
      </c>
      <c r="H150" s="79" t="s">
        <v>876</v>
      </c>
      <c r="I150" s="79" t="s">
        <v>1107</v>
      </c>
      <c r="J150" s="40" t="s">
        <v>295</v>
      </c>
      <c r="K150" s="79" t="s">
        <v>783</v>
      </c>
      <c r="L150" s="79" t="s">
        <v>1124</v>
      </c>
      <c r="M150" s="79" t="s">
        <v>874</v>
      </c>
      <c r="N150" s="79" t="s">
        <v>1139</v>
      </c>
      <c r="O150" s="109">
        <v>2</v>
      </c>
      <c r="P150" s="40" t="s">
        <v>222</v>
      </c>
      <c r="Q150" s="312" t="s">
        <v>102</v>
      </c>
      <c r="R150" s="307">
        <v>4898317</v>
      </c>
      <c r="S150" s="43">
        <f t="shared" si="22"/>
        <v>0</v>
      </c>
      <c r="T150" s="35">
        <f t="shared" si="19"/>
        <v>0</v>
      </c>
      <c r="U150" s="32"/>
      <c r="V150" s="35">
        <v>4898317</v>
      </c>
      <c r="W150" s="35">
        <f t="shared" si="20"/>
        <v>5762726</v>
      </c>
      <c r="X150" s="44">
        <f t="shared" si="21"/>
        <v>0.84999998264710142</v>
      </c>
      <c r="Y150" s="35">
        <f>ROUNDUP((R150/0.85)*0.15,0)</f>
        <v>864409</v>
      </c>
      <c r="Z150" s="56">
        <v>0.85</v>
      </c>
      <c r="AA150" s="342" t="s">
        <v>102</v>
      </c>
      <c r="AB150" s="324" t="s">
        <v>711</v>
      </c>
      <c r="AC150" s="315" t="s">
        <v>129</v>
      </c>
      <c r="AD150" s="42" t="s">
        <v>83</v>
      </c>
      <c r="AE150" s="324" t="s">
        <v>67</v>
      </c>
      <c r="AF150" s="324" t="s">
        <v>69</v>
      </c>
      <c r="AG150" s="315" t="s">
        <v>67</v>
      </c>
      <c r="AH150" s="315" t="s">
        <v>69</v>
      </c>
      <c r="AI150" s="317" t="s">
        <v>712</v>
      </c>
      <c r="AJ150" s="34" t="s">
        <v>67</v>
      </c>
      <c r="AK150" s="46">
        <v>45645</v>
      </c>
      <c r="AL150" s="47">
        <v>45764</v>
      </c>
      <c r="AM150" s="46">
        <v>45628</v>
      </c>
      <c r="AN150" s="47">
        <v>45839</v>
      </c>
      <c r="AO150" s="46">
        <v>45916</v>
      </c>
    </row>
    <row r="151" spans="1:41" s="4" customFormat="1" ht="11.3" customHeight="1" x14ac:dyDescent="0.3">
      <c r="A151" s="109">
        <v>4</v>
      </c>
      <c r="B151" s="79" t="s">
        <v>17</v>
      </c>
      <c r="C151" s="79" t="s">
        <v>18</v>
      </c>
      <c r="D151" s="79" t="s">
        <v>1079</v>
      </c>
      <c r="E151" s="292" t="s">
        <v>53</v>
      </c>
      <c r="F151" s="79" t="s">
        <v>654</v>
      </c>
      <c r="G151" s="79" t="s">
        <v>1101</v>
      </c>
      <c r="H151" s="79" t="s">
        <v>876</v>
      </c>
      <c r="I151" s="79" t="s">
        <v>1107</v>
      </c>
      <c r="J151" s="109" t="s">
        <v>296</v>
      </c>
      <c r="K151" s="79" t="s">
        <v>130</v>
      </c>
      <c r="L151" s="79" t="s">
        <v>1179</v>
      </c>
      <c r="M151" s="79" t="s">
        <v>875</v>
      </c>
      <c r="N151" s="79" t="s">
        <v>1202</v>
      </c>
      <c r="O151" s="109" t="s">
        <v>226</v>
      </c>
      <c r="P151" s="40" t="s">
        <v>222</v>
      </c>
      <c r="Q151" s="312" t="s">
        <v>102</v>
      </c>
      <c r="R151" s="307">
        <v>29429946</v>
      </c>
      <c r="S151" s="43">
        <f t="shared" si="22"/>
        <v>0</v>
      </c>
      <c r="T151" s="35">
        <f t="shared" si="19"/>
        <v>0</v>
      </c>
      <c r="U151" s="32"/>
      <c r="V151" s="35">
        <v>29429946</v>
      </c>
      <c r="W151" s="35">
        <f t="shared" si="20"/>
        <v>34623466</v>
      </c>
      <c r="X151" s="44">
        <f t="shared" si="21"/>
        <v>0.84999999711178542</v>
      </c>
      <c r="Y151" s="35">
        <f>ROUND((R151/0.85)*0.15,0)</f>
        <v>5193520</v>
      </c>
      <c r="Z151" s="56">
        <v>0.85</v>
      </c>
      <c r="AA151" s="342" t="s">
        <v>102</v>
      </c>
      <c r="AB151" s="324" t="s">
        <v>687</v>
      </c>
      <c r="AC151" s="315" t="s">
        <v>688</v>
      </c>
      <c r="AD151" s="342" t="s">
        <v>66</v>
      </c>
      <c r="AE151" s="324" t="s">
        <v>67</v>
      </c>
      <c r="AF151" s="324" t="s">
        <v>69</v>
      </c>
      <c r="AG151" s="315" t="s">
        <v>67</v>
      </c>
      <c r="AH151" s="315" t="s">
        <v>69</v>
      </c>
      <c r="AI151" s="317" t="s">
        <v>131</v>
      </c>
      <c r="AJ151" s="48" t="s">
        <v>70</v>
      </c>
      <c r="AK151" s="47">
        <v>45225</v>
      </c>
      <c r="AL151" s="46">
        <v>45265</v>
      </c>
      <c r="AM151" s="46">
        <v>45245</v>
      </c>
      <c r="AN151" s="47">
        <v>45419</v>
      </c>
      <c r="AO151" s="350" t="s">
        <v>1698</v>
      </c>
    </row>
    <row r="152" spans="1:41" s="4" customFormat="1" ht="11.15" customHeight="1" x14ac:dyDescent="0.2">
      <c r="A152" s="40">
        <v>4</v>
      </c>
      <c r="B152" s="304" t="s">
        <v>17</v>
      </c>
      <c r="C152" s="79" t="s">
        <v>18</v>
      </c>
      <c r="D152" s="303" t="s">
        <v>1079</v>
      </c>
      <c r="E152" s="304" t="s">
        <v>53</v>
      </c>
      <c r="F152" s="79" t="s">
        <v>654</v>
      </c>
      <c r="G152" s="79" t="s">
        <v>1101</v>
      </c>
      <c r="H152" s="79" t="s">
        <v>876</v>
      </c>
      <c r="I152" s="79" t="s">
        <v>1107</v>
      </c>
      <c r="J152" s="305" t="s">
        <v>297</v>
      </c>
      <c r="K152" s="79" t="s">
        <v>182</v>
      </c>
      <c r="L152" s="79" t="s">
        <v>1336</v>
      </c>
      <c r="M152" s="79" t="s">
        <v>182</v>
      </c>
      <c r="N152" s="79" t="s">
        <v>1336</v>
      </c>
      <c r="O152" s="109" t="s">
        <v>226</v>
      </c>
      <c r="P152" s="40" t="s">
        <v>222</v>
      </c>
      <c r="Q152" s="311" t="s">
        <v>133</v>
      </c>
      <c r="R152" s="307">
        <v>3685037</v>
      </c>
      <c r="S152" s="43">
        <f t="shared" si="22"/>
        <v>0</v>
      </c>
      <c r="T152" s="35">
        <f t="shared" si="19"/>
        <v>0</v>
      </c>
      <c r="U152" s="32"/>
      <c r="V152" s="35">
        <v>3685037</v>
      </c>
      <c r="W152" s="35">
        <f t="shared" si="20"/>
        <v>4335338</v>
      </c>
      <c r="X152" s="44">
        <f t="shared" si="21"/>
        <v>0.84999993080124314</v>
      </c>
      <c r="Y152" s="35">
        <f t="shared" ref="Y152:Y158" si="24">ROUNDUP((R152/0.85)*0.15,0)</f>
        <v>650301</v>
      </c>
      <c r="Z152" s="56">
        <v>0.85</v>
      </c>
      <c r="AA152" s="338" t="s">
        <v>133</v>
      </c>
      <c r="AB152" s="319" t="s">
        <v>599</v>
      </c>
      <c r="AC152" s="319" t="s">
        <v>600</v>
      </c>
      <c r="AD152" s="42" t="s">
        <v>66</v>
      </c>
      <c r="AE152" s="316" t="s">
        <v>67</v>
      </c>
      <c r="AF152" s="316" t="s">
        <v>69</v>
      </c>
      <c r="AG152" s="315" t="s">
        <v>67</v>
      </c>
      <c r="AH152" s="315" t="s">
        <v>69</v>
      </c>
      <c r="AI152" s="330" t="s">
        <v>1941</v>
      </c>
      <c r="AJ152" s="34" t="s">
        <v>67</v>
      </c>
      <c r="AK152" s="47">
        <v>45463</v>
      </c>
      <c r="AL152" s="46">
        <v>45517</v>
      </c>
      <c r="AM152" s="47">
        <v>45439</v>
      </c>
      <c r="AN152" s="46">
        <v>45762</v>
      </c>
      <c r="AO152" s="46">
        <v>45798</v>
      </c>
    </row>
    <row r="153" spans="1:41" s="4" customFormat="1" ht="11.3" customHeight="1" x14ac:dyDescent="0.2">
      <c r="A153" s="40">
        <v>4</v>
      </c>
      <c r="B153" s="304" t="s">
        <v>19</v>
      </c>
      <c r="C153" s="79" t="s">
        <v>20</v>
      </c>
      <c r="D153" s="303" t="s">
        <v>1080</v>
      </c>
      <c r="E153" s="304" t="s">
        <v>54</v>
      </c>
      <c r="F153" s="79" t="s">
        <v>797</v>
      </c>
      <c r="G153" s="79" t="s">
        <v>1102</v>
      </c>
      <c r="H153" s="79" t="s">
        <v>930</v>
      </c>
      <c r="I153" s="79" t="s">
        <v>1108</v>
      </c>
      <c r="J153" s="40" t="s">
        <v>65</v>
      </c>
      <c r="K153" s="79" t="s">
        <v>1489</v>
      </c>
      <c r="L153" s="79" t="s">
        <v>1231</v>
      </c>
      <c r="M153" s="79" t="s">
        <v>1403</v>
      </c>
      <c r="N153" s="79" t="s">
        <v>1252</v>
      </c>
      <c r="O153" s="109" t="s">
        <v>226</v>
      </c>
      <c r="P153" s="40" t="s">
        <v>4</v>
      </c>
      <c r="Q153" s="176" t="s">
        <v>68</v>
      </c>
      <c r="R153" s="307">
        <v>22792352</v>
      </c>
      <c r="S153" s="43">
        <f t="shared" si="22"/>
        <v>2.6538668387506598E-2</v>
      </c>
      <c r="T153" s="35">
        <f t="shared" si="19"/>
        <v>589241</v>
      </c>
      <c r="U153" s="32" t="s">
        <v>1931</v>
      </c>
      <c r="V153" s="35">
        <v>22203111</v>
      </c>
      <c r="W153" s="35">
        <f t="shared" si="20"/>
        <v>26814532</v>
      </c>
      <c r="X153" s="44">
        <f t="shared" si="21"/>
        <v>0.84999999254135783</v>
      </c>
      <c r="Y153" s="35">
        <f t="shared" si="24"/>
        <v>4022180</v>
      </c>
      <c r="Z153" s="45">
        <v>0.85</v>
      </c>
      <c r="AA153" s="42" t="s">
        <v>68</v>
      </c>
      <c r="AB153" s="315" t="s">
        <v>945</v>
      </c>
      <c r="AC153" s="315" t="s">
        <v>946</v>
      </c>
      <c r="AD153" s="42" t="s">
        <v>66</v>
      </c>
      <c r="AE153" s="316" t="s">
        <v>67</v>
      </c>
      <c r="AF153" s="316" t="s">
        <v>69</v>
      </c>
      <c r="AG153" s="315" t="s">
        <v>67</v>
      </c>
      <c r="AH153" s="315" t="s">
        <v>128</v>
      </c>
      <c r="AI153" s="317" t="s">
        <v>947</v>
      </c>
      <c r="AJ153" s="34" t="s">
        <v>67</v>
      </c>
      <c r="AK153" s="46">
        <v>44497</v>
      </c>
      <c r="AL153" s="46">
        <v>44952</v>
      </c>
      <c r="AM153" s="47">
        <v>45133</v>
      </c>
      <c r="AN153" s="46">
        <v>45258</v>
      </c>
      <c r="AO153" s="350" t="s">
        <v>1698</v>
      </c>
    </row>
    <row r="154" spans="1:41" s="4" customFormat="1" ht="11.15" customHeight="1" x14ac:dyDescent="0.2">
      <c r="A154" s="40">
        <v>4</v>
      </c>
      <c r="B154" s="304" t="s">
        <v>19</v>
      </c>
      <c r="C154" s="79" t="s">
        <v>20</v>
      </c>
      <c r="D154" s="303" t="s">
        <v>1080</v>
      </c>
      <c r="E154" s="304" t="s">
        <v>54</v>
      </c>
      <c r="F154" s="79" t="s">
        <v>797</v>
      </c>
      <c r="G154" s="79" t="s">
        <v>1102</v>
      </c>
      <c r="H154" s="79" t="s">
        <v>930</v>
      </c>
      <c r="I154" s="79" t="s">
        <v>1108</v>
      </c>
      <c r="J154" s="40" t="s">
        <v>323</v>
      </c>
      <c r="K154" s="79" t="s">
        <v>220</v>
      </c>
      <c r="L154" s="79" t="s">
        <v>1125</v>
      </c>
      <c r="M154" s="79" t="s">
        <v>928</v>
      </c>
      <c r="N154" s="79" t="s">
        <v>1140</v>
      </c>
      <c r="O154" s="40">
        <v>1</v>
      </c>
      <c r="P154" s="40" t="s">
        <v>4</v>
      </c>
      <c r="Q154" s="176" t="s">
        <v>210</v>
      </c>
      <c r="R154" s="307">
        <v>40721285</v>
      </c>
      <c r="S154" s="43">
        <f t="shared" si="22"/>
        <v>4.3734076637190825E-2</v>
      </c>
      <c r="T154" s="35">
        <f t="shared" si="19"/>
        <v>1706285</v>
      </c>
      <c r="U154" s="32" t="s">
        <v>1904</v>
      </c>
      <c r="V154" s="35">
        <v>39015000</v>
      </c>
      <c r="W154" s="35">
        <f t="shared" si="20"/>
        <v>47907395</v>
      </c>
      <c r="X154" s="44">
        <f t="shared" si="21"/>
        <v>0.84999998434479684</v>
      </c>
      <c r="Y154" s="35">
        <f t="shared" si="24"/>
        <v>7186110</v>
      </c>
      <c r="Z154" s="45">
        <v>0.85</v>
      </c>
      <c r="AA154" s="42" t="s">
        <v>210</v>
      </c>
      <c r="AB154" s="315" t="s">
        <v>90</v>
      </c>
      <c r="AC154" s="315" t="s">
        <v>80</v>
      </c>
      <c r="AD154" s="42" t="s">
        <v>83</v>
      </c>
      <c r="AE154" s="316" t="s">
        <v>67</v>
      </c>
      <c r="AF154" s="316" t="s">
        <v>69</v>
      </c>
      <c r="AG154" s="315" t="s">
        <v>67</v>
      </c>
      <c r="AH154" s="315" t="s">
        <v>128</v>
      </c>
      <c r="AI154" s="317" t="s">
        <v>1435</v>
      </c>
      <c r="AJ154" s="34" t="s">
        <v>67</v>
      </c>
      <c r="AK154" s="46">
        <v>45021</v>
      </c>
      <c r="AL154" s="47">
        <v>45205</v>
      </c>
      <c r="AM154" s="47">
        <v>44999</v>
      </c>
      <c r="AN154" s="46">
        <v>45188</v>
      </c>
      <c r="AO154" s="350" t="s">
        <v>1698</v>
      </c>
    </row>
    <row r="155" spans="1:41" s="4" customFormat="1" ht="11.3" customHeight="1" x14ac:dyDescent="0.2">
      <c r="A155" s="40">
        <v>4</v>
      </c>
      <c r="B155" s="304" t="s">
        <v>19</v>
      </c>
      <c r="C155" s="79" t="s">
        <v>20</v>
      </c>
      <c r="D155" s="303" t="s">
        <v>1080</v>
      </c>
      <c r="E155" s="304" t="s">
        <v>54</v>
      </c>
      <c r="F155" s="79" t="s">
        <v>797</v>
      </c>
      <c r="G155" s="79" t="s">
        <v>1102</v>
      </c>
      <c r="H155" s="79" t="s">
        <v>930</v>
      </c>
      <c r="I155" s="79" t="s">
        <v>1108</v>
      </c>
      <c r="J155" s="40" t="s">
        <v>323</v>
      </c>
      <c r="K155" s="79" t="s">
        <v>220</v>
      </c>
      <c r="L155" s="79" t="s">
        <v>1125</v>
      </c>
      <c r="M155" s="79" t="s">
        <v>928</v>
      </c>
      <c r="N155" s="79" t="s">
        <v>1140</v>
      </c>
      <c r="O155" s="40">
        <v>2</v>
      </c>
      <c r="P155" s="40" t="s">
        <v>4</v>
      </c>
      <c r="Q155" s="176" t="s">
        <v>210</v>
      </c>
      <c r="R155" s="307">
        <v>29531215</v>
      </c>
      <c r="S155" s="43">
        <f t="shared" si="22"/>
        <v>-5.462296918767507E-2</v>
      </c>
      <c r="T155" s="35">
        <f t="shared" si="19"/>
        <v>-1706285</v>
      </c>
      <c r="U155" s="32" t="s">
        <v>1904</v>
      </c>
      <c r="V155" s="35">
        <v>31237500</v>
      </c>
      <c r="W155" s="35">
        <f t="shared" si="20"/>
        <v>34742606</v>
      </c>
      <c r="X155" s="44">
        <f t="shared" si="21"/>
        <v>0.84999999712168972</v>
      </c>
      <c r="Y155" s="35">
        <f t="shared" si="24"/>
        <v>5211391</v>
      </c>
      <c r="Z155" s="45">
        <v>0.85</v>
      </c>
      <c r="AA155" s="42" t="s">
        <v>210</v>
      </c>
      <c r="AB155" s="315" t="s">
        <v>90</v>
      </c>
      <c r="AC155" s="315" t="s">
        <v>80</v>
      </c>
      <c r="AD155" s="42" t="s">
        <v>83</v>
      </c>
      <c r="AE155" s="316" t="s">
        <v>67</v>
      </c>
      <c r="AF155" s="316" t="s">
        <v>69</v>
      </c>
      <c r="AG155" s="315" t="s">
        <v>67</v>
      </c>
      <c r="AH155" s="315" t="s">
        <v>128</v>
      </c>
      <c r="AI155" s="317" t="s">
        <v>1436</v>
      </c>
      <c r="AJ155" s="34" t="s">
        <v>67</v>
      </c>
      <c r="AK155" s="46">
        <v>45021</v>
      </c>
      <c r="AL155" s="47">
        <v>45205</v>
      </c>
      <c r="AM155" s="47">
        <v>44999</v>
      </c>
      <c r="AN155" s="46">
        <v>45188</v>
      </c>
      <c r="AO155" s="46">
        <v>45818</v>
      </c>
    </row>
    <row r="156" spans="1:41" s="4" customFormat="1" ht="11.15" customHeight="1" x14ac:dyDescent="0.2">
      <c r="A156" s="40">
        <v>4</v>
      </c>
      <c r="B156" s="304" t="s">
        <v>19</v>
      </c>
      <c r="C156" s="79" t="s">
        <v>20</v>
      </c>
      <c r="D156" s="303" t="s">
        <v>1080</v>
      </c>
      <c r="E156" s="304" t="s">
        <v>54</v>
      </c>
      <c r="F156" s="79" t="s">
        <v>797</v>
      </c>
      <c r="G156" s="79" t="s">
        <v>1102</v>
      </c>
      <c r="H156" s="79" t="s">
        <v>930</v>
      </c>
      <c r="I156" s="79" t="s">
        <v>1108</v>
      </c>
      <c r="J156" s="40" t="s">
        <v>908</v>
      </c>
      <c r="K156" s="79" t="s">
        <v>1490</v>
      </c>
      <c r="L156" s="79" t="s">
        <v>1232</v>
      </c>
      <c r="M156" s="79" t="s">
        <v>929</v>
      </c>
      <c r="N156" s="79" t="s">
        <v>1253</v>
      </c>
      <c r="O156" s="40" t="s">
        <v>226</v>
      </c>
      <c r="P156" s="40" t="s">
        <v>4</v>
      </c>
      <c r="Q156" s="176" t="s">
        <v>68</v>
      </c>
      <c r="R156" s="307">
        <v>9388161</v>
      </c>
      <c r="S156" s="43">
        <f t="shared" si="22"/>
        <v>-5.9057558270178952E-2</v>
      </c>
      <c r="T156" s="35">
        <f t="shared" si="19"/>
        <v>-589241</v>
      </c>
      <c r="U156" s="32" t="s">
        <v>1931</v>
      </c>
      <c r="V156" s="35">
        <v>9977402</v>
      </c>
      <c r="W156" s="35">
        <f t="shared" si="20"/>
        <v>11044896</v>
      </c>
      <c r="X156" s="44">
        <f t="shared" si="21"/>
        <v>0.84999994567626536</v>
      </c>
      <c r="Y156" s="35">
        <f t="shared" si="24"/>
        <v>1656735</v>
      </c>
      <c r="Z156" s="45">
        <v>0.85</v>
      </c>
      <c r="AA156" s="42" t="s">
        <v>68</v>
      </c>
      <c r="AB156" s="315" t="s">
        <v>1593</v>
      </c>
      <c r="AC156" s="315" t="s">
        <v>80</v>
      </c>
      <c r="AD156" s="42" t="s">
        <v>66</v>
      </c>
      <c r="AE156" s="316" t="s">
        <v>67</v>
      </c>
      <c r="AF156" s="316" t="s">
        <v>69</v>
      </c>
      <c r="AG156" s="315" t="s">
        <v>67</v>
      </c>
      <c r="AH156" s="315" t="s">
        <v>128</v>
      </c>
      <c r="AI156" s="317" t="s">
        <v>1590</v>
      </c>
      <c r="AJ156" s="34" t="s">
        <v>67</v>
      </c>
      <c r="AK156" s="47">
        <v>45225</v>
      </c>
      <c r="AL156" s="46">
        <v>45265</v>
      </c>
      <c r="AM156" s="47">
        <v>45239</v>
      </c>
      <c r="AN156" s="46">
        <v>45335</v>
      </c>
      <c r="AO156" s="350" t="s">
        <v>1698</v>
      </c>
    </row>
    <row r="157" spans="1:41" s="4" customFormat="1" ht="11.3" customHeight="1" x14ac:dyDescent="0.2">
      <c r="A157" s="40">
        <v>4</v>
      </c>
      <c r="B157" s="304" t="s">
        <v>19</v>
      </c>
      <c r="C157" s="79" t="s">
        <v>20</v>
      </c>
      <c r="D157" s="303" t="s">
        <v>1080</v>
      </c>
      <c r="E157" s="304" t="s">
        <v>55</v>
      </c>
      <c r="F157" s="79" t="s">
        <v>616</v>
      </c>
      <c r="G157" s="79" t="s">
        <v>1207</v>
      </c>
      <c r="H157" s="79" t="s">
        <v>912</v>
      </c>
      <c r="I157" s="79" t="s">
        <v>1211</v>
      </c>
      <c r="J157" s="109" t="s">
        <v>1447</v>
      </c>
      <c r="K157" s="79" t="s">
        <v>226</v>
      </c>
      <c r="L157" s="79"/>
      <c r="M157" s="79" t="s">
        <v>912</v>
      </c>
      <c r="N157" s="109"/>
      <c r="O157" s="109" t="s">
        <v>226</v>
      </c>
      <c r="P157" s="40" t="s">
        <v>4</v>
      </c>
      <c r="Q157" s="176" t="s">
        <v>99</v>
      </c>
      <c r="R157" s="307">
        <v>17141132</v>
      </c>
      <c r="S157" s="43">
        <f t="shared" si="22"/>
        <v>0</v>
      </c>
      <c r="T157" s="35">
        <f t="shared" si="19"/>
        <v>0</v>
      </c>
      <c r="U157" s="32"/>
      <c r="V157" s="35">
        <v>17141132</v>
      </c>
      <c r="W157" s="35">
        <f t="shared" si="20"/>
        <v>20166038</v>
      </c>
      <c r="X157" s="44">
        <f t="shared" si="21"/>
        <v>0.84999998512350317</v>
      </c>
      <c r="Y157" s="35">
        <f t="shared" si="24"/>
        <v>3024906</v>
      </c>
      <c r="Z157" s="45">
        <v>0.85</v>
      </c>
      <c r="AA157" s="42" t="s">
        <v>99</v>
      </c>
      <c r="AB157" s="315" t="s">
        <v>1641</v>
      </c>
      <c r="AC157" s="315" t="s">
        <v>1642</v>
      </c>
      <c r="AD157" s="42" t="s">
        <v>83</v>
      </c>
      <c r="AE157" s="316" t="s">
        <v>67</v>
      </c>
      <c r="AF157" s="316" t="s">
        <v>128</v>
      </c>
      <c r="AG157" s="315" t="s">
        <v>67</v>
      </c>
      <c r="AH157" s="315" t="s">
        <v>128</v>
      </c>
      <c r="AI157" s="317" t="s">
        <v>1518</v>
      </c>
      <c r="AJ157" s="34" t="s">
        <v>67</v>
      </c>
      <c r="AK157" s="47">
        <v>45463</v>
      </c>
      <c r="AL157" s="47">
        <v>45569</v>
      </c>
      <c r="AM157" s="64">
        <v>45490</v>
      </c>
      <c r="AN157" s="46">
        <v>45643</v>
      </c>
      <c r="AO157" s="46">
        <v>45838</v>
      </c>
    </row>
    <row r="158" spans="1:41" s="4" customFormat="1" ht="11.3" customHeight="1" x14ac:dyDescent="0.2">
      <c r="A158" s="40">
        <v>4</v>
      </c>
      <c r="B158" s="304" t="s">
        <v>19</v>
      </c>
      <c r="C158" s="79" t="s">
        <v>20</v>
      </c>
      <c r="D158" s="303" t="s">
        <v>1080</v>
      </c>
      <c r="E158" s="304" t="s">
        <v>56</v>
      </c>
      <c r="F158" s="79" t="s">
        <v>1043</v>
      </c>
      <c r="G158" s="114" t="s">
        <v>1223</v>
      </c>
      <c r="H158" s="79" t="s">
        <v>883</v>
      </c>
      <c r="I158" s="79" t="s">
        <v>1226</v>
      </c>
      <c r="J158" s="40" t="s">
        <v>705</v>
      </c>
      <c r="K158" s="79" t="s">
        <v>588</v>
      </c>
      <c r="L158" s="79" t="s">
        <v>1233</v>
      </c>
      <c r="M158" s="79" t="s">
        <v>889</v>
      </c>
      <c r="N158" s="79" t="s">
        <v>1254</v>
      </c>
      <c r="O158" s="109" t="s">
        <v>226</v>
      </c>
      <c r="P158" s="40" t="s">
        <v>222</v>
      </c>
      <c r="Q158" s="176" t="s">
        <v>68</v>
      </c>
      <c r="R158" s="307">
        <v>40672500</v>
      </c>
      <c r="S158" s="43">
        <f t="shared" si="22"/>
        <v>0</v>
      </c>
      <c r="T158" s="35">
        <f t="shared" si="19"/>
        <v>0</v>
      </c>
      <c r="U158" s="32"/>
      <c r="V158" s="35">
        <v>40672500</v>
      </c>
      <c r="W158" s="35">
        <f t="shared" si="20"/>
        <v>47850000</v>
      </c>
      <c r="X158" s="44">
        <f t="shared" si="21"/>
        <v>0.85</v>
      </c>
      <c r="Y158" s="35">
        <f t="shared" si="24"/>
        <v>7177500</v>
      </c>
      <c r="Z158" s="45">
        <v>0.85</v>
      </c>
      <c r="AA158" s="42" t="s">
        <v>68</v>
      </c>
      <c r="AB158" s="315" t="s">
        <v>689</v>
      </c>
      <c r="AC158" s="315" t="s">
        <v>690</v>
      </c>
      <c r="AD158" s="42" t="s">
        <v>66</v>
      </c>
      <c r="AE158" s="316" t="s">
        <v>67</v>
      </c>
      <c r="AF158" s="315" t="s">
        <v>128</v>
      </c>
      <c r="AG158" s="316" t="s">
        <v>70</v>
      </c>
      <c r="AH158" s="316" t="s">
        <v>69</v>
      </c>
      <c r="AI158" s="317" t="s">
        <v>578</v>
      </c>
      <c r="AJ158" s="34" t="s">
        <v>67</v>
      </c>
      <c r="AK158" s="46">
        <v>45645</v>
      </c>
      <c r="AL158" s="47">
        <v>45700</v>
      </c>
      <c r="AM158" s="47">
        <v>45863</v>
      </c>
      <c r="AN158" s="57" t="s">
        <v>1052</v>
      </c>
      <c r="AO158" s="34" t="s">
        <v>1054</v>
      </c>
    </row>
    <row r="159" spans="1:41" s="4" customFormat="1" ht="11.3" customHeight="1" x14ac:dyDescent="0.2">
      <c r="A159" s="40">
        <v>4</v>
      </c>
      <c r="B159" s="304" t="s">
        <v>19</v>
      </c>
      <c r="C159" s="79" t="s">
        <v>20</v>
      </c>
      <c r="D159" s="303" t="s">
        <v>1080</v>
      </c>
      <c r="E159" s="304" t="s">
        <v>56</v>
      </c>
      <c r="F159" s="79" t="s">
        <v>1043</v>
      </c>
      <c r="G159" s="114" t="s">
        <v>1223</v>
      </c>
      <c r="H159" s="79" t="s">
        <v>883</v>
      </c>
      <c r="I159" s="79" t="s">
        <v>1226</v>
      </c>
      <c r="J159" s="40" t="s">
        <v>71</v>
      </c>
      <c r="K159" s="79" t="s">
        <v>589</v>
      </c>
      <c r="L159" s="79" t="s">
        <v>1465</v>
      </c>
      <c r="M159" s="79" t="s">
        <v>890</v>
      </c>
      <c r="N159" s="79" t="s">
        <v>1633</v>
      </c>
      <c r="O159" s="109" t="s">
        <v>226</v>
      </c>
      <c r="P159" s="40" t="s">
        <v>222</v>
      </c>
      <c r="Q159" s="176" t="s">
        <v>68</v>
      </c>
      <c r="R159" s="307">
        <v>55437650</v>
      </c>
      <c r="S159" s="43">
        <f t="shared" si="22"/>
        <v>0</v>
      </c>
      <c r="T159" s="35">
        <f t="shared" si="19"/>
        <v>0</v>
      </c>
      <c r="U159" s="32"/>
      <c r="V159" s="35">
        <v>55437650</v>
      </c>
      <c r="W159" s="35">
        <f t="shared" si="20"/>
        <v>65220765</v>
      </c>
      <c r="X159" s="44">
        <f t="shared" si="21"/>
        <v>0.84999999616686495</v>
      </c>
      <c r="Y159" s="35">
        <f>ROUND((R159/0.85)*0.15,0)</f>
        <v>9783115</v>
      </c>
      <c r="Z159" s="45">
        <v>0.85</v>
      </c>
      <c r="AA159" s="42" t="s">
        <v>68</v>
      </c>
      <c r="AB159" s="315" t="s">
        <v>689</v>
      </c>
      <c r="AC159" s="315" t="s">
        <v>80</v>
      </c>
      <c r="AD159" s="42" t="s">
        <v>66</v>
      </c>
      <c r="AE159" s="316" t="s">
        <v>67</v>
      </c>
      <c r="AF159" s="315" t="s">
        <v>128</v>
      </c>
      <c r="AG159" s="316" t="s">
        <v>70</v>
      </c>
      <c r="AH159" s="316" t="s">
        <v>69</v>
      </c>
      <c r="AI159" s="317" t="s">
        <v>77</v>
      </c>
      <c r="AJ159" s="34" t="s">
        <v>67</v>
      </c>
      <c r="AK159" s="46">
        <v>45043</v>
      </c>
      <c r="AL159" s="46">
        <v>45086</v>
      </c>
      <c r="AM159" s="47">
        <v>45037</v>
      </c>
      <c r="AN159" s="47">
        <v>45258</v>
      </c>
      <c r="AO159" s="350" t="s">
        <v>1698</v>
      </c>
    </row>
    <row r="160" spans="1:41" s="4" customFormat="1" ht="11.3" customHeight="1" x14ac:dyDescent="0.2">
      <c r="A160" s="40">
        <v>4</v>
      </c>
      <c r="B160" s="304" t="s">
        <v>19</v>
      </c>
      <c r="C160" s="79" t="s">
        <v>20</v>
      </c>
      <c r="D160" s="303" t="s">
        <v>1080</v>
      </c>
      <c r="E160" s="304" t="s">
        <v>56</v>
      </c>
      <c r="F160" s="79" t="s">
        <v>1043</v>
      </c>
      <c r="G160" s="114" t="s">
        <v>1223</v>
      </c>
      <c r="H160" s="79" t="s">
        <v>883</v>
      </c>
      <c r="I160" s="79" t="s">
        <v>1226</v>
      </c>
      <c r="J160" s="40" t="s">
        <v>72</v>
      </c>
      <c r="K160" s="79" t="s">
        <v>590</v>
      </c>
      <c r="L160" s="79" t="s">
        <v>1234</v>
      </c>
      <c r="M160" s="79" t="s">
        <v>884</v>
      </c>
      <c r="N160" s="79" t="s">
        <v>1255</v>
      </c>
      <c r="O160" s="109" t="s">
        <v>226</v>
      </c>
      <c r="P160" s="40" t="s">
        <v>222</v>
      </c>
      <c r="Q160" s="176" t="s">
        <v>68</v>
      </c>
      <c r="R160" s="307">
        <v>11730000</v>
      </c>
      <c r="S160" s="43">
        <f t="shared" si="22"/>
        <v>0.15</v>
      </c>
      <c r="T160" s="35">
        <f t="shared" si="19"/>
        <v>1530000</v>
      </c>
      <c r="U160" s="297" t="s">
        <v>1702</v>
      </c>
      <c r="V160" s="35">
        <v>10200000</v>
      </c>
      <c r="W160" s="35">
        <f t="shared" si="20"/>
        <v>13800000</v>
      </c>
      <c r="X160" s="44">
        <f t="shared" si="21"/>
        <v>0.85</v>
      </c>
      <c r="Y160" s="35">
        <f>ROUNDUP((R160/0.85)*0.15,0)</f>
        <v>2070000</v>
      </c>
      <c r="Z160" s="45">
        <v>0.85</v>
      </c>
      <c r="AA160" s="42" t="s">
        <v>68</v>
      </c>
      <c r="AB160" s="316" t="s">
        <v>68</v>
      </c>
      <c r="AC160" s="316" t="s">
        <v>79</v>
      </c>
      <c r="AD160" s="42" t="s">
        <v>66</v>
      </c>
      <c r="AE160" s="316" t="s">
        <v>67</v>
      </c>
      <c r="AF160" s="315" t="s">
        <v>128</v>
      </c>
      <c r="AG160" s="316" t="s">
        <v>70</v>
      </c>
      <c r="AH160" s="316" t="s">
        <v>69</v>
      </c>
      <c r="AI160" s="317" t="s">
        <v>1645</v>
      </c>
      <c r="AJ160" s="48" t="s">
        <v>70</v>
      </c>
      <c r="AK160" s="46">
        <v>45071</v>
      </c>
      <c r="AL160" s="46">
        <v>45107</v>
      </c>
      <c r="AM160" s="47">
        <v>45093</v>
      </c>
      <c r="AN160" s="47">
        <v>45279</v>
      </c>
      <c r="AO160" s="350" t="s">
        <v>1698</v>
      </c>
    </row>
    <row r="161" spans="1:41" s="4" customFormat="1" ht="11.3" customHeight="1" x14ac:dyDescent="0.2">
      <c r="A161" s="40">
        <v>4</v>
      </c>
      <c r="B161" s="304" t="s">
        <v>19</v>
      </c>
      <c r="C161" s="79" t="s">
        <v>20</v>
      </c>
      <c r="D161" s="303" t="s">
        <v>1080</v>
      </c>
      <c r="E161" s="304" t="s">
        <v>56</v>
      </c>
      <c r="F161" s="79" t="s">
        <v>617</v>
      </c>
      <c r="G161" s="114" t="s">
        <v>1223</v>
      </c>
      <c r="H161" s="79" t="s">
        <v>883</v>
      </c>
      <c r="I161" s="79" t="s">
        <v>1226</v>
      </c>
      <c r="J161" s="40" t="s">
        <v>73</v>
      </c>
      <c r="K161" s="79" t="s">
        <v>591</v>
      </c>
      <c r="L161" s="79" t="s">
        <v>1235</v>
      </c>
      <c r="M161" s="79" t="s">
        <v>885</v>
      </c>
      <c r="N161" s="79" t="s">
        <v>1256</v>
      </c>
      <c r="O161" s="109" t="s">
        <v>226</v>
      </c>
      <c r="P161" s="40" t="s">
        <v>222</v>
      </c>
      <c r="Q161" s="176" t="s">
        <v>68</v>
      </c>
      <c r="R161" s="307">
        <v>1262250</v>
      </c>
      <c r="S161" s="43">
        <f t="shared" si="22"/>
        <v>0</v>
      </c>
      <c r="T161" s="35">
        <f t="shared" si="19"/>
        <v>0</v>
      </c>
      <c r="U161" s="32"/>
      <c r="V161" s="35">
        <v>1262250</v>
      </c>
      <c r="W161" s="35">
        <f t="shared" si="20"/>
        <v>1485000</v>
      </c>
      <c r="X161" s="44">
        <f t="shared" si="21"/>
        <v>0.85</v>
      </c>
      <c r="Y161" s="35">
        <f>ROUNDUP((R161/0.85)*0.15,0)</f>
        <v>222750</v>
      </c>
      <c r="Z161" s="45">
        <v>0.85</v>
      </c>
      <c r="AA161" s="42" t="s">
        <v>68</v>
      </c>
      <c r="AB161" s="315" t="s">
        <v>689</v>
      </c>
      <c r="AC161" s="315" t="s">
        <v>80</v>
      </c>
      <c r="AD161" s="42" t="s">
        <v>66</v>
      </c>
      <c r="AE161" s="316" t="s">
        <v>67</v>
      </c>
      <c r="AF161" s="316" t="s">
        <v>78</v>
      </c>
      <c r="AG161" s="315" t="s">
        <v>67</v>
      </c>
      <c r="AH161" s="316" t="s">
        <v>69</v>
      </c>
      <c r="AI161" s="317" t="s">
        <v>724</v>
      </c>
      <c r="AJ161" s="34" t="s">
        <v>67</v>
      </c>
      <c r="AK161" s="46">
        <v>45107</v>
      </c>
      <c r="AL161" s="46">
        <v>45156</v>
      </c>
      <c r="AM161" s="47">
        <v>45128</v>
      </c>
      <c r="AN161" s="47">
        <v>45258</v>
      </c>
      <c r="AO161" s="350" t="s">
        <v>1698</v>
      </c>
    </row>
    <row r="162" spans="1:41" s="4" customFormat="1" ht="11.3" customHeight="1" x14ac:dyDescent="0.2">
      <c r="A162" s="40">
        <v>4</v>
      </c>
      <c r="B162" s="304" t="s">
        <v>19</v>
      </c>
      <c r="C162" s="79" t="s">
        <v>20</v>
      </c>
      <c r="D162" s="303" t="s">
        <v>1080</v>
      </c>
      <c r="E162" s="304" t="s">
        <v>56</v>
      </c>
      <c r="F162" s="79" t="s">
        <v>617</v>
      </c>
      <c r="G162" s="114" t="s">
        <v>1223</v>
      </c>
      <c r="H162" s="79" t="s">
        <v>883</v>
      </c>
      <c r="I162" s="79" t="s">
        <v>1226</v>
      </c>
      <c r="J162" s="40" t="s">
        <v>74</v>
      </c>
      <c r="K162" s="79" t="s">
        <v>592</v>
      </c>
      <c r="L162" s="79" t="s">
        <v>1236</v>
      </c>
      <c r="M162" s="79" t="s">
        <v>886</v>
      </c>
      <c r="N162" s="79" t="s">
        <v>1257</v>
      </c>
      <c r="O162" s="109" t="s">
        <v>226</v>
      </c>
      <c r="P162" s="40" t="s">
        <v>222</v>
      </c>
      <c r="Q162" s="176" t="s">
        <v>68</v>
      </c>
      <c r="R162" s="307">
        <v>10924527</v>
      </c>
      <c r="S162" s="43">
        <f t="shared" si="22"/>
        <v>0</v>
      </c>
      <c r="T162" s="35">
        <f t="shared" si="19"/>
        <v>0</v>
      </c>
      <c r="U162" s="32"/>
      <c r="V162" s="35">
        <v>10924527</v>
      </c>
      <c r="W162" s="35">
        <f t="shared" si="20"/>
        <v>12852385</v>
      </c>
      <c r="X162" s="44">
        <f t="shared" si="21"/>
        <v>0.84999998054835735</v>
      </c>
      <c r="Y162" s="35">
        <f>ROUND((R162/0.85)*0.15,0)</f>
        <v>1927858</v>
      </c>
      <c r="Z162" s="45">
        <v>0.85</v>
      </c>
      <c r="AA162" s="42" t="s">
        <v>68</v>
      </c>
      <c r="AB162" s="315" t="s">
        <v>689</v>
      </c>
      <c r="AC162" s="315" t="s">
        <v>1497</v>
      </c>
      <c r="AD162" s="42" t="s">
        <v>66</v>
      </c>
      <c r="AE162" s="316" t="s">
        <v>67</v>
      </c>
      <c r="AF162" s="315" t="s">
        <v>128</v>
      </c>
      <c r="AG162" s="316" t="s">
        <v>70</v>
      </c>
      <c r="AH162" s="316" t="s">
        <v>69</v>
      </c>
      <c r="AI162" s="317" t="s">
        <v>1623</v>
      </c>
      <c r="AJ162" s="34" t="s">
        <v>67</v>
      </c>
      <c r="AK162" s="47">
        <v>45225</v>
      </c>
      <c r="AL162" s="46">
        <v>45265</v>
      </c>
      <c r="AM162" s="47">
        <v>45338</v>
      </c>
      <c r="AN162" s="46">
        <v>45475</v>
      </c>
      <c r="AO162" s="350" t="s">
        <v>1698</v>
      </c>
    </row>
    <row r="163" spans="1:41" s="4" customFormat="1" ht="11.3" customHeight="1" x14ac:dyDescent="0.2">
      <c r="A163" s="40">
        <v>4</v>
      </c>
      <c r="B163" s="304" t="s">
        <v>19</v>
      </c>
      <c r="C163" s="79" t="s">
        <v>20</v>
      </c>
      <c r="D163" s="303" t="s">
        <v>1080</v>
      </c>
      <c r="E163" s="304" t="s">
        <v>56</v>
      </c>
      <c r="F163" s="79" t="s">
        <v>1043</v>
      </c>
      <c r="G163" s="114" t="s">
        <v>1223</v>
      </c>
      <c r="H163" s="79" t="s">
        <v>883</v>
      </c>
      <c r="I163" s="79" t="s">
        <v>1226</v>
      </c>
      <c r="J163" s="40" t="s">
        <v>75</v>
      </c>
      <c r="K163" s="79" t="s">
        <v>1022</v>
      </c>
      <c r="L163" s="79" t="s">
        <v>1237</v>
      </c>
      <c r="M163" s="79" t="s">
        <v>887</v>
      </c>
      <c r="N163" s="79" t="s">
        <v>1258</v>
      </c>
      <c r="O163" s="109" t="s">
        <v>226</v>
      </c>
      <c r="P163" s="40" t="s">
        <v>222</v>
      </c>
      <c r="Q163" s="176" t="s">
        <v>68</v>
      </c>
      <c r="R163" s="307">
        <v>6800000</v>
      </c>
      <c r="S163" s="43">
        <f t="shared" si="22"/>
        <v>0</v>
      </c>
      <c r="T163" s="35">
        <f t="shared" si="19"/>
        <v>0</v>
      </c>
      <c r="U163" s="32"/>
      <c r="V163" s="35">
        <v>6800000</v>
      </c>
      <c r="W163" s="35">
        <f t="shared" si="20"/>
        <v>8000000</v>
      </c>
      <c r="X163" s="44">
        <f t="shared" si="21"/>
        <v>0.85</v>
      </c>
      <c r="Y163" s="35">
        <f>ROUNDUP((R163/0.85)*0.15,0)</f>
        <v>1200000</v>
      </c>
      <c r="Z163" s="45">
        <v>0.85</v>
      </c>
      <c r="AA163" s="42" t="s">
        <v>68</v>
      </c>
      <c r="AB163" s="315" t="s">
        <v>689</v>
      </c>
      <c r="AC163" s="315" t="s">
        <v>80</v>
      </c>
      <c r="AD163" s="42" t="s">
        <v>66</v>
      </c>
      <c r="AE163" s="316" t="s">
        <v>67</v>
      </c>
      <c r="AF163" s="316" t="s">
        <v>78</v>
      </c>
      <c r="AG163" s="315" t="s">
        <v>67</v>
      </c>
      <c r="AH163" s="315" t="s">
        <v>69</v>
      </c>
      <c r="AI163" s="317" t="s">
        <v>1624</v>
      </c>
      <c r="AJ163" s="34" t="s">
        <v>67</v>
      </c>
      <c r="AK163" s="46">
        <v>45071</v>
      </c>
      <c r="AL163" s="46">
        <v>45107</v>
      </c>
      <c r="AM163" s="47">
        <v>45092</v>
      </c>
      <c r="AN163" s="47">
        <v>45265</v>
      </c>
      <c r="AO163" s="350" t="s">
        <v>1698</v>
      </c>
    </row>
    <row r="164" spans="1:41" s="4" customFormat="1" ht="11.3" customHeight="1" x14ac:dyDescent="0.2">
      <c r="A164" s="40">
        <v>4</v>
      </c>
      <c r="B164" s="304" t="s">
        <v>19</v>
      </c>
      <c r="C164" s="79" t="s">
        <v>20</v>
      </c>
      <c r="D164" s="303" t="s">
        <v>1080</v>
      </c>
      <c r="E164" s="304" t="s">
        <v>56</v>
      </c>
      <c r="F164" s="79" t="s">
        <v>1043</v>
      </c>
      <c r="G164" s="114" t="s">
        <v>1223</v>
      </c>
      <c r="H164" s="79" t="s">
        <v>883</v>
      </c>
      <c r="I164" s="79" t="s">
        <v>1226</v>
      </c>
      <c r="J164" s="40" t="s">
        <v>76</v>
      </c>
      <c r="K164" s="79" t="s">
        <v>1023</v>
      </c>
      <c r="L164" s="79" t="s">
        <v>1238</v>
      </c>
      <c r="M164" s="79" t="s">
        <v>888</v>
      </c>
      <c r="N164" s="79" t="s">
        <v>1259</v>
      </c>
      <c r="O164" s="109" t="s">
        <v>226</v>
      </c>
      <c r="P164" s="40" t="s">
        <v>222</v>
      </c>
      <c r="Q164" s="176" t="s">
        <v>68</v>
      </c>
      <c r="R164" s="307">
        <v>4249999</v>
      </c>
      <c r="S164" s="43">
        <f t="shared" si="22"/>
        <v>0</v>
      </c>
      <c r="T164" s="35">
        <f t="shared" si="19"/>
        <v>0</v>
      </c>
      <c r="U164" s="32"/>
      <c r="V164" s="35">
        <v>4249999</v>
      </c>
      <c r="W164" s="35">
        <f t="shared" si="20"/>
        <v>4999999</v>
      </c>
      <c r="X164" s="44">
        <f t="shared" si="21"/>
        <v>0.84999996999999405</v>
      </c>
      <c r="Y164" s="35">
        <f>ROUND((R164/0.85)*0.15,0)</f>
        <v>750000</v>
      </c>
      <c r="Z164" s="45">
        <v>0.85</v>
      </c>
      <c r="AA164" s="42" t="s">
        <v>68</v>
      </c>
      <c r="AB164" s="316" t="s">
        <v>692</v>
      </c>
      <c r="AC164" s="315" t="s">
        <v>80</v>
      </c>
      <c r="AD164" s="42" t="s">
        <v>66</v>
      </c>
      <c r="AE164" s="316" t="s">
        <v>67</v>
      </c>
      <c r="AF164" s="316" t="s">
        <v>78</v>
      </c>
      <c r="AG164" s="315" t="s">
        <v>67</v>
      </c>
      <c r="AH164" s="315" t="s">
        <v>69</v>
      </c>
      <c r="AI164" s="317" t="s">
        <v>1625</v>
      </c>
      <c r="AJ164" s="34" t="s">
        <v>67</v>
      </c>
      <c r="AK164" s="47">
        <v>45260</v>
      </c>
      <c r="AL164" s="46">
        <v>45296</v>
      </c>
      <c r="AM164" s="47">
        <v>45271</v>
      </c>
      <c r="AN164" s="46">
        <v>45412</v>
      </c>
      <c r="AO164" s="350" t="s">
        <v>1698</v>
      </c>
    </row>
    <row r="165" spans="1:41" s="4" customFormat="1" ht="11.3" customHeight="1" x14ac:dyDescent="0.2">
      <c r="A165" s="40">
        <v>4</v>
      </c>
      <c r="B165" s="304" t="s">
        <v>19</v>
      </c>
      <c r="C165" s="79" t="s">
        <v>20</v>
      </c>
      <c r="D165" s="303" t="s">
        <v>1080</v>
      </c>
      <c r="E165" s="304" t="s">
        <v>62</v>
      </c>
      <c r="F165" s="79" t="s">
        <v>792</v>
      </c>
      <c r="G165" s="114" t="s">
        <v>1208</v>
      </c>
      <c r="H165" s="79" t="s">
        <v>919</v>
      </c>
      <c r="I165" s="79" t="s">
        <v>1227</v>
      </c>
      <c r="J165" s="40" t="s">
        <v>81</v>
      </c>
      <c r="K165" s="79" t="s">
        <v>593</v>
      </c>
      <c r="L165" s="79" t="s">
        <v>1239</v>
      </c>
      <c r="M165" s="79" t="s">
        <v>891</v>
      </c>
      <c r="N165" s="79" t="s">
        <v>1260</v>
      </c>
      <c r="O165" s="109" t="s">
        <v>226</v>
      </c>
      <c r="P165" s="40" t="s">
        <v>222</v>
      </c>
      <c r="Q165" s="176" t="s">
        <v>68</v>
      </c>
      <c r="R165" s="307">
        <v>1700000</v>
      </c>
      <c r="S165" s="43">
        <f t="shared" si="22"/>
        <v>0</v>
      </c>
      <c r="T165" s="35">
        <f t="shared" si="19"/>
        <v>0</v>
      </c>
      <c r="U165" s="32"/>
      <c r="V165" s="35">
        <v>1700000</v>
      </c>
      <c r="W165" s="35">
        <f t="shared" si="20"/>
        <v>2000000</v>
      </c>
      <c r="X165" s="44">
        <f t="shared" ref="X165:X196" si="25">R165/W165</f>
        <v>0.85</v>
      </c>
      <c r="Y165" s="35">
        <f t="shared" ref="Y165:Y171" si="26">ROUNDUP((R165/0.85)*0.15,0)</f>
        <v>300000</v>
      </c>
      <c r="Z165" s="56">
        <v>0.85</v>
      </c>
      <c r="AA165" s="42" t="s">
        <v>68</v>
      </c>
      <c r="AB165" s="316" t="s">
        <v>68</v>
      </c>
      <c r="AC165" s="315" t="s">
        <v>580</v>
      </c>
      <c r="AD165" s="42" t="s">
        <v>66</v>
      </c>
      <c r="AE165" s="316" t="s">
        <v>67</v>
      </c>
      <c r="AF165" s="316" t="s">
        <v>69</v>
      </c>
      <c r="AG165" s="315" t="s">
        <v>67</v>
      </c>
      <c r="AH165" s="315" t="s">
        <v>69</v>
      </c>
      <c r="AI165" s="317" t="s">
        <v>1068</v>
      </c>
      <c r="AJ165" s="34" t="s">
        <v>67</v>
      </c>
      <c r="AK165" s="46">
        <v>44959</v>
      </c>
      <c r="AL165" s="46">
        <v>45007</v>
      </c>
      <c r="AM165" s="47">
        <v>44908</v>
      </c>
      <c r="AN165" s="47">
        <v>45120</v>
      </c>
      <c r="AO165" s="350" t="s">
        <v>1698</v>
      </c>
    </row>
    <row r="166" spans="1:41" s="4" customFormat="1" ht="11.95" customHeight="1" x14ac:dyDescent="0.2">
      <c r="A166" s="40">
        <v>4</v>
      </c>
      <c r="B166" s="304" t="s">
        <v>19</v>
      </c>
      <c r="C166" s="79" t="s">
        <v>20</v>
      </c>
      <c r="D166" s="303" t="s">
        <v>1080</v>
      </c>
      <c r="E166" s="304" t="s">
        <v>62</v>
      </c>
      <c r="F166" s="79" t="s">
        <v>792</v>
      </c>
      <c r="G166" s="114" t="s">
        <v>1208</v>
      </c>
      <c r="H166" s="79" t="s">
        <v>931</v>
      </c>
      <c r="I166" s="79" t="s">
        <v>1212</v>
      </c>
      <c r="J166" s="40" t="s">
        <v>82</v>
      </c>
      <c r="K166" s="79" t="s">
        <v>1491</v>
      </c>
      <c r="L166" s="79" t="s">
        <v>1240</v>
      </c>
      <c r="M166" s="79" t="s">
        <v>896</v>
      </c>
      <c r="N166" s="79" t="s">
        <v>1261</v>
      </c>
      <c r="O166" s="109">
        <v>1</v>
      </c>
      <c r="P166" s="40" t="s">
        <v>222</v>
      </c>
      <c r="Q166" s="176" t="s">
        <v>68</v>
      </c>
      <c r="R166" s="307">
        <v>1079661</v>
      </c>
      <c r="S166" s="43">
        <f t="shared" si="22"/>
        <v>-0.31734772074295886</v>
      </c>
      <c r="T166" s="35">
        <f t="shared" si="19"/>
        <v>-501907</v>
      </c>
      <c r="U166" s="297" t="s">
        <v>1678</v>
      </c>
      <c r="V166" s="35">
        <v>1581568</v>
      </c>
      <c r="W166" s="35">
        <f t="shared" si="20"/>
        <v>1270190</v>
      </c>
      <c r="X166" s="44">
        <f t="shared" si="25"/>
        <v>0.8499996063581039</v>
      </c>
      <c r="Y166" s="35">
        <f t="shared" si="26"/>
        <v>190529</v>
      </c>
      <c r="Z166" s="56">
        <v>0.85</v>
      </c>
      <c r="AA166" s="42" t="s">
        <v>68</v>
      </c>
      <c r="AB166" s="315" t="s">
        <v>710</v>
      </c>
      <c r="AC166" s="315" t="s">
        <v>80</v>
      </c>
      <c r="AD166" s="42" t="s">
        <v>83</v>
      </c>
      <c r="AE166" s="316" t="s">
        <v>67</v>
      </c>
      <c r="AF166" s="316" t="s">
        <v>69</v>
      </c>
      <c r="AG166" s="315" t="s">
        <v>67</v>
      </c>
      <c r="AH166" s="315" t="s">
        <v>69</v>
      </c>
      <c r="AI166" s="317" t="s">
        <v>966</v>
      </c>
      <c r="AJ166" s="34" t="s">
        <v>67</v>
      </c>
      <c r="AK166" s="47">
        <v>45260</v>
      </c>
      <c r="AL166" s="47">
        <v>45320</v>
      </c>
      <c r="AM166" s="47">
        <v>45257</v>
      </c>
      <c r="AN166" s="47">
        <v>45384</v>
      </c>
      <c r="AO166" s="350" t="s">
        <v>1698</v>
      </c>
    </row>
    <row r="167" spans="1:41" s="4" customFormat="1" ht="11.3" customHeight="1" x14ac:dyDescent="0.2">
      <c r="A167" s="40">
        <v>4</v>
      </c>
      <c r="B167" s="304" t="s">
        <v>19</v>
      </c>
      <c r="C167" s="79" t="s">
        <v>20</v>
      </c>
      <c r="D167" s="303" t="s">
        <v>1080</v>
      </c>
      <c r="E167" s="304" t="s">
        <v>62</v>
      </c>
      <c r="F167" s="79" t="s">
        <v>792</v>
      </c>
      <c r="G167" s="114" t="s">
        <v>1208</v>
      </c>
      <c r="H167" s="79" t="s">
        <v>931</v>
      </c>
      <c r="I167" s="79" t="s">
        <v>1212</v>
      </c>
      <c r="J167" s="40" t="s">
        <v>82</v>
      </c>
      <c r="K167" s="79" t="s">
        <v>1491</v>
      </c>
      <c r="L167" s="79" t="s">
        <v>1240</v>
      </c>
      <c r="M167" s="79" t="s">
        <v>896</v>
      </c>
      <c r="N167" s="79" t="s">
        <v>1261</v>
      </c>
      <c r="O167" s="109">
        <v>2</v>
      </c>
      <c r="P167" s="40" t="s">
        <v>222</v>
      </c>
      <c r="Q167" s="176" t="s">
        <v>68</v>
      </c>
      <c r="R167" s="307">
        <v>1961606</v>
      </c>
      <c r="S167" s="43">
        <f t="shared" si="22"/>
        <v>-0.37985325936445269</v>
      </c>
      <c r="T167" s="35">
        <f t="shared" si="19"/>
        <v>-1201526</v>
      </c>
      <c r="U167" s="297" t="s">
        <v>1679</v>
      </c>
      <c r="V167" s="35">
        <v>3163132</v>
      </c>
      <c r="W167" s="35">
        <f t="shared" si="20"/>
        <v>2307772</v>
      </c>
      <c r="X167" s="44">
        <f t="shared" si="25"/>
        <v>0.84999991333632607</v>
      </c>
      <c r="Y167" s="35">
        <f t="shared" si="26"/>
        <v>346166</v>
      </c>
      <c r="Z167" s="56">
        <v>0.85</v>
      </c>
      <c r="AA167" s="42" t="s">
        <v>68</v>
      </c>
      <c r="AB167" s="315" t="s">
        <v>710</v>
      </c>
      <c r="AC167" s="315" t="s">
        <v>80</v>
      </c>
      <c r="AD167" s="42" t="s">
        <v>83</v>
      </c>
      <c r="AE167" s="316" t="s">
        <v>67</v>
      </c>
      <c r="AF167" s="316" t="s">
        <v>69</v>
      </c>
      <c r="AG167" s="315" t="s">
        <v>67</v>
      </c>
      <c r="AH167" s="315" t="s">
        <v>69</v>
      </c>
      <c r="AI167" s="317" t="s">
        <v>966</v>
      </c>
      <c r="AJ167" s="34" t="s">
        <v>67</v>
      </c>
      <c r="AK167" s="47">
        <v>45260</v>
      </c>
      <c r="AL167" s="47">
        <v>45320</v>
      </c>
      <c r="AM167" s="47">
        <v>45257</v>
      </c>
      <c r="AN167" s="47">
        <v>45384</v>
      </c>
      <c r="AO167" s="34" t="s">
        <v>1053</v>
      </c>
    </row>
    <row r="168" spans="1:41" s="4" customFormat="1" ht="11.3" customHeight="1" x14ac:dyDescent="0.2">
      <c r="A168" s="40">
        <v>4</v>
      </c>
      <c r="B168" s="304" t="s">
        <v>19</v>
      </c>
      <c r="C168" s="79" t="s">
        <v>20</v>
      </c>
      <c r="D168" s="303" t="s">
        <v>1080</v>
      </c>
      <c r="E168" s="304" t="s">
        <v>62</v>
      </c>
      <c r="F168" s="79" t="s">
        <v>792</v>
      </c>
      <c r="G168" s="114" t="s">
        <v>1208</v>
      </c>
      <c r="H168" s="79" t="s">
        <v>931</v>
      </c>
      <c r="I168" s="79" t="s">
        <v>1212</v>
      </c>
      <c r="J168" s="40" t="s">
        <v>223</v>
      </c>
      <c r="K168" s="79" t="s">
        <v>594</v>
      </c>
      <c r="L168" s="79" t="s">
        <v>1241</v>
      </c>
      <c r="M168" s="79" t="s">
        <v>892</v>
      </c>
      <c r="N168" s="79" t="s">
        <v>1262</v>
      </c>
      <c r="O168" s="109" t="s">
        <v>226</v>
      </c>
      <c r="P168" s="40" t="s">
        <v>222</v>
      </c>
      <c r="Q168" s="176" t="s">
        <v>68</v>
      </c>
      <c r="R168" s="307">
        <v>4513381</v>
      </c>
      <c r="S168" s="43">
        <f t="shared" si="22"/>
        <v>0</v>
      </c>
      <c r="T168" s="35">
        <f t="shared" si="19"/>
        <v>0</v>
      </c>
      <c r="U168" s="32"/>
      <c r="V168" s="35">
        <v>4513381</v>
      </c>
      <c r="W168" s="35">
        <f t="shared" si="20"/>
        <v>5309860</v>
      </c>
      <c r="X168" s="44">
        <f t="shared" si="25"/>
        <v>0.85</v>
      </c>
      <c r="Y168" s="35">
        <f t="shared" si="26"/>
        <v>796479</v>
      </c>
      <c r="Z168" s="56">
        <v>0.85</v>
      </c>
      <c r="AA168" s="42" t="s">
        <v>68</v>
      </c>
      <c r="AB168" s="316" t="s">
        <v>68</v>
      </c>
      <c r="AC168" s="315" t="s">
        <v>80</v>
      </c>
      <c r="AD168" s="42" t="s">
        <v>66</v>
      </c>
      <c r="AE168" s="316" t="s">
        <v>67</v>
      </c>
      <c r="AF168" s="316" t="s">
        <v>69</v>
      </c>
      <c r="AG168" s="315" t="s">
        <v>67</v>
      </c>
      <c r="AH168" s="315" t="s">
        <v>69</v>
      </c>
      <c r="AI168" s="317" t="s">
        <v>1067</v>
      </c>
      <c r="AJ168" s="34" t="s">
        <v>67</v>
      </c>
      <c r="AK168" s="46">
        <v>45043</v>
      </c>
      <c r="AL168" s="46">
        <v>45086</v>
      </c>
      <c r="AM168" s="47">
        <v>45063</v>
      </c>
      <c r="AN168" s="46">
        <v>45174</v>
      </c>
      <c r="AO168" s="350" t="s">
        <v>1698</v>
      </c>
    </row>
    <row r="169" spans="1:41" s="4" customFormat="1" ht="11.15" customHeight="1" x14ac:dyDescent="0.2">
      <c r="A169" s="40">
        <v>4</v>
      </c>
      <c r="B169" s="304" t="s">
        <v>19</v>
      </c>
      <c r="C169" s="79" t="s">
        <v>20</v>
      </c>
      <c r="D169" s="303" t="s">
        <v>1080</v>
      </c>
      <c r="E169" s="304" t="s">
        <v>62</v>
      </c>
      <c r="F169" s="79" t="s">
        <v>792</v>
      </c>
      <c r="G169" s="114" t="s">
        <v>1208</v>
      </c>
      <c r="H169" s="79" t="s">
        <v>919</v>
      </c>
      <c r="I169" s="79" t="s">
        <v>1227</v>
      </c>
      <c r="J169" s="109" t="s">
        <v>298</v>
      </c>
      <c r="K169" s="79" t="s">
        <v>1038</v>
      </c>
      <c r="L169" s="79" t="s">
        <v>1365</v>
      </c>
      <c r="M169" s="79" t="s">
        <v>893</v>
      </c>
      <c r="N169" s="79" t="s">
        <v>1634</v>
      </c>
      <c r="O169" s="109" t="s">
        <v>226</v>
      </c>
      <c r="P169" s="40" t="s">
        <v>222</v>
      </c>
      <c r="Q169" s="213" t="s">
        <v>314</v>
      </c>
      <c r="R169" s="307">
        <v>1448713</v>
      </c>
      <c r="S169" s="43">
        <f t="shared" si="22"/>
        <v>-2.0478025693035834E-2</v>
      </c>
      <c r="T169" s="35">
        <f t="shared" si="19"/>
        <v>-30287</v>
      </c>
      <c r="U169" s="297" t="s">
        <v>1680</v>
      </c>
      <c r="V169" s="35">
        <v>1479000</v>
      </c>
      <c r="W169" s="35">
        <f t="shared" si="20"/>
        <v>1704369</v>
      </c>
      <c r="X169" s="44">
        <f t="shared" si="25"/>
        <v>0.84999961862718698</v>
      </c>
      <c r="Y169" s="35">
        <f t="shared" si="26"/>
        <v>255656</v>
      </c>
      <c r="Z169" s="45">
        <v>0.85</v>
      </c>
      <c r="AA169" s="51" t="s">
        <v>314</v>
      </c>
      <c r="AB169" s="315" t="s">
        <v>134</v>
      </c>
      <c r="AC169" s="315" t="s">
        <v>80</v>
      </c>
      <c r="AD169" s="51" t="s">
        <v>66</v>
      </c>
      <c r="AE169" s="315" t="s">
        <v>67</v>
      </c>
      <c r="AF169" s="315" t="s">
        <v>69</v>
      </c>
      <c r="AG169" s="315" t="s">
        <v>67</v>
      </c>
      <c r="AH169" s="315" t="s">
        <v>69</v>
      </c>
      <c r="AI169" s="317" t="s">
        <v>309</v>
      </c>
      <c r="AJ169" s="34" t="s">
        <v>67</v>
      </c>
      <c r="AK169" s="46">
        <v>45043</v>
      </c>
      <c r="AL169" s="46">
        <v>45086</v>
      </c>
      <c r="AM169" s="47">
        <v>45041</v>
      </c>
      <c r="AN169" s="46">
        <v>45174</v>
      </c>
      <c r="AO169" s="350" t="s">
        <v>1698</v>
      </c>
    </row>
    <row r="170" spans="1:41" s="4" customFormat="1" ht="11.3" customHeight="1" x14ac:dyDescent="0.2">
      <c r="A170" s="40">
        <v>4</v>
      </c>
      <c r="B170" s="304" t="s">
        <v>19</v>
      </c>
      <c r="C170" s="79" t="s">
        <v>20</v>
      </c>
      <c r="D170" s="303" t="s">
        <v>1080</v>
      </c>
      <c r="E170" s="304" t="s">
        <v>62</v>
      </c>
      <c r="F170" s="79" t="s">
        <v>792</v>
      </c>
      <c r="G170" s="114" t="s">
        <v>1208</v>
      </c>
      <c r="H170" s="79" t="s">
        <v>931</v>
      </c>
      <c r="I170" s="79" t="s">
        <v>1212</v>
      </c>
      <c r="J170" s="109" t="s">
        <v>304</v>
      </c>
      <c r="K170" s="79" t="s">
        <v>308</v>
      </c>
      <c r="L170" s="79" t="s">
        <v>1366</v>
      </c>
      <c r="M170" s="79" t="s">
        <v>894</v>
      </c>
      <c r="N170" s="79" t="s">
        <v>1371</v>
      </c>
      <c r="O170" s="109" t="s">
        <v>226</v>
      </c>
      <c r="P170" s="40" t="s">
        <v>222</v>
      </c>
      <c r="Q170" s="213" t="s">
        <v>314</v>
      </c>
      <c r="R170" s="307">
        <v>1479000</v>
      </c>
      <c r="S170" s="43">
        <f t="shared" si="22"/>
        <v>0</v>
      </c>
      <c r="T170" s="35">
        <f t="shared" si="19"/>
        <v>0</v>
      </c>
      <c r="U170" s="32"/>
      <c r="V170" s="35">
        <v>1479000</v>
      </c>
      <c r="W170" s="35">
        <f t="shared" si="20"/>
        <v>1740000</v>
      </c>
      <c r="X170" s="44">
        <f t="shared" si="25"/>
        <v>0.85</v>
      </c>
      <c r="Y170" s="35">
        <f t="shared" si="26"/>
        <v>261000</v>
      </c>
      <c r="Z170" s="45">
        <v>0.85</v>
      </c>
      <c r="AA170" s="51" t="s">
        <v>314</v>
      </c>
      <c r="AB170" s="315" t="s">
        <v>811</v>
      </c>
      <c r="AC170" s="315" t="s">
        <v>962</v>
      </c>
      <c r="AD170" s="42" t="s">
        <v>66</v>
      </c>
      <c r="AE170" s="315" t="s">
        <v>67</v>
      </c>
      <c r="AF170" s="315" t="s">
        <v>69</v>
      </c>
      <c r="AG170" s="315" t="s">
        <v>67</v>
      </c>
      <c r="AH170" s="315" t="s">
        <v>69</v>
      </c>
      <c r="AI170" s="317" t="s">
        <v>310</v>
      </c>
      <c r="AJ170" s="34" t="s">
        <v>67</v>
      </c>
      <c r="AK170" s="46">
        <v>45043</v>
      </c>
      <c r="AL170" s="46">
        <v>45086</v>
      </c>
      <c r="AM170" s="47">
        <v>45043</v>
      </c>
      <c r="AN170" s="46">
        <v>45195</v>
      </c>
      <c r="AO170" s="350" t="s">
        <v>1698</v>
      </c>
    </row>
    <row r="171" spans="1:41" s="4" customFormat="1" ht="11.3" customHeight="1" x14ac:dyDescent="0.2">
      <c r="A171" s="40">
        <v>4</v>
      </c>
      <c r="B171" s="304" t="s">
        <v>19</v>
      </c>
      <c r="C171" s="79" t="s">
        <v>20</v>
      </c>
      <c r="D171" s="303" t="s">
        <v>1080</v>
      </c>
      <c r="E171" s="304" t="s">
        <v>62</v>
      </c>
      <c r="F171" s="79" t="s">
        <v>792</v>
      </c>
      <c r="G171" s="114" t="s">
        <v>1208</v>
      </c>
      <c r="H171" s="79" t="s">
        <v>931</v>
      </c>
      <c r="I171" s="79" t="s">
        <v>1212</v>
      </c>
      <c r="J171" s="109" t="s">
        <v>299</v>
      </c>
      <c r="K171" s="79" t="s">
        <v>305</v>
      </c>
      <c r="L171" s="79" t="s">
        <v>1296</v>
      </c>
      <c r="M171" s="79" t="s">
        <v>877</v>
      </c>
      <c r="N171" s="79" t="s">
        <v>1298</v>
      </c>
      <c r="O171" s="109" t="s">
        <v>226</v>
      </c>
      <c r="P171" s="40" t="s">
        <v>222</v>
      </c>
      <c r="Q171" s="213" t="s">
        <v>307</v>
      </c>
      <c r="R171" s="307">
        <v>2808499</v>
      </c>
      <c r="S171" s="43">
        <f t="shared" ref="S171:S202" si="27">T171/V171</f>
        <v>-1.9913371268881985E-2</v>
      </c>
      <c r="T171" s="35">
        <f t="shared" si="19"/>
        <v>-57063</v>
      </c>
      <c r="U171" s="297" t="s">
        <v>1681</v>
      </c>
      <c r="V171" s="35">
        <v>2865562</v>
      </c>
      <c r="W171" s="35">
        <f t="shared" si="20"/>
        <v>3304117</v>
      </c>
      <c r="X171" s="44">
        <f t="shared" si="25"/>
        <v>0.84999986380627568</v>
      </c>
      <c r="Y171" s="35">
        <f t="shared" si="26"/>
        <v>495618</v>
      </c>
      <c r="Z171" s="45">
        <v>0.85</v>
      </c>
      <c r="AA171" s="51" t="s">
        <v>307</v>
      </c>
      <c r="AB171" s="315" t="s">
        <v>158</v>
      </c>
      <c r="AC171" s="315" t="s">
        <v>80</v>
      </c>
      <c r="AD171" s="51" t="s">
        <v>66</v>
      </c>
      <c r="AE171" s="315" t="s">
        <v>67</v>
      </c>
      <c r="AF171" s="315" t="s">
        <v>69</v>
      </c>
      <c r="AG171" s="315" t="s">
        <v>67</v>
      </c>
      <c r="AH171" s="315" t="s">
        <v>69</v>
      </c>
      <c r="AI171" s="317" t="s">
        <v>1482</v>
      </c>
      <c r="AJ171" s="34" t="s">
        <v>67</v>
      </c>
      <c r="AK171" s="46">
        <v>44861</v>
      </c>
      <c r="AL171" s="46">
        <v>44952</v>
      </c>
      <c r="AM171" s="47">
        <v>44980</v>
      </c>
      <c r="AN171" s="47">
        <v>45120</v>
      </c>
      <c r="AO171" s="350" t="s">
        <v>1698</v>
      </c>
    </row>
    <row r="172" spans="1:41" s="4" customFormat="1" ht="11.3" customHeight="1" x14ac:dyDescent="0.2">
      <c r="A172" s="40">
        <v>4</v>
      </c>
      <c r="B172" s="304" t="s">
        <v>19</v>
      </c>
      <c r="C172" s="79" t="s">
        <v>20</v>
      </c>
      <c r="D172" s="303" t="s">
        <v>1080</v>
      </c>
      <c r="E172" s="304" t="s">
        <v>62</v>
      </c>
      <c r="F172" s="79" t="s">
        <v>792</v>
      </c>
      <c r="G172" s="114" t="s">
        <v>1208</v>
      </c>
      <c r="H172" s="79" t="s">
        <v>931</v>
      </c>
      <c r="I172" s="79" t="s">
        <v>1212</v>
      </c>
      <c r="J172" s="109" t="s">
        <v>324</v>
      </c>
      <c r="K172" s="79" t="s">
        <v>306</v>
      </c>
      <c r="L172" s="79" t="s">
        <v>1936</v>
      </c>
      <c r="M172" s="79" t="s">
        <v>878</v>
      </c>
      <c r="N172" s="79" t="s">
        <v>1299</v>
      </c>
      <c r="O172" s="109" t="s">
        <v>226</v>
      </c>
      <c r="P172" s="40" t="s">
        <v>222</v>
      </c>
      <c r="Q172" s="213" t="s">
        <v>307</v>
      </c>
      <c r="R172" s="307">
        <v>2808500</v>
      </c>
      <c r="S172" s="43">
        <f t="shared" si="27"/>
        <v>-1.9913364319681683E-2</v>
      </c>
      <c r="T172" s="35">
        <f t="shared" si="19"/>
        <v>-57063</v>
      </c>
      <c r="U172" s="297" t="s">
        <v>1682</v>
      </c>
      <c r="V172" s="35">
        <v>2865563</v>
      </c>
      <c r="W172" s="35">
        <f t="shared" si="20"/>
        <v>3304118</v>
      </c>
      <c r="X172" s="44">
        <f t="shared" si="25"/>
        <v>0.8499999092042112</v>
      </c>
      <c r="Y172" s="35">
        <f>ROUND((R172/0.85)*0.15,0)</f>
        <v>495618</v>
      </c>
      <c r="Z172" s="45">
        <v>0.85</v>
      </c>
      <c r="AA172" s="51" t="s">
        <v>307</v>
      </c>
      <c r="AB172" s="315" t="s">
        <v>159</v>
      </c>
      <c r="AC172" s="315" t="s">
        <v>80</v>
      </c>
      <c r="AD172" s="51" t="s">
        <v>66</v>
      </c>
      <c r="AE172" s="315" t="s">
        <v>67</v>
      </c>
      <c r="AF172" s="315" t="s">
        <v>69</v>
      </c>
      <c r="AG172" s="315" t="s">
        <v>67</v>
      </c>
      <c r="AH172" s="315" t="s">
        <v>69</v>
      </c>
      <c r="AI172" s="317" t="s">
        <v>1483</v>
      </c>
      <c r="AJ172" s="34" t="s">
        <v>67</v>
      </c>
      <c r="AK172" s="46">
        <v>45043</v>
      </c>
      <c r="AL172" s="46">
        <v>45111</v>
      </c>
      <c r="AM172" s="47">
        <v>45089</v>
      </c>
      <c r="AN172" s="47">
        <v>45265</v>
      </c>
      <c r="AO172" s="350" t="s">
        <v>1698</v>
      </c>
    </row>
    <row r="173" spans="1:41" s="4" customFormat="1" ht="11.3" customHeight="1" x14ac:dyDescent="0.2">
      <c r="A173" s="40">
        <v>4</v>
      </c>
      <c r="B173" s="304" t="s">
        <v>19</v>
      </c>
      <c r="C173" s="79" t="s">
        <v>20</v>
      </c>
      <c r="D173" s="303" t="s">
        <v>1080</v>
      </c>
      <c r="E173" s="304" t="s">
        <v>62</v>
      </c>
      <c r="F173" s="79" t="s">
        <v>792</v>
      </c>
      <c r="G173" s="114" t="s">
        <v>1208</v>
      </c>
      <c r="H173" s="79" t="s">
        <v>931</v>
      </c>
      <c r="I173" s="79" t="s">
        <v>1212</v>
      </c>
      <c r="J173" s="109" t="s">
        <v>1536</v>
      </c>
      <c r="K173" s="79" t="s">
        <v>673</v>
      </c>
      <c r="L173" s="79" t="s">
        <v>1214</v>
      </c>
      <c r="M173" s="79" t="s">
        <v>879</v>
      </c>
      <c r="N173" s="79" t="s">
        <v>1219</v>
      </c>
      <c r="O173" s="109" t="s">
        <v>226</v>
      </c>
      <c r="P173" s="40" t="s">
        <v>222</v>
      </c>
      <c r="Q173" s="176" t="s">
        <v>99</v>
      </c>
      <c r="R173" s="307">
        <v>2174289</v>
      </c>
      <c r="S173" s="43">
        <f t="shared" si="27"/>
        <v>-1.9928329952670725E-2</v>
      </c>
      <c r="T173" s="35">
        <f t="shared" si="19"/>
        <v>-44211</v>
      </c>
      <c r="U173" s="297" t="s">
        <v>1683</v>
      </c>
      <c r="V173" s="35">
        <v>2218500</v>
      </c>
      <c r="W173" s="35">
        <f t="shared" si="20"/>
        <v>2557988</v>
      </c>
      <c r="X173" s="44">
        <f t="shared" si="25"/>
        <v>0.84999968725420139</v>
      </c>
      <c r="Y173" s="35">
        <f>ROUNDUP((R173/0.85)*0.15,0)</f>
        <v>383699</v>
      </c>
      <c r="Z173" s="45">
        <v>0.85</v>
      </c>
      <c r="AA173" s="42" t="s">
        <v>99</v>
      </c>
      <c r="AB173" s="315" t="s">
        <v>693</v>
      </c>
      <c r="AC173" s="316" t="s">
        <v>84</v>
      </c>
      <c r="AD173" s="42" t="s">
        <v>66</v>
      </c>
      <c r="AE173" s="316" t="s">
        <v>67</v>
      </c>
      <c r="AF173" s="316" t="s">
        <v>69</v>
      </c>
      <c r="AG173" s="315" t="s">
        <v>67</v>
      </c>
      <c r="AH173" s="315" t="s">
        <v>69</v>
      </c>
      <c r="AI173" s="317" t="s">
        <v>974</v>
      </c>
      <c r="AJ173" s="34" t="s">
        <v>67</v>
      </c>
      <c r="AK173" s="46">
        <v>45043</v>
      </c>
      <c r="AL173" s="46">
        <v>45107</v>
      </c>
      <c r="AM173" s="47">
        <v>45083</v>
      </c>
      <c r="AN173" s="47">
        <v>45209</v>
      </c>
      <c r="AO173" s="350" t="s">
        <v>1698</v>
      </c>
    </row>
    <row r="174" spans="1:41" s="4" customFormat="1" ht="11.3" customHeight="1" x14ac:dyDescent="0.2">
      <c r="A174" s="40">
        <v>4</v>
      </c>
      <c r="B174" s="304" t="s">
        <v>19</v>
      </c>
      <c r="C174" s="79" t="s">
        <v>20</v>
      </c>
      <c r="D174" s="303" t="s">
        <v>1080</v>
      </c>
      <c r="E174" s="304" t="s">
        <v>62</v>
      </c>
      <c r="F174" s="79" t="s">
        <v>792</v>
      </c>
      <c r="G174" s="114" t="s">
        <v>1208</v>
      </c>
      <c r="H174" s="79" t="s">
        <v>931</v>
      </c>
      <c r="I174" s="79" t="s">
        <v>1212</v>
      </c>
      <c r="J174" s="109" t="s">
        <v>810</v>
      </c>
      <c r="K174" s="79" t="s">
        <v>674</v>
      </c>
      <c r="L174" s="79" t="s">
        <v>1215</v>
      </c>
      <c r="M174" s="79" t="s">
        <v>913</v>
      </c>
      <c r="N174" s="79" t="s">
        <v>1220</v>
      </c>
      <c r="O174" s="109" t="s">
        <v>226</v>
      </c>
      <c r="P174" s="40" t="s">
        <v>222</v>
      </c>
      <c r="Q174" s="213" t="s">
        <v>99</v>
      </c>
      <c r="R174" s="307">
        <v>3623815</v>
      </c>
      <c r="S174" s="43">
        <f t="shared" si="27"/>
        <v>-1.9928329952670725E-2</v>
      </c>
      <c r="T174" s="35">
        <f t="shared" si="19"/>
        <v>-73685</v>
      </c>
      <c r="U174" s="297" t="s">
        <v>1684</v>
      </c>
      <c r="V174" s="35">
        <v>3697500</v>
      </c>
      <c r="W174" s="35">
        <f t="shared" si="20"/>
        <v>4263312</v>
      </c>
      <c r="X174" s="44">
        <f t="shared" si="25"/>
        <v>0.84999995308811549</v>
      </c>
      <c r="Y174" s="35">
        <f>ROUNDUP((R174/0.85)*0.15,0)</f>
        <v>639497</v>
      </c>
      <c r="Z174" s="45">
        <v>0.85</v>
      </c>
      <c r="AA174" s="51" t="s">
        <v>99</v>
      </c>
      <c r="AB174" s="315" t="s">
        <v>1643</v>
      </c>
      <c r="AC174" s="315" t="s">
        <v>1644</v>
      </c>
      <c r="AD174" s="42" t="s">
        <v>66</v>
      </c>
      <c r="AE174" s="316" t="s">
        <v>67</v>
      </c>
      <c r="AF174" s="316" t="s">
        <v>69</v>
      </c>
      <c r="AG174" s="315" t="s">
        <v>67</v>
      </c>
      <c r="AH174" s="315" t="s">
        <v>69</v>
      </c>
      <c r="AI174" s="317" t="s">
        <v>583</v>
      </c>
      <c r="AJ174" s="34" t="s">
        <v>67</v>
      </c>
      <c r="AK174" s="47">
        <v>45463</v>
      </c>
      <c r="AL174" s="46">
        <v>45499</v>
      </c>
      <c r="AM174" s="64">
        <v>45516</v>
      </c>
      <c r="AN174" s="47">
        <v>45636</v>
      </c>
      <c r="AO174" s="350" t="s">
        <v>1698</v>
      </c>
    </row>
    <row r="175" spans="1:41" s="4" customFormat="1" ht="11.3" customHeight="1" x14ac:dyDescent="0.2">
      <c r="A175" s="40">
        <v>4</v>
      </c>
      <c r="B175" s="304" t="s">
        <v>19</v>
      </c>
      <c r="C175" s="79" t="s">
        <v>20</v>
      </c>
      <c r="D175" s="303" t="s">
        <v>1080</v>
      </c>
      <c r="E175" s="304" t="s">
        <v>58</v>
      </c>
      <c r="F175" s="79" t="s">
        <v>618</v>
      </c>
      <c r="G175" s="114" t="s">
        <v>1224</v>
      </c>
      <c r="H175" s="79" t="s">
        <v>781</v>
      </c>
      <c r="I175" s="79" t="s">
        <v>1228</v>
      </c>
      <c r="J175" s="40" t="s">
        <v>85</v>
      </c>
      <c r="K175" s="79" t="s">
        <v>1492</v>
      </c>
      <c r="L175" s="79" t="s">
        <v>1242</v>
      </c>
      <c r="M175" s="79" t="s">
        <v>932</v>
      </c>
      <c r="N175" s="79" t="s">
        <v>1263</v>
      </c>
      <c r="O175" s="109">
        <v>1</v>
      </c>
      <c r="P175" s="40" t="s">
        <v>222</v>
      </c>
      <c r="Q175" s="176" t="s">
        <v>68</v>
      </c>
      <c r="R175" s="307">
        <v>31938092</v>
      </c>
      <c r="S175" s="43">
        <f t="shared" si="27"/>
        <v>1.6814694188436787</v>
      </c>
      <c r="T175" s="35">
        <f t="shared" si="19"/>
        <v>20027424</v>
      </c>
      <c r="U175" s="297" t="s">
        <v>1730</v>
      </c>
      <c r="V175" s="35">
        <v>11910668</v>
      </c>
      <c r="W175" s="35">
        <f t="shared" si="20"/>
        <v>37574226</v>
      </c>
      <c r="X175" s="44">
        <f t="shared" si="25"/>
        <v>0.84999999733860121</v>
      </c>
      <c r="Y175" s="35">
        <f>ROUNDUP((R175/0.85)*0.15,0)</f>
        <v>5636134</v>
      </c>
      <c r="Z175" s="45">
        <v>0.85</v>
      </c>
      <c r="AA175" s="42" t="s">
        <v>68</v>
      </c>
      <c r="AB175" s="317" t="s">
        <v>1594</v>
      </c>
      <c r="AC175" s="315" t="s">
        <v>80</v>
      </c>
      <c r="AD175" s="42" t="s">
        <v>83</v>
      </c>
      <c r="AE175" s="316" t="s">
        <v>67</v>
      </c>
      <c r="AF175" s="316" t="s">
        <v>69</v>
      </c>
      <c r="AG175" s="315" t="s">
        <v>67</v>
      </c>
      <c r="AH175" s="315" t="s">
        <v>128</v>
      </c>
      <c r="AI175" s="317" t="s">
        <v>1700</v>
      </c>
      <c r="AJ175" s="48" t="s">
        <v>70</v>
      </c>
      <c r="AK175" s="47">
        <v>45134</v>
      </c>
      <c r="AL175" s="47">
        <v>45195</v>
      </c>
      <c r="AM175" s="47">
        <v>45247</v>
      </c>
      <c r="AN175" s="47">
        <v>45363</v>
      </c>
      <c r="AO175" s="350" t="s">
        <v>1698</v>
      </c>
    </row>
    <row r="176" spans="1:41" s="4" customFormat="1" ht="11.3" customHeight="1" x14ac:dyDescent="0.2">
      <c r="A176" s="40">
        <v>4</v>
      </c>
      <c r="B176" s="304" t="s">
        <v>19</v>
      </c>
      <c r="C176" s="79" t="s">
        <v>20</v>
      </c>
      <c r="D176" s="303" t="s">
        <v>1080</v>
      </c>
      <c r="E176" s="304" t="s">
        <v>58</v>
      </c>
      <c r="F176" s="79" t="s">
        <v>618</v>
      </c>
      <c r="G176" s="114" t="s">
        <v>1224</v>
      </c>
      <c r="H176" s="79" t="s">
        <v>781</v>
      </c>
      <c r="I176" s="79" t="s">
        <v>1228</v>
      </c>
      <c r="J176" s="40" t="s">
        <v>85</v>
      </c>
      <c r="K176" s="79" t="s">
        <v>1492</v>
      </c>
      <c r="L176" s="79" t="s">
        <v>1242</v>
      </c>
      <c r="M176" s="79" t="s">
        <v>932</v>
      </c>
      <c r="N176" s="79" t="s">
        <v>1263</v>
      </c>
      <c r="O176" s="109">
        <v>2</v>
      </c>
      <c r="P176" s="40" t="s">
        <v>222</v>
      </c>
      <c r="Q176" s="176" t="s">
        <v>68</v>
      </c>
      <c r="R176" s="307">
        <v>4779271</v>
      </c>
      <c r="S176" s="43">
        <f t="shared" si="27"/>
        <v>-0.64413888503768901</v>
      </c>
      <c r="T176" s="35">
        <f t="shared" si="19"/>
        <v>-8650887</v>
      </c>
      <c r="U176" s="297" t="s">
        <v>1769</v>
      </c>
      <c r="V176" s="35">
        <v>13430158</v>
      </c>
      <c r="W176" s="35">
        <f t="shared" si="20"/>
        <v>5622672</v>
      </c>
      <c r="X176" s="44">
        <f t="shared" si="25"/>
        <v>0.84999996442972314</v>
      </c>
      <c r="Y176" s="35">
        <f>ROUND((R176/0.85)*0.15,0)</f>
        <v>843401</v>
      </c>
      <c r="Z176" s="45">
        <v>0.85</v>
      </c>
      <c r="AA176" s="42" t="s">
        <v>68</v>
      </c>
      <c r="AB176" s="323" t="s">
        <v>1594</v>
      </c>
      <c r="AC176" s="315" t="s">
        <v>80</v>
      </c>
      <c r="AD176" s="42" t="s">
        <v>83</v>
      </c>
      <c r="AE176" s="316" t="s">
        <v>67</v>
      </c>
      <c r="AF176" s="316" t="s">
        <v>69</v>
      </c>
      <c r="AG176" s="315" t="s">
        <v>67</v>
      </c>
      <c r="AH176" s="315" t="s">
        <v>69</v>
      </c>
      <c r="AI176" s="317" t="s">
        <v>1761</v>
      </c>
      <c r="AJ176" s="48" t="s">
        <v>70</v>
      </c>
      <c r="AK176" s="46">
        <v>45407</v>
      </c>
      <c r="AL176" s="47">
        <v>45454</v>
      </c>
      <c r="AM176" s="64">
        <v>45426</v>
      </c>
      <c r="AN176" s="64">
        <v>45538</v>
      </c>
      <c r="AO176" s="64">
        <v>45583</v>
      </c>
    </row>
    <row r="177" spans="1:41" s="4" customFormat="1" ht="11.3" customHeight="1" x14ac:dyDescent="0.2">
      <c r="A177" s="40">
        <v>4</v>
      </c>
      <c r="B177" s="304" t="s">
        <v>19</v>
      </c>
      <c r="C177" s="79" t="s">
        <v>20</v>
      </c>
      <c r="D177" s="303" t="s">
        <v>1080</v>
      </c>
      <c r="E177" s="304" t="s">
        <v>58</v>
      </c>
      <c r="F177" s="79" t="s">
        <v>618</v>
      </c>
      <c r="G177" s="114" t="s">
        <v>1224</v>
      </c>
      <c r="H177" s="79" t="s">
        <v>781</v>
      </c>
      <c r="I177" s="79" t="s">
        <v>1228</v>
      </c>
      <c r="J177" s="40" t="s">
        <v>85</v>
      </c>
      <c r="K177" s="79" t="s">
        <v>1492</v>
      </c>
      <c r="L177" s="79" t="s">
        <v>1242</v>
      </c>
      <c r="M177" s="79" t="s">
        <v>932</v>
      </c>
      <c r="N177" s="79" t="s">
        <v>1263</v>
      </c>
      <c r="O177" s="109">
        <v>3</v>
      </c>
      <c r="P177" s="40" t="s">
        <v>222</v>
      </c>
      <c r="Q177" s="176" t="s">
        <v>68</v>
      </c>
      <c r="R177" s="307">
        <v>1867283</v>
      </c>
      <c r="S177" s="43">
        <f t="shared" si="27"/>
        <v>0.1822549345489656</v>
      </c>
      <c r="T177" s="35">
        <f t="shared" si="19"/>
        <v>287858</v>
      </c>
      <c r="U177" s="32" t="s">
        <v>1770</v>
      </c>
      <c r="V177" s="35">
        <v>1579425</v>
      </c>
      <c r="W177" s="35">
        <f t="shared" si="20"/>
        <v>2196804</v>
      </c>
      <c r="X177" s="44">
        <f t="shared" si="25"/>
        <v>0.84999981791730173</v>
      </c>
      <c r="Y177" s="35">
        <f t="shared" ref="Y177:Y186" si="28">ROUNDUP((R177/0.85)*0.15,0)</f>
        <v>329521</v>
      </c>
      <c r="Z177" s="45">
        <v>0.85</v>
      </c>
      <c r="AA177" s="42" t="s">
        <v>68</v>
      </c>
      <c r="AB177" s="323" t="s">
        <v>1878</v>
      </c>
      <c r="AC177" s="315" t="s">
        <v>80</v>
      </c>
      <c r="AD177" s="42" t="s">
        <v>66</v>
      </c>
      <c r="AE177" s="316" t="s">
        <v>67</v>
      </c>
      <c r="AF177" s="316" t="s">
        <v>69</v>
      </c>
      <c r="AG177" s="315" t="s">
        <v>67</v>
      </c>
      <c r="AH177" s="315" t="s">
        <v>69</v>
      </c>
      <c r="AI177" s="317" t="s">
        <v>998</v>
      </c>
      <c r="AJ177" s="48" t="s">
        <v>70</v>
      </c>
      <c r="AK177" s="46">
        <v>45645</v>
      </c>
      <c r="AL177" s="47">
        <v>45691</v>
      </c>
      <c r="AM177" s="46">
        <v>45769</v>
      </c>
      <c r="AN177" s="64">
        <v>45930</v>
      </c>
      <c r="AO177" s="34" t="s">
        <v>1701</v>
      </c>
    </row>
    <row r="178" spans="1:41" s="4" customFormat="1" ht="11.3" customHeight="1" x14ac:dyDescent="0.2">
      <c r="A178" s="40">
        <v>4</v>
      </c>
      <c r="B178" s="304" t="s">
        <v>19</v>
      </c>
      <c r="C178" s="79" t="s">
        <v>20</v>
      </c>
      <c r="D178" s="303" t="s">
        <v>1080</v>
      </c>
      <c r="E178" s="304" t="s">
        <v>58</v>
      </c>
      <c r="F178" s="79" t="s">
        <v>618</v>
      </c>
      <c r="G178" s="114" t="s">
        <v>1224</v>
      </c>
      <c r="H178" s="79" t="s">
        <v>781</v>
      </c>
      <c r="I178" s="79" t="s">
        <v>1228</v>
      </c>
      <c r="J178" s="40" t="s">
        <v>85</v>
      </c>
      <c r="K178" s="79" t="s">
        <v>1492</v>
      </c>
      <c r="L178" s="79" t="s">
        <v>1242</v>
      </c>
      <c r="M178" s="79" t="s">
        <v>932</v>
      </c>
      <c r="N178" s="79" t="s">
        <v>1263</v>
      </c>
      <c r="O178" s="109">
        <v>4</v>
      </c>
      <c r="P178" s="40" t="s">
        <v>222</v>
      </c>
      <c r="Q178" s="176" t="s">
        <v>68</v>
      </c>
      <c r="R178" s="307">
        <v>13142372</v>
      </c>
      <c r="S178" s="43">
        <f t="shared" si="27"/>
        <v>-0.52095596141803524</v>
      </c>
      <c r="T178" s="35">
        <f t="shared" si="19"/>
        <v>-14292208</v>
      </c>
      <c r="U178" s="297" t="s">
        <v>1771</v>
      </c>
      <c r="V178" s="35">
        <v>27434580</v>
      </c>
      <c r="W178" s="35">
        <f t="shared" si="20"/>
        <v>15461615</v>
      </c>
      <c r="X178" s="44">
        <f t="shared" si="25"/>
        <v>0.84999995149277741</v>
      </c>
      <c r="Y178" s="35">
        <f t="shared" si="28"/>
        <v>2319243</v>
      </c>
      <c r="Z178" s="45">
        <v>0.85</v>
      </c>
      <c r="AA178" s="42" t="s">
        <v>68</v>
      </c>
      <c r="AB178" s="323" t="s">
        <v>1594</v>
      </c>
      <c r="AC178" s="315" t="s">
        <v>80</v>
      </c>
      <c r="AD178" s="42" t="s">
        <v>83</v>
      </c>
      <c r="AE178" s="316" t="s">
        <v>67</v>
      </c>
      <c r="AF178" s="316" t="s">
        <v>69</v>
      </c>
      <c r="AG178" s="315" t="s">
        <v>67</v>
      </c>
      <c r="AH178" s="315" t="s">
        <v>69</v>
      </c>
      <c r="AI178" s="317" t="s">
        <v>1760</v>
      </c>
      <c r="AJ178" s="48" t="s">
        <v>70</v>
      </c>
      <c r="AK178" s="47">
        <v>45624</v>
      </c>
      <c r="AL178" s="46">
        <v>45677</v>
      </c>
      <c r="AM178" s="64">
        <v>45638</v>
      </c>
      <c r="AN178" s="64">
        <v>45699</v>
      </c>
      <c r="AO178" s="64">
        <v>45733</v>
      </c>
    </row>
    <row r="179" spans="1:41" s="4" customFormat="1" ht="11.3" customHeight="1" x14ac:dyDescent="0.2">
      <c r="A179" s="40">
        <v>4</v>
      </c>
      <c r="B179" s="304" t="s">
        <v>19</v>
      </c>
      <c r="C179" s="79" t="s">
        <v>20</v>
      </c>
      <c r="D179" s="303" t="s">
        <v>1080</v>
      </c>
      <c r="E179" s="304" t="s">
        <v>58</v>
      </c>
      <c r="F179" s="79" t="s">
        <v>618</v>
      </c>
      <c r="G179" s="114" t="s">
        <v>1224</v>
      </c>
      <c r="H179" s="79" t="s">
        <v>781</v>
      </c>
      <c r="I179" s="79" t="s">
        <v>1228</v>
      </c>
      <c r="J179" s="40" t="s">
        <v>85</v>
      </c>
      <c r="K179" s="79" t="s">
        <v>1492</v>
      </c>
      <c r="L179" s="79" t="s">
        <v>1242</v>
      </c>
      <c r="M179" s="79" t="s">
        <v>932</v>
      </c>
      <c r="N179" s="79" t="s">
        <v>1263</v>
      </c>
      <c r="O179" s="109">
        <v>5</v>
      </c>
      <c r="P179" s="40" t="s">
        <v>222</v>
      </c>
      <c r="Q179" s="176" t="s">
        <v>68</v>
      </c>
      <c r="R179" s="307">
        <v>7816351</v>
      </c>
      <c r="S179" s="43">
        <f t="shared" si="27"/>
        <v>-0.28868493797931527</v>
      </c>
      <c r="T179" s="35">
        <f t="shared" si="19"/>
        <v>-3172241</v>
      </c>
      <c r="U179" s="32" t="s">
        <v>1729</v>
      </c>
      <c r="V179" s="35">
        <v>10988592</v>
      </c>
      <c r="W179" s="35">
        <f t="shared" si="20"/>
        <v>9195708</v>
      </c>
      <c r="X179" s="44">
        <f t="shared" si="25"/>
        <v>0.84999991300289224</v>
      </c>
      <c r="Y179" s="35">
        <f t="shared" si="28"/>
        <v>1379357</v>
      </c>
      <c r="Z179" s="45">
        <v>0.85</v>
      </c>
      <c r="AA179" s="42" t="s">
        <v>68</v>
      </c>
      <c r="AB179" s="323" t="s">
        <v>1593</v>
      </c>
      <c r="AC179" s="315" t="s">
        <v>80</v>
      </c>
      <c r="AD179" s="42" t="s">
        <v>66</v>
      </c>
      <c r="AE179" s="316" t="s">
        <v>67</v>
      </c>
      <c r="AF179" s="316" t="s">
        <v>69</v>
      </c>
      <c r="AG179" s="315" t="s">
        <v>67</v>
      </c>
      <c r="AH179" s="315" t="s">
        <v>128</v>
      </c>
      <c r="AI179" s="331" t="s">
        <v>1595</v>
      </c>
      <c r="AJ179" s="48" t="s">
        <v>70</v>
      </c>
      <c r="AK179" s="47">
        <v>45624</v>
      </c>
      <c r="AL179" s="46">
        <v>45677</v>
      </c>
      <c r="AM179" s="64">
        <v>45630</v>
      </c>
      <c r="AN179" s="64">
        <v>45699</v>
      </c>
      <c r="AO179" s="350" t="s">
        <v>1698</v>
      </c>
    </row>
    <row r="180" spans="1:41" s="4" customFormat="1" ht="11.3" customHeight="1" x14ac:dyDescent="0.2">
      <c r="A180" s="40">
        <v>4</v>
      </c>
      <c r="B180" s="304" t="s">
        <v>19</v>
      </c>
      <c r="C180" s="79" t="s">
        <v>20</v>
      </c>
      <c r="D180" s="303" t="s">
        <v>1080</v>
      </c>
      <c r="E180" s="304" t="s">
        <v>58</v>
      </c>
      <c r="F180" s="79" t="s">
        <v>618</v>
      </c>
      <c r="G180" s="114" t="s">
        <v>1224</v>
      </c>
      <c r="H180" s="79" t="s">
        <v>781</v>
      </c>
      <c r="I180" s="79" t="s">
        <v>1228</v>
      </c>
      <c r="J180" s="40" t="s">
        <v>86</v>
      </c>
      <c r="K180" s="79" t="s">
        <v>1463</v>
      </c>
      <c r="L180" s="79" t="s">
        <v>1243</v>
      </c>
      <c r="M180" s="79" t="s">
        <v>933</v>
      </c>
      <c r="N180" s="79" t="s">
        <v>1264</v>
      </c>
      <c r="O180" s="109" t="s">
        <v>226</v>
      </c>
      <c r="P180" s="40" t="s">
        <v>222</v>
      </c>
      <c r="Q180" s="176" t="s">
        <v>68</v>
      </c>
      <c r="R180" s="307">
        <v>5950000</v>
      </c>
      <c r="S180" s="43">
        <f t="shared" si="27"/>
        <v>0</v>
      </c>
      <c r="T180" s="35">
        <f t="shared" si="19"/>
        <v>0</v>
      </c>
      <c r="U180" s="32"/>
      <c r="V180" s="35">
        <v>5950000</v>
      </c>
      <c r="W180" s="35">
        <f t="shared" si="20"/>
        <v>7000000</v>
      </c>
      <c r="X180" s="44">
        <f t="shared" si="25"/>
        <v>0.85</v>
      </c>
      <c r="Y180" s="35">
        <f t="shared" si="28"/>
        <v>1050000</v>
      </c>
      <c r="Z180" s="45">
        <v>0.85</v>
      </c>
      <c r="AA180" s="42" t="s">
        <v>68</v>
      </c>
      <c r="AB180" s="316" t="s">
        <v>68</v>
      </c>
      <c r="AC180" s="315" t="s">
        <v>691</v>
      </c>
      <c r="AD180" s="42" t="s">
        <v>66</v>
      </c>
      <c r="AE180" s="316" t="s">
        <v>67</v>
      </c>
      <c r="AF180" s="316" t="s">
        <v>69</v>
      </c>
      <c r="AG180" s="315" t="s">
        <v>67</v>
      </c>
      <c r="AH180" s="315" t="s">
        <v>69</v>
      </c>
      <c r="AI180" s="317" t="s">
        <v>1621</v>
      </c>
      <c r="AJ180" s="34" t="s">
        <v>67</v>
      </c>
      <c r="AK180" s="48" t="s">
        <v>1548</v>
      </c>
      <c r="AL180" s="48" t="s">
        <v>1548</v>
      </c>
      <c r="AM180" s="64">
        <v>45639</v>
      </c>
      <c r="AN180" s="64">
        <v>45741</v>
      </c>
      <c r="AO180" s="350" t="s">
        <v>1698</v>
      </c>
    </row>
    <row r="181" spans="1:41" s="4" customFormat="1" ht="11.3" customHeight="1" x14ac:dyDescent="0.2">
      <c r="A181" s="40">
        <v>4</v>
      </c>
      <c r="B181" s="304" t="s">
        <v>19</v>
      </c>
      <c r="C181" s="79" t="s">
        <v>20</v>
      </c>
      <c r="D181" s="303" t="s">
        <v>1080</v>
      </c>
      <c r="E181" s="304" t="s">
        <v>58</v>
      </c>
      <c r="F181" s="79" t="s">
        <v>618</v>
      </c>
      <c r="G181" s="114" t="s">
        <v>1224</v>
      </c>
      <c r="H181" s="79" t="s">
        <v>781</v>
      </c>
      <c r="I181" s="79" t="s">
        <v>1228</v>
      </c>
      <c r="J181" s="40" t="s">
        <v>88</v>
      </c>
      <c r="K181" s="223" t="s">
        <v>1493</v>
      </c>
      <c r="L181" s="79" t="s">
        <v>1244</v>
      </c>
      <c r="M181" s="79" t="s">
        <v>934</v>
      </c>
      <c r="N181" s="79" t="s">
        <v>1265</v>
      </c>
      <c r="O181" s="109" t="s">
        <v>226</v>
      </c>
      <c r="P181" s="40" t="s">
        <v>222</v>
      </c>
      <c r="Q181" s="176" t="s">
        <v>68</v>
      </c>
      <c r="R181" s="307">
        <v>6120000</v>
      </c>
      <c r="S181" s="43">
        <f t="shared" si="27"/>
        <v>0</v>
      </c>
      <c r="T181" s="35">
        <f t="shared" si="19"/>
        <v>0</v>
      </c>
      <c r="U181" s="32"/>
      <c r="V181" s="35">
        <v>6120000</v>
      </c>
      <c r="W181" s="35">
        <f t="shared" si="20"/>
        <v>7200000</v>
      </c>
      <c r="X181" s="44">
        <f t="shared" si="25"/>
        <v>0.85</v>
      </c>
      <c r="Y181" s="35">
        <f t="shared" si="28"/>
        <v>1080000</v>
      </c>
      <c r="Z181" s="45">
        <v>0.85</v>
      </c>
      <c r="AA181" s="42" t="s">
        <v>68</v>
      </c>
      <c r="AB181" s="316" t="s">
        <v>68</v>
      </c>
      <c r="AC181" s="315" t="s">
        <v>80</v>
      </c>
      <c r="AD181" s="42" t="s">
        <v>66</v>
      </c>
      <c r="AE181" s="316" t="s">
        <v>67</v>
      </c>
      <c r="AF181" s="316" t="s">
        <v>69</v>
      </c>
      <c r="AG181" s="315" t="s">
        <v>67</v>
      </c>
      <c r="AH181" s="315" t="s">
        <v>69</v>
      </c>
      <c r="AI181" s="317" t="s">
        <v>1591</v>
      </c>
      <c r="AJ181" s="34" t="s">
        <v>67</v>
      </c>
      <c r="AK181" s="46">
        <v>45260</v>
      </c>
      <c r="AL181" s="46">
        <v>45296</v>
      </c>
      <c r="AM181" s="46">
        <v>45341</v>
      </c>
      <c r="AN181" s="47">
        <v>45440</v>
      </c>
      <c r="AO181" s="350" t="s">
        <v>1698</v>
      </c>
    </row>
    <row r="182" spans="1:41" s="4" customFormat="1" ht="11.3" customHeight="1" x14ac:dyDescent="0.2">
      <c r="A182" s="40">
        <v>4</v>
      </c>
      <c r="B182" s="304" t="s">
        <v>19</v>
      </c>
      <c r="C182" s="79" t="s">
        <v>20</v>
      </c>
      <c r="D182" s="303" t="s">
        <v>1080</v>
      </c>
      <c r="E182" s="304" t="s">
        <v>58</v>
      </c>
      <c r="F182" s="79" t="s">
        <v>618</v>
      </c>
      <c r="G182" s="114" t="s">
        <v>1224</v>
      </c>
      <c r="H182" s="79" t="s">
        <v>781</v>
      </c>
      <c r="I182" s="79" t="s">
        <v>1228</v>
      </c>
      <c r="J182" s="40" t="s">
        <v>89</v>
      </c>
      <c r="K182" s="223" t="s">
        <v>1601</v>
      </c>
      <c r="L182" s="79" t="s">
        <v>1245</v>
      </c>
      <c r="M182" s="79" t="s">
        <v>895</v>
      </c>
      <c r="N182" s="102" t="s">
        <v>1266</v>
      </c>
      <c r="O182" s="109" t="s">
        <v>226</v>
      </c>
      <c r="P182" s="40" t="s">
        <v>222</v>
      </c>
      <c r="Q182" s="176" t="s">
        <v>68</v>
      </c>
      <c r="R182" s="307">
        <v>10599500</v>
      </c>
      <c r="S182" s="43">
        <f t="shared" si="27"/>
        <v>0</v>
      </c>
      <c r="T182" s="35">
        <f t="shared" si="19"/>
        <v>0</v>
      </c>
      <c r="U182" s="32"/>
      <c r="V182" s="35">
        <v>10599500</v>
      </c>
      <c r="W182" s="35">
        <f t="shared" si="20"/>
        <v>12470000</v>
      </c>
      <c r="X182" s="44">
        <f t="shared" si="25"/>
        <v>0.85</v>
      </c>
      <c r="Y182" s="35">
        <f t="shared" si="28"/>
        <v>1870500</v>
      </c>
      <c r="Z182" s="45">
        <v>0.85</v>
      </c>
      <c r="AA182" s="42" t="s">
        <v>68</v>
      </c>
      <c r="AB182" s="316" t="s">
        <v>68</v>
      </c>
      <c r="AC182" s="315" t="s">
        <v>80</v>
      </c>
      <c r="AD182" s="42" t="s">
        <v>66</v>
      </c>
      <c r="AE182" s="316" t="s">
        <v>67</v>
      </c>
      <c r="AF182" s="316" t="s">
        <v>69</v>
      </c>
      <c r="AG182" s="315" t="s">
        <v>67</v>
      </c>
      <c r="AH182" s="315" t="s">
        <v>69</v>
      </c>
      <c r="AI182" s="317" t="s">
        <v>1499</v>
      </c>
      <c r="AJ182" s="34" t="s">
        <v>67</v>
      </c>
      <c r="AK182" s="46">
        <v>44679</v>
      </c>
      <c r="AL182" s="46">
        <v>44952</v>
      </c>
      <c r="AM182" s="46">
        <v>45090</v>
      </c>
      <c r="AN182" s="47">
        <v>45272</v>
      </c>
      <c r="AO182" s="350" t="s">
        <v>1698</v>
      </c>
    </row>
    <row r="183" spans="1:41" s="4" customFormat="1" ht="11.3" customHeight="1" x14ac:dyDescent="0.2">
      <c r="A183" s="40">
        <v>4</v>
      </c>
      <c r="B183" s="304" t="s">
        <v>19</v>
      </c>
      <c r="C183" s="79" t="s">
        <v>20</v>
      </c>
      <c r="D183" s="303" t="s">
        <v>1080</v>
      </c>
      <c r="E183" s="304" t="s">
        <v>58</v>
      </c>
      <c r="F183" s="79" t="s">
        <v>618</v>
      </c>
      <c r="G183" s="114" t="s">
        <v>1224</v>
      </c>
      <c r="H183" s="79" t="s">
        <v>781</v>
      </c>
      <c r="I183" s="79" t="s">
        <v>1228</v>
      </c>
      <c r="J183" s="40" t="s">
        <v>603</v>
      </c>
      <c r="K183" s="223" t="s">
        <v>160</v>
      </c>
      <c r="L183" s="301" t="s">
        <v>1297</v>
      </c>
      <c r="M183" s="301" t="s">
        <v>160</v>
      </c>
      <c r="N183" s="301" t="s">
        <v>1297</v>
      </c>
      <c r="O183" s="109" t="s">
        <v>226</v>
      </c>
      <c r="P183" s="40" t="s">
        <v>222</v>
      </c>
      <c r="Q183" s="176" t="s">
        <v>307</v>
      </c>
      <c r="R183" s="307">
        <v>1087059</v>
      </c>
      <c r="S183" s="43">
        <f t="shared" si="27"/>
        <v>-2.0005409060175793E-2</v>
      </c>
      <c r="T183" s="35">
        <f t="shared" si="19"/>
        <v>-22191</v>
      </c>
      <c r="U183" s="297" t="s">
        <v>1685</v>
      </c>
      <c r="V183" s="35">
        <v>1109250</v>
      </c>
      <c r="W183" s="35">
        <f t="shared" si="20"/>
        <v>1278893</v>
      </c>
      <c r="X183" s="44">
        <f t="shared" si="25"/>
        <v>0.84999996090368779</v>
      </c>
      <c r="Y183" s="35">
        <f t="shared" si="28"/>
        <v>191834</v>
      </c>
      <c r="Z183" s="45">
        <v>0.85</v>
      </c>
      <c r="AA183" s="42" t="s">
        <v>307</v>
      </c>
      <c r="AB183" s="315" t="s">
        <v>1481</v>
      </c>
      <c r="AC183" s="315" t="s">
        <v>80</v>
      </c>
      <c r="AD183" s="42" t="s">
        <v>66</v>
      </c>
      <c r="AE183" s="316" t="s">
        <v>67</v>
      </c>
      <c r="AF183" s="316" t="s">
        <v>69</v>
      </c>
      <c r="AG183" s="315" t="s">
        <v>67</v>
      </c>
      <c r="AH183" s="322" t="s">
        <v>69</v>
      </c>
      <c r="AI183" s="317" t="s">
        <v>1484</v>
      </c>
      <c r="AJ183" s="34" t="s">
        <v>67</v>
      </c>
      <c r="AK183" s="46">
        <v>45071</v>
      </c>
      <c r="AL183" s="46">
        <v>45111</v>
      </c>
      <c r="AM183" s="47">
        <v>45126</v>
      </c>
      <c r="AN183" s="47">
        <v>45349</v>
      </c>
      <c r="AO183" s="350" t="s">
        <v>1698</v>
      </c>
    </row>
    <row r="184" spans="1:41" s="4" customFormat="1" ht="11.3" customHeight="1" x14ac:dyDescent="0.2">
      <c r="A184" s="40">
        <v>4</v>
      </c>
      <c r="B184" s="304" t="s">
        <v>19</v>
      </c>
      <c r="C184" s="79" t="s">
        <v>20</v>
      </c>
      <c r="D184" s="303" t="s">
        <v>1080</v>
      </c>
      <c r="E184" s="304" t="s">
        <v>63</v>
      </c>
      <c r="F184" s="79" t="s">
        <v>619</v>
      </c>
      <c r="G184" s="79" t="s">
        <v>465</v>
      </c>
      <c r="H184" s="79" t="s">
        <v>941</v>
      </c>
      <c r="I184" s="79" t="s">
        <v>1229</v>
      </c>
      <c r="J184" s="40" t="s">
        <v>91</v>
      </c>
      <c r="K184" s="223" t="s">
        <v>92</v>
      </c>
      <c r="L184" s="79" t="s">
        <v>1246</v>
      </c>
      <c r="M184" s="79" t="s">
        <v>935</v>
      </c>
      <c r="N184" s="79" t="s">
        <v>1267</v>
      </c>
      <c r="O184" s="109" t="s">
        <v>226</v>
      </c>
      <c r="P184" s="40" t="s">
        <v>222</v>
      </c>
      <c r="Q184" s="176" t="s">
        <v>68</v>
      </c>
      <c r="R184" s="307">
        <v>6732119</v>
      </c>
      <c r="S184" s="43">
        <f t="shared" si="27"/>
        <v>0</v>
      </c>
      <c r="T184" s="35">
        <f t="shared" si="19"/>
        <v>0</v>
      </c>
      <c r="U184" s="32"/>
      <c r="V184" s="35">
        <v>6732119</v>
      </c>
      <c r="W184" s="35">
        <f t="shared" si="20"/>
        <v>7920140</v>
      </c>
      <c r="X184" s="44">
        <f t="shared" si="25"/>
        <v>0.85</v>
      </c>
      <c r="Y184" s="35">
        <f t="shared" si="28"/>
        <v>1188021</v>
      </c>
      <c r="Z184" s="45">
        <v>0.85</v>
      </c>
      <c r="AA184" s="42" t="s">
        <v>68</v>
      </c>
      <c r="AB184" s="315" t="s">
        <v>1495</v>
      </c>
      <c r="AC184" s="322" t="s">
        <v>580</v>
      </c>
      <c r="AD184" s="42" t="s">
        <v>66</v>
      </c>
      <c r="AE184" s="316" t="s">
        <v>67</v>
      </c>
      <c r="AF184" s="316" t="s">
        <v>69</v>
      </c>
      <c r="AG184" s="315" t="s">
        <v>67</v>
      </c>
      <c r="AH184" s="315" t="s">
        <v>69</v>
      </c>
      <c r="AI184" s="317" t="s">
        <v>1498</v>
      </c>
      <c r="AJ184" s="34" t="s">
        <v>67</v>
      </c>
      <c r="AK184" s="46">
        <v>44707</v>
      </c>
      <c r="AL184" s="46">
        <v>44952</v>
      </c>
      <c r="AM184" s="46">
        <v>45082</v>
      </c>
      <c r="AN184" s="46">
        <v>45265</v>
      </c>
      <c r="AO184" s="350" t="s">
        <v>1698</v>
      </c>
    </row>
    <row r="185" spans="1:41" s="4" customFormat="1" ht="11.3" customHeight="1" x14ac:dyDescent="0.2">
      <c r="A185" s="40">
        <v>4</v>
      </c>
      <c r="B185" s="304" t="s">
        <v>19</v>
      </c>
      <c r="C185" s="79" t="s">
        <v>20</v>
      </c>
      <c r="D185" s="303" t="s">
        <v>1080</v>
      </c>
      <c r="E185" s="304" t="s">
        <v>63</v>
      </c>
      <c r="F185" s="79" t="s">
        <v>619</v>
      </c>
      <c r="G185" s="79" t="s">
        <v>465</v>
      </c>
      <c r="H185" s="79" t="s">
        <v>941</v>
      </c>
      <c r="I185" s="79" t="s">
        <v>1229</v>
      </c>
      <c r="J185" s="40" t="s">
        <v>93</v>
      </c>
      <c r="K185" s="223" t="s">
        <v>94</v>
      </c>
      <c r="L185" s="79" t="s">
        <v>1247</v>
      </c>
      <c r="M185" s="79" t="s">
        <v>835</v>
      </c>
      <c r="N185" s="79" t="s">
        <v>1268</v>
      </c>
      <c r="O185" s="109" t="s">
        <v>226</v>
      </c>
      <c r="P185" s="40" t="s">
        <v>222</v>
      </c>
      <c r="Q185" s="176" t="s">
        <v>68</v>
      </c>
      <c r="R185" s="307">
        <v>850000</v>
      </c>
      <c r="S185" s="43">
        <f t="shared" si="27"/>
        <v>0</v>
      </c>
      <c r="T185" s="35">
        <f t="shared" si="19"/>
        <v>0</v>
      </c>
      <c r="U185" s="32"/>
      <c r="V185" s="35">
        <v>850000</v>
      </c>
      <c r="W185" s="35">
        <f t="shared" si="20"/>
        <v>1000000</v>
      </c>
      <c r="X185" s="44">
        <f t="shared" si="25"/>
        <v>0.85</v>
      </c>
      <c r="Y185" s="35">
        <f t="shared" si="28"/>
        <v>150000</v>
      </c>
      <c r="Z185" s="45">
        <v>0.85</v>
      </c>
      <c r="AA185" s="42" t="s">
        <v>68</v>
      </c>
      <c r="AB185" s="315" t="s">
        <v>694</v>
      </c>
      <c r="AC185" s="315" t="s">
        <v>80</v>
      </c>
      <c r="AD185" s="42" t="s">
        <v>66</v>
      </c>
      <c r="AE185" s="316" t="s">
        <v>67</v>
      </c>
      <c r="AF185" s="316" t="s">
        <v>69</v>
      </c>
      <c r="AG185" s="315" t="s">
        <v>67</v>
      </c>
      <c r="AH185" s="315" t="s">
        <v>69</v>
      </c>
      <c r="AI185" s="317" t="s">
        <v>325</v>
      </c>
      <c r="AJ185" s="34" t="s">
        <v>67</v>
      </c>
      <c r="AK185" s="46">
        <v>44616</v>
      </c>
      <c r="AL185" s="46">
        <v>44952</v>
      </c>
      <c r="AM185" s="46">
        <v>45012</v>
      </c>
      <c r="AN185" s="46">
        <v>45120</v>
      </c>
      <c r="AO185" s="350" t="s">
        <v>1698</v>
      </c>
    </row>
    <row r="186" spans="1:41" s="4" customFormat="1" ht="11.3" customHeight="1" x14ac:dyDescent="0.2">
      <c r="A186" s="40">
        <v>4</v>
      </c>
      <c r="B186" s="304" t="s">
        <v>19</v>
      </c>
      <c r="C186" s="79" t="s">
        <v>20</v>
      </c>
      <c r="D186" s="303" t="s">
        <v>1080</v>
      </c>
      <c r="E186" s="304" t="s">
        <v>63</v>
      </c>
      <c r="F186" s="79" t="s">
        <v>619</v>
      </c>
      <c r="G186" s="79" t="s">
        <v>465</v>
      </c>
      <c r="H186" s="79" t="s">
        <v>941</v>
      </c>
      <c r="I186" s="79" t="s">
        <v>1229</v>
      </c>
      <c r="J186" s="40" t="s">
        <v>95</v>
      </c>
      <c r="K186" s="223" t="s">
        <v>1024</v>
      </c>
      <c r="L186" s="79" t="s">
        <v>1248</v>
      </c>
      <c r="M186" s="79" t="s">
        <v>836</v>
      </c>
      <c r="N186" s="79" t="s">
        <v>1269</v>
      </c>
      <c r="O186" s="109" t="s">
        <v>226</v>
      </c>
      <c r="P186" s="40" t="s">
        <v>222</v>
      </c>
      <c r="Q186" s="176" t="s">
        <v>68</v>
      </c>
      <c r="R186" s="307">
        <v>3697500</v>
      </c>
      <c r="S186" s="43">
        <f t="shared" si="27"/>
        <v>0</v>
      </c>
      <c r="T186" s="35">
        <f t="shared" si="19"/>
        <v>0</v>
      </c>
      <c r="U186" s="32"/>
      <c r="V186" s="35">
        <v>3697500</v>
      </c>
      <c r="W186" s="35">
        <f t="shared" si="20"/>
        <v>4350000</v>
      </c>
      <c r="X186" s="44">
        <f t="shared" si="25"/>
        <v>0.85</v>
      </c>
      <c r="Y186" s="35">
        <f t="shared" si="28"/>
        <v>652500</v>
      </c>
      <c r="Z186" s="45">
        <v>0.85</v>
      </c>
      <c r="AA186" s="42" t="s">
        <v>68</v>
      </c>
      <c r="AB186" s="315" t="s">
        <v>1496</v>
      </c>
      <c r="AC186" s="315" t="s">
        <v>973</v>
      </c>
      <c r="AD186" s="42" t="s">
        <v>66</v>
      </c>
      <c r="AE186" s="316" t="s">
        <v>67</v>
      </c>
      <c r="AF186" s="316" t="s">
        <v>69</v>
      </c>
      <c r="AG186" s="315" t="s">
        <v>67</v>
      </c>
      <c r="AH186" s="315" t="s">
        <v>69</v>
      </c>
      <c r="AI186" s="317" t="s">
        <v>718</v>
      </c>
      <c r="AJ186" s="34" t="s">
        <v>67</v>
      </c>
      <c r="AK186" s="46">
        <v>44526</v>
      </c>
      <c r="AL186" s="46">
        <v>44952</v>
      </c>
      <c r="AM186" s="46">
        <v>44973</v>
      </c>
      <c r="AN186" s="46">
        <v>45097</v>
      </c>
      <c r="AO186" s="350" t="s">
        <v>1698</v>
      </c>
    </row>
    <row r="187" spans="1:41" s="4" customFormat="1" ht="11.3" customHeight="1" x14ac:dyDescent="0.2">
      <c r="A187" s="40">
        <v>4</v>
      </c>
      <c r="B187" s="304" t="s">
        <v>19</v>
      </c>
      <c r="C187" s="79" t="s">
        <v>20</v>
      </c>
      <c r="D187" s="303" t="s">
        <v>1080</v>
      </c>
      <c r="E187" s="304" t="s">
        <v>63</v>
      </c>
      <c r="F187" s="79" t="s">
        <v>619</v>
      </c>
      <c r="G187" s="79" t="s">
        <v>465</v>
      </c>
      <c r="H187" s="79" t="s">
        <v>941</v>
      </c>
      <c r="I187" s="79" t="s">
        <v>1229</v>
      </c>
      <c r="J187" s="40" t="s">
        <v>300</v>
      </c>
      <c r="K187" s="223" t="s">
        <v>96</v>
      </c>
      <c r="L187" s="79" t="s">
        <v>1249</v>
      </c>
      <c r="M187" s="79" t="s">
        <v>937</v>
      </c>
      <c r="N187" s="79" t="s">
        <v>1270</v>
      </c>
      <c r="O187" s="306">
        <v>1</v>
      </c>
      <c r="P187" s="40" t="s">
        <v>222</v>
      </c>
      <c r="Q187" s="176" t="s">
        <v>68</v>
      </c>
      <c r="R187" s="307">
        <v>8035359</v>
      </c>
      <c r="S187" s="43">
        <f t="shared" si="27"/>
        <v>0</v>
      </c>
      <c r="T187" s="35">
        <f t="shared" si="19"/>
        <v>0</v>
      </c>
      <c r="U187" s="32"/>
      <c r="V187" s="35">
        <v>8035359</v>
      </c>
      <c r="W187" s="35">
        <f t="shared" si="20"/>
        <v>9453364</v>
      </c>
      <c r="X187" s="44">
        <f t="shared" si="25"/>
        <v>0.84999995768702019</v>
      </c>
      <c r="Y187" s="35">
        <f>ROUND((R187/0.85)*0.15,0)</f>
        <v>1418005</v>
      </c>
      <c r="Z187" s="45">
        <v>0.85</v>
      </c>
      <c r="AA187" s="42" t="s">
        <v>68</v>
      </c>
      <c r="AB187" s="316" t="s">
        <v>68</v>
      </c>
      <c r="AC187" s="315" t="s">
        <v>80</v>
      </c>
      <c r="AD187" s="42" t="s">
        <v>66</v>
      </c>
      <c r="AE187" s="316" t="s">
        <v>67</v>
      </c>
      <c r="AF187" s="316" t="s">
        <v>69</v>
      </c>
      <c r="AG187" s="315" t="s">
        <v>67</v>
      </c>
      <c r="AH187" s="315" t="s">
        <v>69</v>
      </c>
      <c r="AI187" s="317" t="s">
        <v>1500</v>
      </c>
      <c r="AJ187" s="34" t="s">
        <v>67</v>
      </c>
      <c r="AK187" s="46">
        <v>45281</v>
      </c>
      <c r="AL187" s="47">
        <v>45320</v>
      </c>
      <c r="AM187" s="47">
        <v>45273</v>
      </c>
      <c r="AN187" s="46">
        <v>45342</v>
      </c>
      <c r="AO187" s="350" t="s">
        <v>1698</v>
      </c>
    </row>
    <row r="188" spans="1:41" s="4" customFormat="1" ht="11.15" customHeight="1" x14ac:dyDescent="0.2">
      <c r="A188" s="40">
        <v>4</v>
      </c>
      <c r="B188" s="304" t="s">
        <v>19</v>
      </c>
      <c r="C188" s="79" t="s">
        <v>20</v>
      </c>
      <c r="D188" s="303" t="s">
        <v>1080</v>
      </c>
      <c r="E188" s="304" t="s">
        <v>63</v>
      </c>
      <c r="F188" s="79" t="s">
        <v>619</v>
      </c>
      <c r="G188" s="79" t="s">
        <v>465</v>
      </c>
      <c r="H188" s="79" t="s">
        <v>941</v>
      </c>
      <c r="I188" s="79" t="s">
        <v>1229</v>
      </c>
      <c r="J188" s="40" t="s">
        <v>300</v>
      </c>
      <c r="K188" s="79" t="s">
        <v>96</v>
      </c>
      <c r="L188" s="79" t="s">
        <v>1249</v>
      </c>
      <c r="M188" s="79" t="s">
        <v>936</v>
      </c>
      <c r="N188" s="79" t="s">
        <v>1271</v>
      </c>
      <c r="O188" s="306">
        <v>2</v>
      </c>
      <c r="P188" s="40" t="s">
        <v>222</v>
      </c>
      <c r="Q188" s="176" t="s">
        <v>68</v>
      </c>
      <c r="R188" s="307">
        <v>1280641</v>
      </c>
      <c r="S188" s="43">
        <f t="shared" si="27"/>
        <v>0</v>
      </c>
      <c r="T188" s="35">
        <f t="shared" si="19"/>
        <v>0</v>
      </c>
      <c r="U188" s="32"/>
      <c r="V188" s="35">
        <v>1280641</v>
      </c>
      <c r="W188" s="35">
        <f t="shared" si="20"/>
        <v>1506637</v>
      </c>
      <c r="X188" s="44">
        <f t="shared" si="25"/>
        <v>0.84999970132155256</v>
      </c>
      <c r="Y188" s="35">
        <f t="shared" ref="Y188:Y215" si="29">ROUNDUP((R188/0.85)*0.15,0)</f>
        <v>225996</v>
      </c>
      <c r="Z188" s="45">
        <v>0.85</v>
      </c>
      <c r="AA188" s="42" t="s">
        <v>68</v>
      </c>
      <c r="AB188" s="315" t="s">
        <v>1620</v>
      </c>
      <c r="AC188" s="315" t="s">
        <v>80</v>
      </c>
      <c r="AD188" s="42" t="s">
        <v>83</v>
      </c>
      <c r="AE188" s="316" t="s">
        <v>67</v>
      </c>
      <c r="AF188" s="316" t="s">
        <v>69</v>
      </c>
      <c r="AG188" s="315" t="s">
        <v>67</v>
      </c>
      <c r="AH188" s="315" t="s">
        <v>69</v>
      </c>
      <c r="AI188" s="317" t="s">
        <v>1622</v>
      </c>
      <c r="AJ188" s="34" t="s">
        <v>67</v>
      </c>
      <c r="AK188" s="46">
        <v>45379</v>
      </c>
      <c r="AL188" s="46">
        <v>45433</v>
      </c>
      <c r="AM188" s="47">
        <v>45426</v>
      </c>
      <c r="AN188" s="46">
        <v>45489</v>
      </c>
      <c r="AO188" s="350" t="s">
        <v>1698</v>
      </c>
    </row>
    <row r="189" spans="1:41" s="4" customFormat="1" ht="11.3" customHeight="1" x14ac:dyDescent="0.2">
      <c r="A189" s="40">
        <v>4</v>
      </c>
      <c r="B189" s="304" t="s">
        <v>19</v>
      </c>
      <c r="C189" s="79" t="s">
        <v>20</v>
      </c>
      <c r="D189" s="303" t="s">
        <v>1080</v>
      </c>
      <c r="E189" s="304" t="s">
        <v>63</v>
      </c>
      <c r="F189" s="79" t="s">
        <v>619</v>
      </c>
      <c r="G189" s="79" t="s">
        <v>465</v>
      </c>
      <c r="H189" s="79" t="s">
        <v>941</v>
      </c>
      <c r="I189" s="79" t="s">
        <v>1229</v>
      </c>
      <c r="J189" s="40" t="s">
        <v>97</v>
      </c>
      <c r="K189" s="79" t="s">
        <v>1458</v>
      </c>
      <c r="L189" s="79" t="s">
        <v>1250</v>
      </c>
      <c r="M189" s="79" t="s">
        <v>938</v>
      </c>
      <c r="N189" s="79" t="s">
        <v>1272</v>
      </c>
      <c r="O189" s="109" t="s">
        <v>226</v>
      </c>
      <c r="P189" s="40" t="s">
        <v>222</v>
      </c>
      <c r="Q189" s="176" t="s">
        <v>68</v>
      </c>
      <c r="R189" s="307">
        <v>11092500</v>
      </c>
      <c r="S189" s="43">
        <f t="shared" si="27"/>
        <v>0</v>
      </c>
      <c r="T189" s="35">
        <f t="shared" si="19"/>
        <v>0</v>
      </c>
      <c r="U189" s="32"/>
      <c r="V189" s="35">
        <v>11092500</v>
      </c>
      <c r="W189" s="35">
        <f t="shared" si="20"/>
        <v>13050000</v>
      </c>
      <c r="X189" s="44">
        <f t="shared" si="25"/>
        <v>0.85</v>
      </c>
      <c r="Y189" s="35">
        <f t="shared" si="29"/>
        <v>1957500</v>
      </c>
      <c r="Z189" s="45">
        <v>0.85</v>
      </c>
      <c r="AA189" s="42" t="s">
        <v>68</v>
      </c>
      <c r="AB189" s="315" t="s">
        <v>1495</v>
      </c>
      <c r="AC189" s="315" t="s">
        <v>1451</v>
      </c>
      <c r="AD189" s="42" t="s">
        <v>66</v>
      </c>
      <c r="AE189" s="316" t="s">
        <v>67</v>
      </c>
      <c r="AF189" s="316" t="s">
        <v>69</v>
      </c>
      <c r="AG189" s="315" t="s">
        <v>67</v>
      </c>
      <c r="AH189" s="315" t="s">
        <v>69</v>
      </c>
      <c r="AI189" s="317" t="s">
        <v>1501</v>
      </c>
      <c r="AJ189" s="34" t="s">
        <v>67</v>
      </c>
      <c r="AK189" s="46">
        <v>45106</v>
      </c>
      <c r="AL189" s="46">
        <v>45156</v>
      </c>
      <c r="AM189" s="46">
        <v>45090</v>
      </c>
      <c r="AN189" s="47">
        <v>45251</v>
      </c>
      <c r="AO189" s="350" t="s">
        <v>1698</v>
      </c>
    </row>
    <row r="190" spans="1:41" s="4" customFormat="1" ht="11.3" customHeight="1" x14ac:dyDescent="0.2">
      <c r="A190" s="40">
        <v>4</v>
      </c>
      <c r="B190" s="304" t="s">
        <v>19</v>
      </c>
      <c r="C190" s="79" t="s">
        <v>20</v>
      </c>
      <c r="D190" s="303" t="s">
        <v>1080</v>
      </c>
      <c r="E190" s="304" t="s">
        <v>63</v>
      </c>
      <c r="F190" s="79" t="s">
        <v>619</v>
      </c>
      <c r="G190" s="79" t="s">
        <v>465</v>
      </c>
      <c r="H190" s="79" t="s">
        <v>941</v>
      </c>
      <c r="I190" s="79" t="s">
        <v>1229</v>
      </c>
      <c r="J190" s="305" t="s">
        <v>98</v>
      </c>
      <c r="K190" s="79" t="s">
        <v>183</v>
      </c>
      <c r="L190" s="79" t="s">
        <v>1337</v>
      </c>
      <c r="M190" s="79" t="s">
        <v>871</v>
      </c>
      <c r="N190" s="79" t="s">
        <v>1337</v>
      </c>
      <c r="O190" s="109" t="s">
        <v>226</v>
      </c>
      <c r="P190" s="40" t="s">
        <v>222</v>
      </c>
      <c r="Q190" s="311" t="s">
        <v>133</v>
      </c>
      <c r="R190" s="307">
        <v>11341111</v>
      </c>
      <c r="S190" s="43">
        <f t="shared" si="27"/>
        <v>-0.30290054705267688</v>
      </c>
      <c r="T190" s="35">
        <f t="shared" si="19"/>
        <v>-4927889</v>
      </c>
      <c r="U190" s="297" t="s">
        <v>1686</v>
      </c>
      <c r="V190" s="35">
        <v>16269000</v>
      </c>
      <c r="W190" s="35">
        <f t="shared" si="20"/>
        <v>13342484</v>
      </c>
      <c r="X190" s="44">
        <f t="shared" si="25"/>
        <v>0.84999997002057492</v>
      </c>
      <c r="Y190" s="35">
        <f t="shared" si="29"/>
        <v>2001373</v>
      </c>
      <c r="Z190" s="65">
        <v>0.85</v>
      </c>
      <c r="AA190" s="338" t="s">
        <v>133</v>
      </c>
      <c r="AB190" s="315" t="s">
        <v>90</v>
      </c>
      <c r="AC190" s="315" t="s">
        <v>80</v>
      </c>
      <c r="AD190" s="42" t="s">
        <v>83</v>
      </c>
      <c r="AE190" s="316" t="s">
        <v>67</v>
      </c>
      <c r="AF190" s="316" t="s">
        <v>69</v>
      </c>
      <c r="AG190" s="315" t="s">
        <v>67</v>
      </c>
      <c r="AH190" s="315" t="s">
        <v>69</v>
      </c>
      <c r="AI190" s="317" t="s">
        <v>1425</v>
      </c>
      <c r="AJ190" s="34" t="s">
        <v>67</v>
      </c>
      <c r="AK190" s="46">
        <v>45106</v>
      </c>
      <c r="AL190" s="46">
        <v>45196</v>
      </c>
      <c r="AM190" s="46">
        <v>45058</v>
      </c>
      <c r="AN190" s="47">
        <v>45209</v>
      </c>
      <c r="AO190" s="350" t="s">
        <v>1698</v>
      </c>
    </row>
    <row r="191" spans="1:41" s="4" customFormat="1" ht="11.3" customHeight="1" x14ac:dyDescent="0.2">
      <c r="A191" s="40">
        <v>4</v>
      </c>
      <c r="B191" s="304" t="s">
        <v>19</v>
      </c>
      <c r="C191" s="79" t="s">
        <v>20</v>
      </c>
      <c r="D191" s="303" t="s">
        <v>1080</v>
      </c>
      <c r="E191" s="304" t="s">
        <v>63</v>
      </c>
      <c r="F191" s="79" t="s">
        <v>619</v>
      </c>
      <c r="G191" s="79" t="s">
        <v>465</v>
      </c>
      <c r="H191" s="79" t="s">
        <v>941</v>
      </c>
      <c r="I191" s="79" t="s">
        <v>1229</v>
      </c>
      <c r="J191" s="40" t="s">
        <v>301</v>
      </c>
      <c r="K191" s="79" t="s">
        <v>205</v>
      </c>
      <c r="L191" s="79" t="s">
        <v>1367</v>
      </c>
      <c r="M191" s="79" t="s">
        <v>939</v>
      </c>
      <c r="N191" s="79" t="s">
        <v>1372</v>
      </c>
      <c r="O191" s="109">
        <v>1</v>
      </c>
      <c r="P191" s="40" t="s">
        <v>222</v>
      </c>
      <c r="Q191" s="176" t="s">
        <v>314</v>
      </c>
      <c r="R191" s="307">
        <v>18716653</v>
      </c>
      <c r="S191" s="43">
        <f t="shared" si="27"/>
        <v>-2.0477666377310497E-2</v>
      </c>
      <c r="T191" s="35">
        <f t="shared" si="19"/>
        <v>-391286</v>
      </c>
      <c r="U191" s="297" t="s">
        <v>1687</v>
      </c>
      <c r="V191" s="35">
        <v>19107939</v>
      </c>
      <c r="W191" s="35">
        <f t="shared" si="20"/>
        <v>22019592</v>
      </c>
      <c r="X191" s="44">
        <f t="shared" si="25"/>
        <v>0.84999999091717959</v>
      </c>
      <c r="Y191" s="35">
        <f t="shared" si="29"/>
        <v>3302939</v>
      </c>
      <c r="Z191" s="65">
        <v>0.85</v>
      </c>
      <c r="AA191" s="42" t="s">
        <v>314</v>
      </c>
      <c r="AB191" s="315" t="s">
        <v>1763</v>
      </c>
      <c r="AC191" s="315" t="s">
        <v>206</v>
      </c>
      <c r="AD191" s="42" t="s">
        <v>66</v>
      </c>
      <c r="AE191" s="316" t="s">
        <v>67</v>
      </c>
      <c r="AF191" s="316" t="s">
        <v>69</v>
      </c>
      <c r="AG191" s="315" t="s">
        <v>67</v>
      </c>
      <c r="AH191" s="315" t="s">
        <v>69</v>
      </c>
      <c r="AI191" s="326" t="s">
        <v>1459</v>
      </c>
      <c r="AJ191" s="34" t="s">
        <v>67</v>
      </c>
      <c r="AK191" s="46">
        <v>45071</v>
      </c>
      <c r="AL191" s="46">
        <v>45126</v>
      </c>
      <c r="AM191" s="46">
        <v>45096</v>
      </c>
      <c r="AN191" s="47">
        <v>45272</v>
      </c>
      <c r="AO191" s="350" t="s">
        <v>1698</v>
      </c>
    </row>
    <row r="192" spans="1:41" s="4" customFormat="1" ht="11.3" customHeight="1" x14ac:dyDescent="0.2">
      <c r="A192" s="40">
        <v>4</v>
      </c>
      <c r="B192" s="304" t="s">
        <v>19</v>
      </c>
      <c r="C192" s="79" t="s">
        <v>20</v>
      </c>
      <c r="D192" s="303" t="s">
        <v>1080</v>
      </c>
      <c r="E192" s="304" t="s">
        <v>63</v>
      </c>
      <c r="F192" s="79" t="s">
        <v>619</v>
      </c>
      <c r="G192" s="79" t="s">
        <v>465</v>
      </c>
      <c r="H192" s="79" t="s">
        <v>941</v>
      </c>
      <c r="I192" s="79" t="s">
        <v>1229</v>
      </c>
      <c r="J192" s="40" t="s">
        <v>301</v>
      </c>
      <c r="K192" s="79" t="s">
        <v>205</v>
      </c>
      <c r="L192" s="79" t="s">
        <v>1367</v>
      </c>
      <c r="M192" s="79" t="s">
        <v>939</v>
      </c>
      <c r="N192" s="79" t="s">
        <v>1372</v>
      </c>
      <c r="O192" s="109">
        <v>2</v>
      </c>
      <c r="P192" s="40" t="s">
        <v>222</v>
      </c>
      <c r="Q192" s="176" t="s">
        <v>314</v>
      </c>
      <c r="R192" s="307">
        <v>16081760</v>
      </c>
      <c r="S192" s="43">
        <f t="shared" si="27"/>
        <v>-2.0477693881859393E-2</v>
      </c>
      <c r="T192" s="35">
        <f t="shared" si="19"/>
        <v>-336202</v>
      </c>
      <c r="U192" s="297" t="s">
        <v>1688</v>
      </c>
      <c r="V192" s="35">
        <v>16417962</v>
      </c>
      <c r="W192" s="35">
        <f t="shared" si="20"/>
        <v>18919718</v>
      </c>
      <c r="X192" s="44">
        <f t="shared" si="25"/>
        <v>0.84999998414352684</v>
      </c>
      <c r="Y192" s="35">
        <f t="shared" si="29"/>
        <v>2837958</v>
      </c>
      <c r="Z192" s="65">
        <v>0.85</v>
      </c>
      <c r="AA192" s="42" t="s">
        <v>314</v>
      </c>
      <c r="AB192" s="315" t="s">
        <v>1763</v>
      </c>
      <c r="AC192" s="315" t="s">
        <v>206</v>
      </c>
      <c r="AD192" s="42" t="s">
        <v>66</v>
      </c>
      <c r="AE192" s="316" t="s">
        <v>67</v>
      </c>
      <c r="AF192" s="316" t="s">
        <v>69</v>
      </c>
      <c r="AG192" s="315" t="s">
        <v>67</v>
      </c>
      <c r="AH192" s="315" t="s">
        <v>69</v>
      </c>
      <c r="AI192" s="326" t="s">
        <v>1460</v>
      </c>
      <c r="AJ192" s="34" t="s">
        <v>67</v>
      </c>
      <c r="AK192" s="38" t="s">
        <v>1766</v>
      </c>
      <c r="AL192" s="38" t="s">
        <v>1766</v>
      </c>
      <c r="AM192" s="46">
        <v>45096</v>
      </c>
      <c r="AN192" s="47">
        <v>45272</v>
      </c>
      <c r="AO192" s="34" t="s">
        <v>1052</v>
      </c>
    </row>
    <row r="193" spans="1:41" s="4" customFormat="1" ht="11.3" customHeight="1" x14ac:dyDescent="0.2">
      <c r="A193" s="40">
        <v>4</v>
      </c>
      <c r="B193" s="304" t="s">
        <v>19</v>
      </c>
      <c r="C193" s="79" t="s">
        <v>20</v>
      </c>
      <c r="D193" s="303" t="s">
        <v>1080</v>
      </c>
      <c r="E193" s="304" t="s">
        <v>63</v>
      </c>
      <c r="F193" s="79" t="s">
        <v>619</v>
      </c>
      <c r="G193" s="79" t="s">
        <v>465</v>
      </c>
      <c r="H193" s="79" t="s">
        <v>941</v>
      </c>
      <c r="I193" s="79" t="s">
        <v>1229</v>
      </c>
      <c r="J193" s="40" t="s">
        <v>302</v>
      </c>
      <c r="K193" s="79" t="s">
        <v>207</v>
      </c>
      <c r="L193" s="79" t="s">
        <v>1368</v>
      </c>
      <c r="M193" s="79" t="s">
        <v>940</v>
      </c>
      <c r="N193" s="79" t="s">
        <v>1373</v>
      </c>
      <c r="O193" s="109" t="s">
        <v>226</v>
      </c>
      <c r="P193" s="40" t="s">
        <v>222</v>
      </c>
      <c r="Q193" s="176" t="s">
        <v>314</v>
      </c>
      <c r="R193" s="307">
        <v>3621784</v>
      </c>
      <c r="S193" s="43">
        <f t="shared" si="27"/>
        <v>-2.047762001352265E-2</v>
      </c>
      <c r="T193" s="35">
        <f t="shared" si="19"/>
        <v>-75716</v>
      </c>
      <c r="U193" s="297" t="s">
        <v>1689</v>
      </c>
      <c r="V193" s="35">
        <v>3697500</v>
      </c>
      <c r="W193" s="35">
        <f t="shared" si="20"/>
        <v>4260923</v>
      </c>
      <c r="X193" s="44">
        <f t="shared" si="25"/>
        <v>0.84999987091998608</v>
      </c>
      <c r="Y193" s="35">
        <f t="shared" si="29"/>
        <v>639139</v>
      </c>
      <c r="Z193" s="65">
        <v>0.85</v>
      </c>
      <c r="AA193" s="42" t="s">
        <v>314</v>
      </c>
      <c r="AB193" s="315" t="s">
        <v>314</v>
      </c>
      <c r="AC193" s="315" t="s">
        <v>208</v>
      </c>
      <c r="AD193" s="42" t="s">
        <v>66</v>
      </c>
      <c r="AE193" s="316" t="s">
        <v>67</v>
      </c>
      <c r="AF193" s="316" t="s">
        <v>69</v>
      </c>
      <c r="AG193" s="315" t="s">
        <v>67</v>
      </c>
      <c r="AH193" s="315" t="s">
        <v>69</v>
      </c>
      <c r="AI193" s="326" t="s">
        <v>573</v>
      </c>
      <c r="AJ193" s="34" t="s">
        <v>67</v>
      </c>
      <c r="AK193" s="46">
        <v>45071</v>
      </c>
      <c r="AL193" s="46">
        <v>45111</v>
      </c>
      <c r="AM193" s="46">
        <v>45086</v>
      </c>
      <c r="AN193" s="46">
        <v>45181</v>
      </c>
      <c r="AO193" s="350" t="s">
        <v>1698</v>
      </c>
    </row>
    <row r="194" spans="1:41" s="4" customFormat="1" ht="11.3" customHeight="1" x14ac:dyDescent="0.2">
      <c r="A194" s="40">
        <v>4</v>
      </c>
      <c r="B194" s="304" t="s">
        <v>19</v>
      </c>
      <c r="C194" s="79" t="s">
        <v>20</v>
      </c>
      <c r="D194" s="303" t="s">
        <v>1080</v>
      </c>
      <c r="E194" s="304" t="s">
        <v>63</v>
      </c>
      <c r="F194" s="79" t="s">
        <v>619</v>
      </c>
      <c r="G194" s="79" t="s">
        <v>465</v>
      </c>
      <c r="H194" s="79" t="s">
        <v>941</v>
      </c>
      <c r="I194" s="79" t="s">
        <v>1229</v>
      </c>
      <c r="J194" s="40" t="s">
        <v>303</v>
      </c>
      <c r="K194" s="79" t="s">
        <v>209</v>
      </c>
      <c r="L194" s="79" t="s">
        <v>1369</v>
      </c>
      <c r="M194" s="79" t="s">
        <v>942</v>
      </c>
      <c r="N194" s="79" t="s">
        <v>1374</v>
      </c>
      <c r="O194" s="109">
        <v>1</v>
      </c>
      <c r="P194" s="40" t="s">
        <v>222</v>
      </c>
      <c r="Q194" s="176" t="s">
        <v>314</v>
      </c>
      <c r="R194" s="307">
        <v>8301520</v>
      </c>
      <c r="S194" s="43">
        <f t="shared" si="27"/>
        <v>-2.0477706968792E-2</v>
      </c>
      <c r="T194" s="35">
        <f t="shared" si="19"/>
        <v>-173550</v>
      </c>
      <c r="U194" s="297" t="s">
        <v>1690</v>
      </c>
      <c r="V194" s="35">
        <v>8475070</v>
      </c>
      <c r="W194" s="35">
        <f t="shared" si="20"/>
        <v>9766495</v>
      </c>
      <c r="X194" s="44">
        <f t="shared" si="25"/>
        <v>0.84999992320684137</v>
      </c>
      <c r="Y194" s="35">
        <f t="shared" si="29"/>
        <v>1464975</v>
      </c>
      <c r="Z194" s="65">
        <v>0.85</v>
      </c>
      <c r="AA194" s="42" t="s">
        <v>314</v>
      </c>
      <c r="AB194" s="315" t="s">
        <v>1549</v>
      </c>
      <c r="AC194" s="315" t="s">
        <v>1550</v>
      </c>
      <c r="AD194" s="42" t="s">
        <v>66</v>
      </c>
      <c r="AE194" s="316" t="s">
        <v>67</v>
      </c>
      <c r="AF194" s="316" t="s">
        <v>69</v>
      </c>
      <c r="AG194" s="315" t="s">
        <v>67</v>
      </c>
      <c r="AH194" s="315" t="s">
        <v>69</v>
      </c>
      <c r="AI194" s="326" t="s">
        <v>1551</v>
      </c>
      <c r="AJ194" s="34" t="s">
        <v>67</v>
      </c>
      <c r="AK194" s="47">
        <v>45197</v>
      </c>
      <c r="AL194" s="47">
        <v>45252</v>
      </c>
      <c r="AM194" s="46">
        <v>45219</v>
      </c>
      <c r="AN194" s="46">
        <v>45405</v>
      </c>
      <c r="AO194" s="350" t="s">
        <v>1698</v>
      </c>
    </row>
    <row r="195" spans="1:41" s="4" customFormat="1" ht="11.3" customHeight="1" x14ac:dyDescent="0.2">
      <c r="A195" s="40">
        <v>4</v>
      </c>
      <c r="B195" s="304" t="s">
        <v>19</v>
      </c>
      <c r="C195" s="79" t="s">
        <v>20</v>
      </c>
      <c r="D195" s="303" t="s">
        <v>1080</v>
      </c>
      <c r="E195" s="304" t="s">
        <v>63</v>
      </c>
      <c r="F195" s="79" t="s">
        <v>619</v>
      </c>
      <c r="G195" s="79" t="s">
        <v>465</v>
      </c>
      <c r="H195" s="79" t="s">
        <v>941</v>
      </c>
      <c r="I195" s="79" t="s">
        <v>1229</v>
      </c>
      <c r="J195" s="40" t="s">
        <v>303</v>
      </c>
      <c r="K195" s="79" t="s">
        <v>209</v>
      </c>
      <c r="L195" s="79" t="s">
        <v>1369</v>
      </c>
      <c r="M195" s="79" t="s">
        <v>942</v>
      </c>
      <c r="N195" s="79" t="s">
        <v>1374</v>
      </c>
      <c r="O195" s="109">
        <v>2</v>
      </c>
      <c r="P195" s="40" t="s">
        <v>222</v>
      </c>
      <c r="Q195" s="176" t="s">
        <v>314</v>
      </c>
      <c r="R195" s="307">
        <v>4374723</v>
      </c>
      <c r="S195" s="43">
        <f t="shared" si="27"/>
        <v>-2.0477678911284363E-2</v>
      </c>
      <c r="T195" s="35">
        <f t="shared" si="19"/>
        <v>-91457</v>
      </c>
      <c r="U195" s="297" t="s">
        <v>1691</v>
      </c>
      <c r="V195" s="35">
        <v>4466180</v>
      </c>
      <c r="W195" s="35">
        <f t="shared" si="20"/>
        <v>5146733</v>
      </c>
      <c r="X195" s="44">
        <f t="shared" si="25"/>
        <v>0.84999999028509932</v>
      </c>
      <c r="Y195" s="35">
        <f t="shared" si="29"/>
        <v>772010</v>
      </c>
      <c r="Z195" s="65">
        <v>0.85</v>
      </c>
      <c r="AA195" s="42" t="s">
        <v>314</v>
      </c>
      <c r="AB195" s="315" t="s">
        <v>314</v>
      </c>
      <c r="AC195" s="315" t="s">
        <v>1550</v>
      </c>
      <c r="AD195" s="42" t="s">
        <v>66</v>
      </c>
      <c r="AE195" s="316" t="s">
        <v>67</v>
      </c>
      <c r="AF195" s="316" t="s">
        <v>69</v>
      </c>
      <c r="AG195" s="315" t="s">
        <v>67</v>
      </c>
      <c r="AH195" s="315" t="s">
        <v>69</v>
      </c>
      <c r="AI195" s="326" t="s">
        <v>1552</v>
      </c>
      <c r="AJ195" s="34" t="s">
        <v>67</v>
      </c>
      <c r="AK195" s="47">
        <v>45197</v>
      </c>
      <c r="AL195" s="47">
        <v>45252</v>
      </c>
      <c r="AM195" s="46">
        <v>45219</v>
      </c>
      <c r="AN195" s="46">
        <v>45405</v>
      </c>
      <c r="AO195" s="350" t="s">
        <v>1698</v>
      </c>
    </row>
    <row r="196" spans="1:41" s="4" customFormat="1" ht="11.3" customHeight="1" x14ac:dyDescent="0.2">
      <c r="A196" s="40">
        <v>4</v>
      </c>
      <c r="B196" s="304" t="s">
        <v>326</v>
      </c>
      <c r="C196" s="79" t="s">
        <v>328</v>
      </c>
      <c r="D196" s="303" t="s">
        <v>1081</v>
      </c>
      <c r="E196" s="304" t="s">
        <v>327</v>
      </c>
      <c r="F196" s="79" t="s">
        <v>620</v>
      </c>
      <c r="G196" s="79" t="s">
        <v>1225</v>
      </c>
      <c r="H196" s="114" t="s">
        <v>328</v>
      </c>
      <c r="I196" s="79" t="s">
        <v>1230</v>
      </c>
      <c r="J196" s="40" t="s">
        <v>558</v>
      </c>
      <c r="K196" s="79" t="s">
        <v>1494</v>
      </c>
      <c r="L196" s="79" t="s">
        <v>1251</v>
      </c>
      <c r="M196" s="79" t="s">
        <v>1727</v>
      </c>
      <c r="N196" s="79" t="s">
        <v>1273</v>
      </c>
      <c r="O196" s="109" t="s">
        <v>226</v>
      </c>
      <c r="P196" s="40" t="s">
        <v>222</v>
      </c>
      <c r="Q196" s="176" t="s">
        <v>68</v>
      </c>
      <c r="R196" s="307">
        <v>8671931</v>
      </c>
      <c r="S196" s="43">
        <f t="shared" si="27"/>
        <v>-0.31984854901960785</v>
      </c>
      <c r="T196" s="35">
        <f t="shared" si="19"/>
        <v>-4078069</v>
      </c>
      <c r="U196" s="297" t="s">
        <v>1696</v>
      </c>
      <c r="V196" s="35">
        <v>12750000</v>
      </c>
      <c r="W196" s="35">
        <f t="shared" si="20"/>
        <v>10202272</v>
      </c>
      <c r="X196" s="44">
        <f t="shared" si="25"/>
        <v>0.84999998039652347</v>
      </c>
      <c r="Y196" s="35">
        <f t="shared" si="29"/>
        <v>1530341</v>
      </c>
      <c r="Z196" s="45">
        <v>0.85</v>
      </c>
      <c r="AA196" s="42" t="s">
        <v>68</v>
      </c>
      <c r="AB196" s="315" t="s">
        <v>1093</v>
      </c>
      <c r="AC196" s="315" t="s">
        <v>80</v>
      </c>
      <c r="AD196" s="42" t="s">
        <v>66</v>
      </c>
      <c r="AE196" s="316" t="s">
        <v>67</v>
      </c>
      <c r="AF196" s="316" t="s">
        <v>69</v>
      </c>
      <c r="AG196" s="315" t="s">
        <v>67</v>
      </c>
      <c r="AH196" s="315" t="s">
        <v>69</v>
      </c>
      <c r="AI196" s="317" t="s">
        <v>1402</v>
      </c>
      <c r="AJ196" s="48" t="s">
        <v>70</v>
      </c>
      <c r="AK196" s="46">
        <v>45071</v>
      </c>
      <c r="AL196" s="46">
        <v>45112</v>
      </c>
      <c r="AM196" s="47">
        <v>45111</v>
      </c>
      <c r="AN196" s="46">
        <v>45279</v>
      </c>
      <c r="AO196" s="350" t="s">
        <v>1698</v>
      </c>
    </row>
    <row r="197" spans="1:41" s="4" customFormat="1" ht="11.3" customHeight="1" x14ac:dyDescent="0.2">
      <c r="A197" s="40">
        <v>5</v>
      </c>
      <c r="B197" s="304" t="s">
        <v>21</v>
      </c>
      <c r="C197" s="79" t="s">
        <v>59</v>
      </c>
      <c r="D197" s="303" t="s">
        <v>1082</v>
      </c>
      <c r="E197" s="304" t="s">
        <v>57</v>
      </c>
      <c r="F197" s="79" t="s">
        <v>621</v>
      </c>
      <c r="G197" s="79" t="s">
        <v>1306</v>
      </c>
      <c r="H197" s="79" t="s">
        <v>853</v>
      </c>
      <c r="I197" s="79" t="s">
        <v>1210</v>
      </c>
      <c r="J197" s="305" t="s">
        <v>268</v>
      </c>
      <c r="K197" s="79" t="s">
        <v>184</v>
      </c>
      <c r="L197" s="79" t="s">
        <v>1338</v>
      </c>
      <c r="M197" s="79" t="s">
        <v>852</v>
      </c>
      <c r="N197" s="79" t="s">
        <v>1359</v>
      </c>
      <c r="O197" s="109">
        <v>1</v>
      </c>
      <c r="P197" s="40" t="s">
        <v>4</v>
      </c>
      <c r="Q197" s="311" t="s">
        <v>133</v>
      </c>
      <c r="R197" s="307">
        <v>34554003</v>
      </c>
      <c r="S197" s="43">
        <f t="shared" si="27"/>
        <v>-0.13470054841860116</v>
      </c>
      <c r="T197" s="35">
        <f t="shared" ref="T197:T222" si="30">R197-V197</f>
        <v>-5378997</v>
      </c>
      <c r="U197" s="32" t="s">
        <v>1892</v>
      </c>
      <c r="V197" s="35">
        <v>39933000</v>
      </c>
      <c r="W197" s="35">
        <f t="shared" ref="W197:W222" si="31">R197+Y197</f>
        <v>40651769</v>
      </c>
      <c r="X197" s="44">
        <f t="shared" ref="X197:X222" si="32">R197/W197</f>
        <v>0.84999998401053589</v>
      </c>
      <c r="Y197" s="35">
        <f t="shared" si="29"/>
        <v>6097766</v>
      </c>
      <c r="Z197" s="65">
        <v>0.85</v>
      </c>
      <c r="AA197" s="338" t="s">
        <v>133</v>
      </c>
      <c r="AB197" s="322" t="s">
        <v>1419</v>
      </c>
      <c r="AC197" s="315" t="s">
        <v>1420</v>
      </c>
      <c r="AD197" s="42" t="s">
        <v>66</v>
      </c>
      <c r="AE197" s="316" t="s">
        <v>67</v>
      </c>
      <c r="AF197" s="316" t="s">
        <v>128</v>
      </c>
      <c r="AG197" s="316" t="s">
        <v>67</v>
      </c>
      <c r="AH197" s="316" t="s">
        <v>128</v>
      </c>
      <c r="AI197" s="326" t="s">
        <v>1426</v>
      </c>
      <c r="AJ197" s="34" t="s">
        <v>67</v>
      </c>
      <c r="AK197" s="46">
        <v>45106</v>
      </c>
      <c r="AL197" s="46">
        <v>45140</v>
      </c>
      <c r="AM197" s="47">
        <v>45098</v>
      </c>
      <c r="AN197" s="46">
        <v>45307</v>
      </c>
      <c r="AO197" s="46">
        <v>45421</v>
      </c>
    </row>
    <row r="198" spans="1:41" s="4" customFormat="1" ht="11.3" customHeight="1" x14ac:dyDescent="0.2">
      <c r="A198" s="40">
        <v>5</v>
      </c>
      <c r="B198" s="304" t="s">
        <v>21</v>
      </c>
      <c r="C198" s="79" t="s">
        <v>59</v>
      </c>
      <c r="D198" s="303" t="s">
        <v>1082</v>
      </c>
      <c r="E198" s="304" t="s">
        <v>57</v>
      </c>
      <c r="F198" s="79" t="s">
        <v>621</v>
      </c>
      <c r="G198" s="79" t="s">
        <v>1209</v>
      </c>
      <c r="H198" s="79" t="s">
        <v>853</v>
      </c>
      <c r="I198" s="79" t="s">
        <v>1210</v>
      </c>
      <c r="J198" s="305" t="s">
        <v>268</v>
      </c>
      <c r="K198" s="79" t="s">
        <v>184</v>
      </c>
      <c r="L198" s="79" t="s">
        <v>1338</v>
      </c>
      <c r="M198" s="79" t="s">
        <v>852</v>
      </c>
      <c r="N198" s="79" t="s">
        <v>1359</v>
      </c>
      <c r="O198" s="109">
        <v>2</v>
      </c>
      <c r="P198" s="40" t="s">
        <v>4</v>
      </c>
      <c r="Q198" s="311" t="s">
        <v>133</v>
      </c>
      <c r="R198" s="307">
        <v>48453250</v>
      </c>
      <c r="S198" s="43">
        <f t="shared" si="27"/>
        <v>-0.2292928538750417</v>
      </c>
      <c r="T198" s="35">
        <f t="shared" si="30"/>
        <v>-14415312</v>
      </c>
      <c r="U198" s="32" t="s">
        <v>1893</v>
      </c>
      <c r="V198" s="35">
        <v>62868562</v>
      </c>
      <c r="W198" s="35">
        <f t="shared" si="31"/>
        <v>57003824</v>
      </c>
      <c r="X198" s="44">
        <f t="shared" si="32"/>
        <v>0.84999999298292694</v>
      </c>
      <c r="Y198" s="35">
        <f t="shared" si="29"/>
        <v>8550574</v>
      </c>
      <c r="Z198" s="65">
        <v>0.85</v>
      </c>
      <c r="AA198" s="338" t="s">
        <v>133</v>
      </c>
      <c r="AB198" s="322" t="s">
        <v>1419</v>
      </c>
      <c r="AC198" s="315" t="s">
        <v>1420</v>
      </c>
      <c r="AD198" s="42" t="s">
        <v>83</v>
      </c>
      <c r="AE198" s="316" t="s">
        <v>67</v>
      </c>
      <c r="AF198" s="316" t="s">
        <v>128</v>
      </c>
      <c r="AG198" s="316" t="s">
        <v>67</v>
      </c>
      <c r="AH198" s="316" t="s">
        <v>128</v>
      </c>
      <c r="AI198" s="326" t="s">
        <v>1427</v>
      </c>
      <c r="AJ198" s="34" t="s">
        <v>67</v>
      </c>
      <c r="AK198" s="46">
        <v>45106</v>
      </c>
      <c r="AL198" s="46">
        <v>45140</v>
      </c>
      <c r="AM198" s="47">
        <v>45098</v>
      </c>
      <c r="AN198" s="46">
        <v>45307</v>
      </c>
      <c r="AO198" s="350" t="s">
        <v>1698</v>
      </c>
    </row>
    <row r="199" spans="1:41" s="4" customFormat="1" ht="11.3" customHeight="1" x14ac:dyDescent="0.2">
      <c r="A199" s="40">
        <v>5</v>
      </c>
      <c r="B199" s="304" t="s">
        <v>21</v>
      </c>
      <c r="C199" s="79" t="s">
        <v>59</v>
      </c>
      <c r="D199" s="303" t="s">
        <v>1082</v>
      </c>
      <c r="E199" s="304" t="s">
        <v>57</v>
      </c>
      <c r="F199" s="79" t="s">
        <v>621</v>
      </c>
      <c r="G199" s="79" t="s">
        <v>1209</v>
      </c>
      <c r="H199" s="79" t="s">
        <v>853</v>
      </c>
      <c r="I199" s="79" t="s">
        <v>1210</v>
      </c>
      <c r="J199" s="305" t="s">
        <v>268</v>
      </c>
      <c r="K199" s="79" t="s">
        <v>184</v>
      </c>
      <c r="L199" s="79" t="s">
        <v>1338</v>
      </c>
      <c r="M199" s="79" t="s">
        <v>852</v>
      </c>
      <c r="N199" s="79" t="s">
        <v>1359</v>
      </c>
      <c r="O199" s="109">
        <v>3</v>
      </c>
      <c r="P199" s="40" t="s">
        <v>4</v>
      </c>
      <c r="Q199" s="311" t="s">
        <v>133</v>
      </c>
      <c r="R199" s="307">
        <v>56231280</v>
      </c>
      <c r="S199" s="43">
        <f t="shared" si="27"/>
        <v>1.0645838379479202</v>
      </c>
      <c r="T199" s="35">
        <f t="shared" si="30"/>
        <v>28995147</v>
      </c>
      <c r="U199" s="297" t="s">
        <v>1894</v>
      </c>
      <c r="V199" s="35">
        <v>27236133</v>
      </c>
      <c r="W199" s="35">
        <f t="shared" si="31"/>
        <v>66154448</v>
      </c>
      <c r="X199" s="44">
        <f t="shared" si="32"/>
        <v>0.84999998790708675</v>
      </c>
      <c r="Y199" s="35">
        <f t="shared" si="29"/>
        <v>9923168</v>
      </c>
      <c r="Z199" s="65">
        <v>0.85</v>
      </c>
      <c r="AA199" s="338" t="s">
        <v>133</v>
      </c>
      <c r="AB199" s="322" t="s">
        <v>1419</v>
      </c>
      <c r="AC199" s="315" t="s">
        <v>1420</v>
      </c>
      <c r="AD199" s="42" t="s">
        <v>83</v>
      </c>
      <c r="AE199" s="316" t="s">
        <v>67</v>
      </c>
      <c r="AF199" s="316" t="s">
        <v>128</v>
      </c>
      <c r="AG199" s="316" t="s">
        <v>67</v>
      </c>
      <c r="AH199" s="316" t="s">
        <v>128</v>
      </c>
      <c r="AI199" s="326" t="s">
        <v>1428</v>
      </c>
      <c r="AJ199" s="34" t="s">
        <v>67</v>
      </c>
      <c r="AK199" s="46">
        <v>45106</v>
      </c>
      <c r="AL199" s="46">
        <v>45140</v>
      </c>
      <c r="AM199" s="47">
        <v>45098</v>
      </c>
      <c r="AN199" s="46">
        <v>45307</v>
      </c>
      <c r="AO199" s="34" t="s">
        <v>1054</v>
      </c>
    </row>
    <row r="200" spans="1:41" s="4" customFormat="1" ht="11.3" customHeight="1" x14ac:dyDescent="0.2">
      <c r="A200" s="40">
        <v>5</v>
      </c>
      <c r="B200" s="304" t="s">
        <v>21</v>
      </c>
      <c r="C200" s="79" t="s">
        <v>59</v>
      </c>
      <c r="D200" s="303" t="s">
        <v>1082</v>
      </c>
      <c r="E200" s="304" t="s">
        <v>57</v>
      </c>
      <c r="F200" s="79" t="s">
        <v>621</v>
      </c>
      <c r="G200" s="79" t="s">
        <v>1209</v>
      </c>
      <c r="H200" s="79" t="s">
        <v>853</v>
      </c>
      <c r="I200" s="79" t="s">
        <v>1210</v>
      </c>
      <c r="J200" s="305" t="s">
        <v>269</v>
      </c>
      <c r="K200" s="79" t="s">
        <v>1029</v>
      </c>
      <c r="L200" s="79" t="s">
        <v>1339</v>
      </c>
      <c r="M200" s="79" t="s">
        <v>1029</v>
      </c>
      <c r="N200" s="79" t="s">
        <v>1339</v>
      </c>
      <c r="O200" s="109" t="s">
        <v>226</v>
      </c>
      <c r="P200" s="40" t="s">
        <v>4</v>
      </c>
      <c r="Q200" s="311" t="s">
        <v>133</v>
      </c>
      <c r="R200" s="307">
        <v>377295</v>
      </c>
      <c r="S200" s="43">
        <f t="shared" si="27"/>
        <v>0</v>
      </c>
      <c r="T200" s="35">
        <f t="shared" si="30"/>
        <v>0</v>
      </c>
      <c r="U200" s="32"/>
      <c r="V200" s="35">
        <v>377295</v>
      </c>
      <c r="W200" s="35">
        <f t="shared" si="31"/>
        <v>443877</v>
      </c>
      <c r="X200" s="44">
        <f t="shared" si="32"/>
        <v>0.84999898620563807</v>
      </c>
      <c r="Y200" s="35">
        <f t="shared" si="29"/>
        <v>66582</v>
      </c>
      <c r="Z200" s="65">
        <v>0.85</v>
      </c>
      <c r="AA200" s="338" t="s">
        <v>133</v>
      </c>
      <c r="AB200" s="315" t="s">
        <v>1421</v>
      </c>
      <c r="AC200" s="315" t="s">
        <v>670</v>
      </c>
      <c r="AD200" s="42" t="s">
        <v>66</v>
      </c>
      <c r="AE200" s="316" t="s">
        <v>67</v>
      </c>
      <c r="AF200" s="316" t="s">
        <v>69</v>
      </c>
      <c r="AG200" s="315" t="s">
        <v>67</v>
      </c>
      <c r="AH200" s="315" t="s">
        <v>69</v>
      </c>
      <c r="AI200" s="326" t="s">
        <v>990</v>
      </c>
      <c r="AJ200" s="34" t="s">
        <v>67</v>
      </c>
      <c r="AK200" s="46">
        <v>44924</v>
      </c>
      <c r="AL200" s="46">
        <v>44952</v>
      </c>
      <c r="AM200" s="46">
        <v>44869</v>
      </c>
      <c r="AN200" s="47">
        <v>44957</v>
      </c>
      <c r="AO200" s="350" t="s">
        <v>1698</v>
      </c>
    </row>
    <row r="201" spans="1:41" s="4" customFormat="1" ht="11.3" customHeight="1" x14ac:dyDescent="0.2">
      <c r="A201" s="40">
        <v>5</v>
      </c>
      <c r="B201" s="304" t="s">
        <v>21</v>
      </c>
      <c r="C201" s="79" t="s">
        <v>59</v>
      </c>
      <c r="D201" s="303" t="s">
        <v>1082</v>
      </c>
      <c r="E201" s="304" t="s">
        <v>57</v>
      </c>
      <c r="F201" s="79" t="s">
        <v>621</v>
      </c>
      <c r="G201" s="79" t="s">
        <v>1209</v>
      </c>
      <c r="H201" s="79" t="s">
        <v>853</v>
      </c>
      <c r="I201" s="79" t="s">
        <v>1210</v>
      </c>
      <c r="J201" s="305" t="s">
        <v>270</v>
      </c>
      <c r="K201" s="79" t="s">
        <v>186</v>
      </c>
      <c r="L201" s="79" t="s">
        <v>1340</v>
      </c>
      <c r="M201" s="79" t="s">
        <v>186</v>
      </c>
      <c r="N201" s="79" t="s">
        <v>1340</v>
      </c>
      <c r="O201" s="109" t="s">
        <v>226</v>
      </c>
      <c r="P201" s="40" t="s">
        <v>4</v>
      </c>
      <c r="Q201" s="311" t="s">
        <v>133</v>
      </c>
      <c r="R201" s="307">
        <v>26525957</v>
      </c>
      <c r="S201" s="43">
        <f t="shared" si="27"/>
        <v>-7.8675045037075991E-3</v>
      </c>
      <c r="T201" s="35">
        <f t="shared" si="30"/>
        <v>-210348</v>
      </c>
      <c r="U201" s="297" t="s">
        <v>1692</v>
      </c>
      <c r="V201" s="35">
        <v>26736305</v>
      </c>
      <c r="W201" s="35">
        <f t="shared" si="31"/>
        <v>31207009</v>
      </c>
      <c r="X201" s="44">
        <f t="shared" si="32"/>
        <v>0.84999997917134573</v>
      </c>
      <c r="Y201" s="35">
        <f t="shared" si="29"/>
        <v>4681052</v>
      </c>
      <c r="Z201" s="65">
        <v>0.85</v>
      </c>
      <c r="AA201" s="338" t="s">
        <v>133</v>
      </c>
      <c r="AB201" s="315" t="s">
        <v>185</v>
      </c>
      <c r="AC201" s="315" t="s">
        <v>1422</v>
      </c>
      <c r="AD201" s="42" t="s">
        <v>83</v>
      </c>
      <c r="AE201" s="316" t="s">
        <v>67</v>
      </c>
      <c r="AF201" s="316" t="s">
        <v>69</v>
      </c>
      <c r="AG201" s="316" t="s">
        <v>67</v>
      </c>
      <c r="AH201" s="316" t="s">
        <v>128</v>
      </c>
      <c r="AI201" s="326" t="s">
        <v>602</v>
      </c>
      <c r="AJ201" s="34" t="s">
        <v>67</v>
      </c>
      <c r="AK201" s="46">
        <v>44959</v>
      </c>
      <c r="AL201" s="46">
        <v>44992</v>
      </c>
      <c r="AM201" s="47">
        <v>44939</v>
      </c>
      <c r="AN201" s="47">
        <v>45083</v>
      </c>
      <c r="AO201" s="350" t="s">
        <v>1698</v>
      </c>
    </row>
    <row r="202" spans="1:41" s="4" customFormat="1" ht="11.3" customHeight="1" x14ac:dyDescent="0.2">
      <c r="A202" s="40">
        <v>5</v>
      </c>
      <c r="B202" s="304" t="s">
        <v>21</v>
      </c>
      <c r="C202" s="79" t="s">
        <v>59</v>
      </c>
      <c r="D202" s="303" t="s">
        <v>1082</v>
      </c>
      <c r="E202" s="304" t="s">
        <v>57</v>
      </c>
      <c r="F202" s="79" t="s">
        <v>621</v>
      </c>
      <c r="G202" s="79" t="s">
        <v>1209</v>
      </c>
      <c r="H202" s="79" t="s">
        <v>853</v>
      </c>
      <c r="I202" s="79" t="s">
        <v>1210</v>
      </c>
      <c r="J202" s="305" t="s">
        <v>271</v>
      </c>
      <c r="K202" s="79" t="s">
        <v>187</v>
      </c>
      <c r="L202" s="79" t="s">
        <v>1341</v>
      </c>
      <c r="M202" s="79" t="s">
        <v>187</v>
      </c>
      <c r="N202" s="79" t="s">
        <v>1341</v>
      </c>
      <c r="O202" s="109" t="s">
        <v>226</v>
      </c>
      <c r="P202" s="40" t="s">
        <v>4</v>
      </c>
      <c r="Q202" s="311" t="s">
        <v>133</v>
      </c>
      <c r="R202" s="307">
        <v>15529500</v>
      </c>
      <c r="S202" s="43">
        <f t="shared" si="27"/>
        <v>0</v>
      </c>
      <c r="T202" s="35">
        <f t="shared" si="30"/>
        <v>0</v>
      </c>
      <c r="U202" s="32"/>
      <c r="V202" s="35">
        <v>15529500</v>
      </c>
      <c r="W202" s="35">
        <f t="shared" si="31"/>
        <v>18270000</v>
      </c>
      <c r="X202" s="44">
        <f t="shared" si="32"/>
        <v>0.85</v>
      </c>
      <c r="Y202" s="35">
        <f t="shared" si="29"/>
        <v>2740500</v>
      </c>
      <c r="Z202" s="65">
        <v>0.85</v>
      </c>
      <c r="AA202" s="338" t="s">
        <v>133</v>
      </c>
      <c r="AB202" s="315" t="s">
        <v>185</v>
      </c>
      <c r="AC202" s="315" t="s">
        <v>1423</v>
      </c>
      <c r="AD202" s="42" t="s">
        <v>66</v>
      </c>
      <c r="AE202" s="316" t="s">
        <v>67</v>
      </c>
      <c r="AF202" s="316" t="s">
        <v>69</v>
      </c>
      <c r="AG202" s="315" t="s">
        <v>67</v>
      </c>
      <c r="AH202" s="315" t="s">
        <v>69</v>
      </c>
      <c r="AI202" s="326" t="s">
        <v>1004</v>
      </c>
      <c r="AJ202" s="34" t="s">
        <v>67</v>
      </c>
      <c r="AK202" s="46">
        <v>44959</v>
      </c>
      <c r="AL202" s="46">
        <v>44992</v>
      </c>
      <c r="AM202" s="47">
        <v>44942</v>
      </c>
      <c r="AN202" s="47">
        <v>45104</v>
      </c>
      <c r="AO202" s="350" t="s">
        <v>1698</v>
      </c>
    </row>
    <row r="203" spans="1:41" s="4" customFormat="1" ht="11.3" customHeight="1" x14ac:dyDescent="0.2">
      <c r="A203" s="40">
        <v>5</v>
      </c>
      <c r="B203" s="304" t="s">
        <v>21</v>
      </c>
      <c r="C203" s="79" t="s">
        <v>59</v>
      </c>
      <c r="D203" s="303" t="s">
        <v>1082</v>
      </c>
      <c r="E203" s="304" t="s">
        <v>57</v>
      </c>
      <c r="F203" s="79" t="s">
        <v>621</v>
      </c>
      <c r="G203" s="79" t="s">
        <v>1209</v>
      </c>
      <c r="H203" s="79" t="s">
        <v>853</v>
      </c>
      <c r="I203" s="79" t="s">
        <v>1210</v>
      </c>
      <c r="J203" s="109" t="s">
        <v>272</v>
      </c>
      <c r="K203" s="79" t="s">
        <v>546</v>
      </c>
      <c r="L203" s="79" t="s">
        <v>1216</v>
      </c>
      <c r="M203" s="79" t="s">
        <v>854</v>
      </c>
      <c r="N203" s="79" t="s">
        <v>1221</v>
      </c>
      <c r="O203" s="109">
        <v>1</v>
      </c>
      <c r="P203" s="40" t="s">
        <v>4</v>
      </c>
      <c r="Q203" s="213" t="s">
        <v>99</v>
      </c>
      <c r="R203" s="307">
        <v>20082491</v>
      </c>
      <c r="S203" s="43">
        <f t="shared" ref="S203:S206" si="33">T203/V203</f>
        <v>0</v>
      </c>
      <c r="T203" s="35">
        <f t="shared" si="30"/>
        <v>0</v>
      </c>
      <c r="U203" s="32"/>
      <c r="V203" s="35">
        <v>20082491</v>
      </c>
      <c r="W203" s="35">
        <f t="shared" si="31"/>
        <v>23626460</v>
      </c>
      <c r="X203" s="44">
        <f t="shared" si="32"/>
        <v>0.85</v>
      </c>
      <c r="Y203" s="35">
        <f t="shared" si="29"/>
        <v>3543969</v>
      </c>
      <c r="Z203" s="65">
        <v>0.85</v>
      </c>
      <c r="AA203" s="51" t="s">
        <v>99</v>
      </c>
      <c r="AB203" s="315" t="s">
        <v>1405</v>
      </c>
      <c r="AC203" s="315" t="s">
        <v>1406</v>
      </c>
      <c r="AD203" s="51" t="s">
        <v>66</v>
      </c>
      <c r="AE203" s="315" t="s">
        <v>67</v>
      </c>
      <c r="AF203" s="315" t="s">
        <v>128</v>
      </c>
      <c r="AG203" s="315" t="s">
        <v>67</v>
      </c>
      <c r="AH203" s="316" t="s">
        <v>128</v>
      </c>
      <c r="AI203" s="326" t="s">
        <v>550</v>
      </c>
      <c r="AJ203" s="48" t="s">
        <v>70</v>
      </c>
      <c r="AK203" s="46">
        <v>45044</v>
      </c>
      <c r="AL203" s="46">
        <v>45126</v>
      </c>
      <c r="AM203" s="47">
        <v>45089</v>
      </c>
      <c r="AN203" s="47">
        <v>45181</v>
      </c>
      <c r="AO203" s="46">
        <v>45216</v>
      </c>
    </row>
    <row r="204" spans="1:41" s="4" customFormat="1" ht="11.3" customHeight="1" x14ac:dyDescent="0.2">
      <c r="A204" s="40">
        <v>5</v>
      </c>
      <c r="B204" s="304" t="s">
        <v>21</v>
      </c>
      <c r="C204" s="79" t="s">
        <v>59</v>
      </c>
      <c r="D204" s="303" t="s">
        <v>1082</v>
      </c>
      <c r="E204" s="304" t="s">
        <v>57</v>
      </c>
      <c r="F204" s="79" t="s">
        <v>621</v>
      </c>
      <c r="G204" s="79" t="s">
        <v>1209</v>
      </c>
      <c r="H204" s="79" t="s">
        <v>853</v>
      </c>
      <c r="I204" s="79" t="s">
        <v>1210</v>
      </c>
      <c r="J204" s="109" t="s">
        <v>272</v>
      </c>
      <c r="K204" s="79" t="s">
        <v>546</v>
      </c>
      <c r="L204" s="79" t="s">
        <v>1216</v>
      </c>
      <c r="M204" s="79" t="s">
        <v>854</v>
      </c>
      <c r="N204" s="79" t="s">
        <v>1221</v>
      </c>
      <c r="O204" s="109">
        <v>2</v>
      </c>
      <c r="P204" s="40" t="s">
        <v>4</v>
      </c>
      <c r="Q204" s="213" t="s">
        <v>99</v>
      </c>
      <c r="R204" s="307">
        <v>8573134</v>
      </c>
      <c r="S204" s="43">
        <f t="shared" si="33"/>
        <v>0</v>
      </c>
      <c r="T204" s="35">
        <f t="shared" si="30"/>
        <v>0</v>
      </c>
      <c r="U204" s="32"/>
      <c r="V204" s="35">
        <v>8573134</v>
      </c>
      <c r="W204" s="35">
        <f t="shared" si="31"/>
        <v>10086040</v>
      </c>
      <c r="X204" s="44">
        <f t="shared" si="32"/>
        <v>0.85</v>
      </c>
      <c r="Y204" s="35">
        <f t="shared" si="29"/>
        <v>1512906</v>
      </c>
      <c r="Z204" s="65">
        <v>0.85</v>
      </c>
      <c r="AA204" s="51" t="s">
        <v>99</v>
      </c>
      <c r="AB204" s="315" t="s">
        <v>1405</v>
      </c>
      <c r="AC204" s="315" t="s">
        <v>1406</v>
      </c>
      <c r="AD204" s="51" t="s">
        <v>66</v>
      </c>
      <c r="AE204" s="315" t="s">
        <v>67</v>
      </c>
      <c r="AF204" s="315" t="s">
        <v>128</v>
      </c>
      <c r="AG204" s="315" t="s">
        <v>67</v>
      </c>
      <c r="AH204" s="316" t="s">
        <v>128</v>
      </c>
      <c r="AI204" s="326" t="s">
        <v>550</v>
      </c>
      <c r="AJ204" s="34" t="s">
        <v>67</v>
      </c>
      <c r="AK204" s="46" t="s">
        <v>1598</v>
      </c>
      <c r="AL204" s="46" t="s">
        <v>1598</v>
      </c>
      <c r="AM204" s="46" t="s">
        <v>1598</v>
      </c>
      <c r="AN204" s="46" t="s">
        <v>80</v>
      </c>
      <c r="AO204" s="46">
        <v>45292</v>
      </c>
    </row>
    <row r="205" spans="1:41" s="4" customFormat="1" ht="11.3" customHeight="1" x14ac:dyDescent="0.2">
      <c r="A205" s="40">
        <v>5</v>
      </c>
      <c r="B205" s="304" t="s">
        <v>21</v>
      </c>
      <c r="C205" s="79" t="s">
        <v>59</v>
      </c>
      <c r="D205" s="303" t="s">
        <v>1082</v>
      </c>
      <c r="E205" s="304" t="s">
        <v>57</v>
      </c>
      <c r="F205" s="79" t="s">
        <v>621</v>
      </c>
      <c r="G205" s="79" t="s">
        <v>1209</v>
      </c>
      <c r="H205" s="79" t="s">
        <v>853</v>
      </c>
      <c r="I205" s="79" t="s">
        <v>1210</v>
      </c>
      <c r="J205" s="109" t="s">
        <v>545</v>
      </c>
      <c r="K205" s="79" t="s">
        <v>547</v>
      </c>
      <c r="L205" s="79" t="s">
        <v>1217</v>
      </c>
      <c r="M205" s="79" t="s">
        <v>547</v>
      </c>
      <c r="N205" s="79" t="s">
        <v>1217</v>
      </c>
      <c r="O205" s="109" t="s">
        <v>226</v>
      </c>
      <c r="P205" s="40" t="s">
        <v>4</v>
      </c>
      <c r="Q205" s="213" t="s">
        <v>99</v>
      </c>
      <c r="R205" s="307">
        <v>7395000</v>
      </c>
      <c r="S205" s="43">
        <f t="shared" si="33"/>
        <v>0</v>
      </c>
      <c r="T205" s="35">
        <f t="shared" si="30"/>
        <v>0</v>
      </c>
      <c r="U205" s="32"/>
      <c r="V205" s="35">
        <v>7395000</v>
      </c>
      <c r="W205" s="35">
        <f t="shared" si="31"/>
        <v>8700000</v>
      </c>
      <c r="X205" s="44">
        <f t="shared" si="32"/>
        <v>0.85</v>
      </c>
      <c r="Y205" s="35">
        <f t="shared" si="29"/>
        <v>1305000</v>
      </c>
      <c r="Z205" s="65">
        <v>0.85</v>
      </c>
      <c r="AA205" s="51" t="s">
        <v>99</v>
      </c>
      <c r="AB205" s="315" t="s">
        <v>1519</v>
      </c>
      <c r="AC205" s="315" t="s">
        <v>1520</v>
      </c>
      <c r="AD205" s="51" t="s">
        <v>83</v>
      </c>
      <c r="AE205" s="315" t="s">
        <v>67</v>
      </c>
      <c r="AF205" s="315" t="s">
        <v>128</v>
      </c>
      <c r="AG205" s="315" t="s">
        <v>67</v>
      </c>
      <c r="AH205" s="316" t="s">
        <v>128</v>
      </c>
      <c r="AI205" s="326" t="s">
        <v>1521</v>
      </c>
      <c r="AJ205" s="34" t="s">
        <v>67</v>
      </c>
      <c r="AK205" s="47">
        <v>45351</v>
      </c>
      <c r="AL205" s="46">
        <v>45384</v>
      </c>
      <c r="AM205" s="46">
        <v>45412</v>
      </c>
      <c r="AN205" s="47">
        <v>45636</v>
      </c>
      <c r="AO205" s="64">
        <v>45726</v>
      </c>
    </row>
    <row r="206" spans="1:41" s="4" customFormat="1" ht="11.3" customHeight="1" x14ac:dyDescent="0.2">
      <c r="A206" s="40">
        <v>5</v>
      </c>
      <c r="B206" s="304" t="s">
        <v>21</v>
      </c>
      <c r="C206" s="79" t="s">
        <v>59</v>
      </c>
      <c r="D206" s="303" t="s">
        <v>1082</v>
      </c>
      <c r="E206" s="304" t="s">
        <v>57</v>
      </c>
      <c r="F206" s="79" t="s">
        <v>621</v>
      </c>
      <c r="G206" s="79" t="s">
        <v>1209</v>
      </c>
      <c r="H206" s="79" t="s">
        <v>853</v>
      </c>
      <c r="I206" s="79" t="s">
        <v>1210</v>
      </c>
      <c r="J206" s="109" t="s">
        <v>1537</v>
      </c>
      <c r="K206" s="79" t="s">
        <v>548</v>
      </c>
      <c r="L206" s="79" t="s">
        <v>1218</v>
      </c>
      <c r="M206" s="79" t="s">
        <v>855</v>
      </c>
      <c r="N206" s="79" t="s">
        <v>1222</v>
      </c>
      <c r="O206" s="109" t="s">
        <v>226</v>
      </c>
      <c r="P206" s="40" t="s">
        <v>4</v>
      </c>
      <c r="Q206" s="213" t="s">
        <v>99</v>
      </c>
      <c r="R206" s="307">
        <v>14790000</v>
      </c>
      <c r="S206" s="43">
        <f t="shared" si="33"/>
        <v>0</v>
      </c>
      <c r="T206" s="35">
        <f t="shared" si="30"/>
        <v>0</v>
      </c>
      <c r="U206" s="32"/>
      <c r="V206" s="35">
        <v>14790000</v>
      </c>
      <c r="W206" s="35">
        <f t="shared" si="31"/>
        <v>17400000</v>
      </c>
      <c r="X206" s="44">
        <f t="shared" si="32"/>
        <v>0.85</v>
      </c>
      <c r="Y206" s="35">
        <f t="shared" si="29"/>
        <v>2610000</v>
      </c>
      <c r="Z206" s="65">
        <v>0.85</v>
      </c>
      <c r="AA206" s="51" t="s">
        <v>99</v>
      </c>
      <c r="AB206" s="315" t="s">
        <v>1407</v>
      </c>
      <c r="AC206" s="315" t="s">
        <v>1408</v>
      </c>
      <c r="AD206" s="51" t="s">
        <v>66</v>
      </c>
      <c r="AE206" s="315" t="s">
        <v>67</v>
      </c>
      <c r="AF206" s="315" t="s">
        <v>128</v>
      </c>
      <c r="AG206" s="315" t="s">
        <v>67</v>
      </c>
      <c r="AH206" s="315" t="s">
        <v>128</v>
      </c>
      <c r="AI206" s="326" t="s">
        <v>549</v>
      </c>
      <c r="AJ206" s="34" t="s">
        <v>67</v>
      </c>
      <c r="AK206" s="46">
        <v>45044</v>
      </c>
      <c r="AL206" s="46">
        <v>45470</v>
      </c>
      <c r="AM206" s="47">
        <v>45082</v>
      </c>
      <c r="AN206" s="47">
        <v>45209</v>
      </c>
      <c r="AO206" s="350" t="s">
        <v>1698</v>
      </c>
    </row>
    <row r="207" spans="1:41" s="4" customFormat="1" ht="11.3" customHeight="1" x14ac:dyDescent="0.2">
      <c r="A207" s="40">
        <v>5</v>
      </c>
      <c r="B207" s="304" t="s">
        <v>1827</v>
      </c>
      <c r="C207" s="303" t="s">
        <v>1830</v>
      </c>
      <c r="D207" s="303" t="s">
        <v>1853</v>
      </c>
      <c r="E207" s="304" t="s">
        <v>1831</v>
      </c>
      <c r="F207" s="79" t="s">
        <v>1861</v>
      </c>
      <c r="G207" s="79" t="s">
        <v>1862</v>
      </c>
      <c r="H207" s="79" t="s">
        <v>1830</v>
      </c>
      <c r="I207" s="79" t="s">
        <v>1852</v>
      </c>
      <c r="J207" s="313" t="s">
        <v>1840</v>
      </c>
      <c r="K207" s="308" t="s">
        <v>1646</v>
      </c>
      <c r="L207" s="308" t="s">
        <v>1731</v>
      </c>
      <c r="M207" s="309" t="s">
        <v>1732</v>
      </c>
      <c r="N207" s="309" t="s">
        <v>1733</v>
      </c>
      <c r="O207" s="310" t="s">
        <v>226</v>
      </c>
      <c r="P207" s="40" t="s">
        <v>4</v>
      </c>
      <c r="Q207" s="213" t="s">
        <v>133</v>
      </c>
      <c r="R207" s="307">
        <v>22196492</v>
      </c>
      <c r="S207" s="43">
        <v>1</v>
      </c>
      <c r="T207" s="35">
        <f t="shared" si="30"/>
        <v>22196492</v>
      </c>
      <c r="U207" s="297" t="s">
        <v>1865</v>
      </c>
      <c r="V207" s="35">
        <v>0</v>
      </c>
      <c r="W207" s="35">
        <f t="shared" si="31"/>
        <v>26113520</v>
      </c>
      <c r="X207" s="44">
        <f t="shared" si="32"/>
        <v>0.85</v>
      </c>
      <c r="Y207" s="35">
        <f t="shared" si="29"/>
        <v>3917028</v>
      </c>
      <c r="Z207" s="56">
        <v>0.85</v>
      </c>
      <c r="AA207" s="51" t="s">
        <v>133</v>
      </c>
      <c r="AB207" s="322" t="s">
        <v>1753</v>
      </c>
      <c r="AC207" s="315" t="s">
        <v>1703</v>
      </c>
      <c r="AD207" s="42" t="s">
        <v>66</v>
      </c>
      <c r="AE207" s="315" t="s">
        <v>67</v>
      </c>
      <c r="AF207" s="315" t="s">
        <v>69</v>
      </c>
      <c r="AG207" s="315" t="s">
        <v>1007</v>
      </c>
      <c r="AH207" s="315" t="s">
        <v>128</v>
      </c>
      <c r="AI207" s="317" t="s">
        <v>1704</v>
      </c>
      <c r="AJ207" s="34" t="s">
        <v>67</v>
      </c>
      <c r="AK207" s="38" t="s">
        <v>1766</v>
      </c>
      <c r="AL207" s="38" t="s">
        <v>1766</v>
      </c>
      <c r="AM207" s="47">
        <v>45728</v>
      </c>
      <c r="AN207" s="47">
        <v>45804</v>
      </c>
      <c r="AO207" s="46">
        <v>45819</v>
      </c>
    </row>
    <row r="208" spans="1:41" s="4" customFormat="1" ht="11.3" customHeight="1" x14ac:dyDescent="0.2">
      <c r="A208" s="40">
        <v>6</v>
      </c>
      <c r="B208" s="304" t="s">
        <v>22</v>
      </c>
      <c r="C208" s="79" t="s">
        <v>31</v>
      </c>
      <c r="D208" s="303" t="s">
        <v>1083</v>
      </c>
      <c r="E208" s="304" t="s">
        <v>60</v>
      </c>
      <c r="F208" s="79" t="s">
        <v>1308</v>
      </c>
      <c r="G208" s="79" t="s">
        <v>1307</v>
      </c>
      <c r="H208" s="79" t="s">
        <v>1429</v>
      </c>
      <c r="I208" s="79" t="s">
        <v>1320</v>
      </c>
      <c r="J208" s="313" t="s">
        <v>560</v>
      </c>
      <c r="K208" s="308" t="s">
        <v>812</v>
      </c>
      <c r="L208" s="308" t="s">
        <v>1342</v>
      </c>
      <c r="M208" s="308" t="s">
        <v>812</v>
      </c>
      <c r="N208" s="308" t="s">
        <v>1342</v>
      </c>
      <c r="O208" s="109">
        <v>1</v>
      </c>
      <c r="P208" s="40" t="s">
        <v>27</v>
      </c>
      <c r="Q208" s="213" t="s">
        <v>133</v>
      </c>
      <c r="R208" s="307">
        <v>1908656</v>
      </c>
      <c r="S208" s="43">
        <f>T208/V208</f>
        <v>-3.8657392789276761E-3</v>
      </c>
      <c r="T208" s="35">
        <f t="shared" si="30"/>
        <v>-7407</v>
      </c>
      <c r="U208" s="32" t="s">
        <v>1749</v>
      </c>
      <c r="V208" s="35">
        <v>1916063</v>
      </c>
      <c r="W208" s="35">
        <f t="shared" si="31"/>
        <v>2245478</v>
      </c>
      <c r="X208" s="44">
        <f t="shared" si="32"/>
        <v>0.84999986639815661</v>
      </c>
      <c r="Y208" s="35">
        <f t="shared" si="29"/>
        <v>336822</v>
      </c>
      <c r="Z208" s="56">
        <v>0.85</v>
      </c>
      <c r="AA208" s="51" t="s">
        <v>133</v>
      </c>
      <c r="AB208" s="322" t="s">
        <v>1513</v>
      </c>
      <c r="AC208" s="322" t="s">
        <v>1514</v>
      </c>
      <c r="AD208" s="50" t="s">
        <v>171</v>
      </c>
      <c r="AE208" s="316" t="s">
        <v>67</v>
      </c>
      <c r="AF208" s="316" t="s">
        <v>69</v>
      </c>
      <c r="AG208" s="316" t="s">
        <v>67</v>
      </c>
      <c r="AH208" s="316" t="s">
        <v>69</v>
      </c>
      <c r="AI208" s="326" t="s">
        <v>1515</v>
      </c>
      <c r="AJ208" s="34" t="s">
        <v>67</v>
      </c>
      <c r="AK208" s="48" t="s">
        <v>1548</v>
      </c>
      <c r="AL208" s="48" t="s">
        <v>1548</v>
      </c>
      <c r="AM208" s="46">
        <v>45406</v>
      </c>
      <c r="AN208" s="46">
        <v>45482</v>
      </c>
      <c r="AO208" s="350" t="s">
        <v>1698</v>
      </c>
    </row>
    <row r="209" spans="1:49" s="4" customFormat="1" ht="11.3" customHeight="1" x14ac:dyDescent="0.2">
      <c r="A209" s="40">
        <v>6</v>
      </c>
      <c r="B209" s="304" t="s">
        <v>22</v>
      </c>
      <c r="C209" s="79" t="s">
        <v>31</v>
      </c>
      <c r="D209" s="303" t="s">
        <v>1083</v>
      </c>
      <c r="E209" s="304" t="s">
        <v>60</v>
      </c>
      <c r="F209" s="79" t="s">
        <v>1308</v>
      </c>
      <c r="G209" s="79" t="s">
        <v>1307</v>
      </c>
      <c r="H209" s="79" t="s">
        <v>1429</v>
      </c>
      <c r="I209" s="79" t="s">
        <v>1320</v>
      </c>
      <c r="J209" s="109" t="s">
        <v>560</v>
      </c>
      <c r="K209" s="79" t="s">
        <v>812</v>
      </c>
      <c r="L209" s="79" t="s">
        <v>1342</v>
      </c>
      <c r="M209" s="79" t="s">
        <v>812</v>
      </c>
      <c r="N209" s="79" t="s">
        <v>1342</v>
      </c>
      <c r="O209" s="109">
        <v>2</v>
      </c>
      <c r="P209" s="40" t="s">
        <v>27</v>
      </c>
      <c r="Q209" s="213" t="s">
        <v>133</v>
      </c>
      <c r="R209" s="307">
        <v>1000000</v>
      </c>
      <c r="S209" s="43">
        <f>T209/V209</f>
        <v>-0.97872340425531912</v>
      </c>
      <c r="T209" s="35">
        <f t="shared" si="30"/>
        <v>-46000000</v>
      </c>
      <c r="U209" s="32" t="s">
        <v>1749</v>
      </c>
      <c r="V209" s="35">
        <v>47000000</v>
      </c>
      <c r="W209" s="35">
        <f t="shared" si="31"/>
        <v>1176471</v>
      </c>
      <c r="X209" s="44">
        <f t="shared" si="32"/>
        <v>0.84999970250010415</v>
      </c>
      <c r="Y209" s="35">
        <f t="shared" si="29"/>
        <v>176471</v>
      </c>
      <c r="Z209" s="56">
        <v>0.85</v>
      </c>
      <c r="AA209" s="51" t="s">
        <v>133</v>
      </c>
      <c r="AB209" s="322" t="s">
        <v>90</v>
      </c>
      <c r="AC209" s="322" t="s">
        <v>80</v>
      </c>
      <c r="AD209" s="50" t="s">
        <v>66</v>
      </c>
      <c r="AE209" s="316" t="s">
        <v>67</v>
      </c>
      <c r="AF209" s="316" t="s">
        <v>128</v>
      </c>
      <c r="AG209" s="316" t="s">
        <v>67</v>
      </c>
      <c r="AH209" s="316" t="s">
        <v>128</v>
      </c>
      <c r="AI209" s="317" t="s">
        <v>1754</v>
      </c>
      <c r="AJ209" s="34" t="s">
        <v>67</v>
      </c>
      <c r="AK209" s="66">
        <v>45743</v>
      </c>
      <c r="AL209" s="46">
        <v>45789</v>
      </c>
      <c r="AM209" s="46">
        <v>45686</v>
      </c>
      <c r="AN209" s="47">
        <v>45833</v>
      </c>
      <c r="AO209" s="64">
        <v>45861</v>
      </c>
    </row>
    <row r="210" spans="1:49" s="4" customFormat="1" ht="11.3" customHeight="1" x14ac:dyDescent="0.2">
      <c r="A210" s="40">
        <v>6</v>
      </c>
      <c r="B210" s="304" t="s">
        <v>22</v>
      </c>
      <c r="C210" s="79" t="s">
        <v>31</v>
      </c>
      <c r="D210" s="303" t="s">
        <v>1083</v>
      </c>
      <c r="E210" s="304" t="s">
        <v>60</v>
      </c>
      <c r="F210" s="79" t="s">
        <v>1308</v>
      </c>
      <c r="G210" s="79" t="s">
        <v>1307</v>
      </c>
      <c r="H210" s="79" t="s">
        <v>1429</v>
      </c>
      <c r="I210" s="79" t="s">
        <v>1320</v>
      </c>
      <c r="J210" s="109" t="s">
        <v>560</v>
      </c>
      <c r="K210" s="79" t="s">
        <v>812</v>
      </c>
      <c r="L210" s="79" t="s">
        <v>1342</v>
      </c>
      <c r="M210" s="79" t="s">
        <v>812</v>
      </c>
      <c r="N210" s="79" t="s">
        <v>1342</v>
      </c>
      <c r="O210" s="109">
        <v>3</v>
      </c>
      <c r="P210" s="40" t="s">
        <v>27</v>
      </c>
      <c r="Q210" s="213" t="s">
        <v>133</v>
      </c>
      <c r="R210" s="307">
        <v>30005000</v>
      </c>
      <c r="S210" s="43">
        <v>1</v>
      </c>
      <c r="T210" s="35">
        <f t="shared" si="30"/>
        <v>30005000</v>
      </c>
      <c r="U210" s="32" t="s">
        <v>1749</v>
      </c>
      <c r="V210" s="35">
        <v>0</v>
      </c>
      <c r="W210" s="35">
        <f t="shared" si="31"/>
        <v>35300000</v>
      </c>
      <c r="X210" s="44">
        <f t="shared" si="32"/>
        <v>0.85</v>
      </c>
      <c r="Y210" s="35">
        <f t="shared" si="29"/>
        <v>5295000</v>
      </c>
      <c r="Z210" s="56">
        <v>0.85</v>
      </c>
      <c r="AA210" s="51" t="s">
        <v>133</v>
      </c>
      <c r="AB210" s="322" t="s">
        <v>1711</v>
      </c>
      <c r="AC210" s="322" t="s">
        <v>80</v>
      </c>
      <c r="AD210" s="50" t="s">
        <v>66</v>
      </c>
      <c r="AE210" s="316" t="s">
        <v>67</v>
      </c>
      <c r="AF210" s="316" t="s">
        <v>69</v>
      </c>
      <c r="AG210" s="316" t="s">
        <v>80</v>
      </c>
      <c r="AH210" s="316" t="s">
        <v>128</v>
      </c>
      <c r="AI210" s="325" t="s">
        <v>1713</v>
      </c>
      <c r="AJ210" s="34" t="s">
        <v>67</v>
      </c>
      <c r="AK210" s="48" t="s">
        <v>1905</v>
      </c>
      <c r="AL210" s="66">
        <v>45838</v>
      </c>
      <c r="AM210" s="46">
        <v>45754</v>
      </c>
      <c r="AN210" s="47">
        <v>45839</v>
      </c>
      <c r="AO210" s="64">
        <v>45867</v>
      </c>
    </row>
    <row r="211" spans="1:49" s="4" customFormat="1" ht="11.3" customHeight="1" x14ac:dyDescent="0.2">
      <c r="A211" s="40">
        <v>6</v>
      </c>
      <c r="B211" s="304" t="s">
        <v>22</v>
      </c>
      <c r="C211" s="79" t="s">
        <v>31</v>
      </c>
      <c r="D211" s="303" t="s">
        <v>1083</v>
      </c>
      <c r="E211" s="304" t="s">
        <v>60</v>
      </c>
      <c r="F211" s="79" t="s">
        <v>1308</v>
      </c>
      <c r="G211" s="79" t="s">
        <v>1307</v>
      </c>
      <c r="H211" s="79" t="s">
        <v>1429</v>
      </c>
      <c r="I211" s="79" t="s">
        <v>1320</v>
      </c>
      <c r="J211" s="109" t="s">
        <v>560</v>
      </c>
      <c r="K211" s="79" t="s">
        <v>812</v>
      </c>
      <c r="L211" s="79" t="s">
        <v>1342</v>
      </c>
      <c r="M211" s="79" t="s">
        <v>812</v>
      </c>
      <c r="N211" s="79" t="s">
        <v>1342</v>
      </c>
      <c r="O211" s="109">
        <v>4</v>
      </c>
      <c r="P211" s="40" t="s">
        <v>27</v>
      </c>
      <c r="Q211" s="213" t="s">
        <v>133</v>
      </c>
      <c r="R211" s="307">
        <v>2007407</v>
      </c>
      <c r="S211" s="43">
        <v>1</v>
      </c>
      <c r="T211" s="35">
        <f t="shared" si="30"/>
        <v>2007407</v>
      </c>
      <c r="U211" s="32" t="s">
        <v>1749</v>
      </c>
      <c r="V211" s="35">
        <v>0</v>
      </c>
      <c r="W211" s="35">
        <f t="shared" si="31"/>
        <v>2361656</v>
      </c>
      <c r="X211" s="44">
        <f t="shared" si="32"/>
        <v>0.84999974594098382</v>
      </c>
      <c r="Y211" s="35">
        <f t="shared" si="29"/>
        <v>354249</v>
      </c>
      <c r="Z211" s="56">
        <v>0.85</v>
      </c>
      <c r="AA211" s="51" t="s">
        <v>133</v>
      </c>
      <c r="AB211" s="322" t="s">
        <v>1588</v>
      </c>
      <c r="AC211" s="322" t="s">
        <v>633</v>
      </c>
      <c r="AD211" s="50" t="s">
        <v>66</v>
      </c>
      <c r="AE211" s="316" t="s">
        <v>67</v>
      </c>
      <c r="AF211" s="316" t="s">
        <v>69</v>
      </c>
      <c r="AG211" s="316" t="s">
        <v>80</v>
      </c>
      <c r="AH211" s="316" t="s">
        <v>128</v>
      </c>
      <c r="AI211" s="325" t="s">
        <v>1713</v>
      </c>
      <c r="AJ211" s="34" t="s">
        <v>67</v>
      </c>
      <c r="AK211" s="34" t="s">
        <v>1052</v>
      </c>
      <c r="AL211" s="34" t="s">
        <v>1052</v>
      </c>
      <c r="AM211" s="34" t="s">
        <v>1051</v>
      </c>
      <c r="AN211" s="57" t="s">
        <v>1052</v>
      </c>
      <c r="AO211" s="34" t="s">
        <v>1054</v>
      </c>
    </row>
    <row r="212" spans="1:49" s="4" customFormat="1" ht="11.3" customHeight="1" x14ac:dyDescent="0.2">
      <c r="A212" s="40">
        <v>6</v>
      </c>
      <c r="B212" s="304" t="s">
        <v>22</v>
      </c>
      <c r="C212" s="79" t="s">
        <v>31</v>
      </c>
      <c r="D212" s="303" t="s">
        <v>1083</v>
      </c>
      <c r="E212" s="304" t="s">
        <v>60</v>
      </c>
      <c r="F212" s="79" t="s">
        <v>1308</v>
      </c>
      <c r="G212" s="79" t="s">
        <v>1307</v>
      </c>
      <c r="H212" s="79" t="s">
        <v>1429</v>
      </c>
      <c r="I212" s="79" t="s">
        <v>1320</v>
      </c>
      <c r="J212" s="109" t="s">
        <v>560</v>
      </c>
      <c r="K212" s="79" t="s">
        <v>812</v>
      </c>
      <c r="L212" s="79" t="s">
        <v>1342</v>
      </c>
      <c r="M212" s="79" t="s">
        <v>812</v>
      </c>
      <c r="N212" s="79" t="s">
        <v>1342</v>
      </c>
      <c r="O212" s="109">
        <v>5</v>
      </c>
      <c r="P212" s="40" t="s">
        <v>27</v>
      </c>
      <c r="Q212" s="213" t="s">
        <v>133</v>
      </c>
      <c r="R212" s="307">
        <v>13995000</v>
      </c>
      <c r="S212" s="43">
        <v>1</v>
      </c>
      <c r="T212" s="35">
        <f t="shared" si="30"/>
        <v>13995000</v>
      </c>
      <c r="U212" s="32" t="s">
        <v>1749</v>
      </c>
      <c r="V212" s="35">
        <v>0</v>
      </c>
      <c r="W212" s="35">
        <f t="shared" si="31"/>
        <v>16464706</v>
      </c>
      <c r="X212" s="44">
        <f t="shared" si="32"/>
        <v>0.84999999392640235</v>
      </c>
      <c r="Y212" s="35">
        <f t="shared" si="29"/>
        <v>2469706</v>
      </c>
      <c r="Z212" s="56">
        <v>0.85</v>
      </c>
      <c r="AA212" s="51" t="s">
        <v>133</v>
      </c>
      <c r="AB212" s="322" t="s">
        <v>1712</v>
      </c>
      <c r="AC212" s="322" t="s">
        <v>80</v>
      </c>
      <c r="AD212" s="50" t="s">
        <v>83</v>
      </c>
      <c r="AE212" s="316" t="s">
        <v>67</v>
      </c>
      <c r="AF212" s="316" t="s">
        <v>128</v>
      </c>
      <c r="AG212" s="316" t="s">
        <v>80</v>
      </c>
      <c r="AH212" s="316" t="s">
        <v>128</v>
      </c>
      <c r="AI212" s="325" t="s">
        <v>1713</v>
      </c>
      <c r="AJ212" s="34" t="s">
        <v>67</v>
      </c>
      <c r="AK212" s="34" t="s">
        <v>1053</v>
      </c>
      <c r="AL212" s="34" t="s">
        <v>1053</v>
      </c>
      <c r="AM212" s="34" t="s">
        <v>1054</v>
      </c>
      <c r="AN212" s="40" t="s">
        <v>1053</v>
      </c>
      <c r="AO212" s="40" t="s">
        <v>1751</v>
      </c>
    </row>
    <row r="213" spans="1:49" s="4" customFormat="1" ht="11.3" customHeight="1" x14ac:dyDescent="0.2">
      <c r="A213" s="40">
        <v>6</v>
      </c>
      <c r="B213" s="304" t="s">
        <v>22</v>
      </c>
      <c r="C213" s="79" t="s">
        <v>31</v>
      </c>
      <c r="D213" s="303" t="s">
        <v>1083</v>
      </c>
      <c r="E213" s="304" t="s">
        <v>60</v>
      </c>
      <c r="F213" s="79" t="s">
        <v>1308</v>
      </c>
      <c r="G213" s="79" t="s">
        <v>1307</v>
      </c>
      <c r="H213" s="79" t="s">
        <v>1429</v>
      </c>
      <c r="I213" s="79" t="s">
        <v>1320</v>
      </c>
      <c r="J213" s="109" t="s">
        <v>561</v>
      </c>
      <c r="K213" s="79" t="s">
        <v>630</v>
      </c>
      <c r="L213" s="79" t="s">
        <v>1180</v>
      </c>
      <c r="M213" s="79" t="s">
        <v>856</v>
      </c>
      <c r="N213" s="79" t="s">
        <v>1203</v>
      </c>
      <c r="O213" s="109" t="s">
        <v>226</v>
      </c>
      <c r="P213" s="40" t="s">
        <v>27</v>
      </c>
      <c r="Q213" s="213" t="s">
        <v>102</v>
      </c>
      <c r="R213" s="307">
        <v>5083937</v>
      </c>
      <c r="S213" s="43">
        <f t="shared" ref="S213:S222" si="34">T213/V213</f>
        <v>0</v>
      </c>
      <c r="T213" s="35">
        <f t="shared" si="30"/>
        <v>0</v>
      </c>
      <c r="U213" s="32"/>
      <c r="V213" s="35">
        <v>5083937</v>
      </c>
      <c r="W213" s="35">
        <f t="shared" si="31"/>
        <v>5981103</v>
      </c>
      <c r="X213" s="44">
        <f t="shared" si="32"/>
        <v>0.84999990804371706</v>
      </c>
      <c r="Y213" s="35">
        <f t="shared" si="29"/>
        <v>897166</v>
      </c>
      <c r="Z213" s="56">
        <v>0.85</v>
      </c>
      <c r="AA213" s="51" t="s">
        <v>102</v>
      </c>
      <c r="AB213" s="322" t="s">
        <v>103</v>
      </c>
      <c r="AC213" s="322" t="s">
        <v>714</v>
      </c>
      <c r="AD213" s="50" t="s">
        <v>83</v>
      </c>
      <c r="AE213" s="315" t="s">
        <v>67</v>
      </c>
      <c r="AF213" s="315" t="s">
        <v>69</v>
      </c>
      <c r="AG213" s="315" t="s">
        <v>67</v>
      </c>
      <c r="AH213" s="315" t="s">
        <v>128</v>
      </c>
      <c r="AI213" s="326" t="s">
        <v>1534</v>
      </c>
      <c r="AJ213" s="34" t="s">
        <v>67</v>
      </c>
      <c r="AK213" s="47">
        <v>45442</v>
      </c>
      <c r="AL213" s="47">
        <v>45670</v>
      </c>
      <c r="AM213" s="47">
        <v>45436</v>
      </c>
      <c r="AN213" s="47">
        <v>45622</v>
      </c>
      <c r="AO213" s="350" t="s">
        <v>1698</v>
      </c>
    </row>
    <row r="214" spans="1:49" s="4" customFormat="1" ht="11.3" customHeight="1" x14ac:dyDescent="0.2">
      <c r="A214" s="40">
        <v>6</v>
      </c>
      <c r="B214" s="304" t="s">
        <v>22</v>
      </c>
      <c r="C214" s="79" t="s">
        <v>31</v>
      </c>
      <c r="D214" s="303" t="s">
        <v>1083</v>
      </c>
      <c r="E214" s="304" t="s">
        <v>60</v>
      </c>
      <c r="F214" s="79" t="s">
        <v>1308</v>
      </c>
      <c r="G214" s="79" t="s">
        <v>1307</v>
      </c>
      <c r="H214" s="79" t="s">
        <v>1429</v>
      </c>
      <c r="I214" s="79" t="s">
        <v>1320</v>
      </c>
      <c r="J214" s="109" t="s">
        <v>562</v>
      </c>
      <c r="K214" s="79" t="s">
        <v>953</v>
      </c>
      <c r="L214" s="79" t="s">
        <v>1343</v>
      </c>
      <c r="M214" s="79" t="s">
        <v>1312</v>
      </c>
      <c r="N214" s="79" t="s">
        <v>1360</v>
      </c>
      <c r="O214" s="109">
        <v>1</v>
      </c>
      <c r="P214" s="40" t="s">
        <v>27</v>
      </c>
      <c r="Q214" s="314" t="s">
        <v>133</v>
      </c>
      <c r="R214" s="307">
        <v>42376501</v>
      </c>
      <c r="S214" s="43">
        <f t="shared" si="34"/>
        <v>-7.9633900347092237E-2</v>
      </c>
      <c r="T214" s="35">
        <f t="shared" si="30"/>
        <v>-3666591</v>
      </c>
      <c r="U214" s="32" t="s">
        <v>1876</v>
      </c>
      <c r="V214" s="35">
        <v>46043092</v>
      </c>
      <c r="W214" s="35">
        <f t="shared" si="31"/>
        <v>49854708</v>
      </c>
      <c r="X214" s="44">
        <f t="shared" si="32"/>
        <v>0.84999998395337106</v>
      </c>
      <c r="Y214" s="35">
        <f t="shared" si="29"/>
        <v>7478207</v>
      </c>
      <c r="Z214" s="56">
        <v>0.85</v>
      </c>
      <c r="AA214" s="50" t="s">
        <v>133</v>
      </c>
      <c r="AB214" s="322" t="s">
        <v>1419</v>
      </c>
      <c r="AC214" s="315" t="s">
        <v>1420</v>
      </c>
      <c r="AD214" s="50" t="s">
        <v>83</v>
      </c>
      <c r="AE214" s="315" t="s">
        <v>67</v>
      </c>
      <c r="AF214" s="315" t="s">
        <v>128</v>
      </c>
      <c r="AG214" s="315" t="s">
        <v>1007</v>
      </c>
      <c r="AH214" s="315" t="s">
        <v>128</v>
      </c>
      <c r="AI214" s="326" t="s">
        <v>1002</v>
      </c>
      <c r="AJ214" s="34" t="s">
        <v>67</v>
      </c>
      <c r="AK214" s="46">
        <v>45021</v>
      </c>
      <c r="AL214" s="67">
        <v>45093</v>
      </c>
      <c r="AM214" s="47">
        <v>45009</v>
      </c>
      <c r="AN214" s="47">
        <v>45216</v>
      </c>
      <c r="AO214" s="350" t="s">
        <v>1698</v>
      </c>
    </row>
    <row r="215" spans="1:49" s="4" customFormat="1" ht="11.3" customHeight="1" x14ac:dyDescent="0.2">
      <c r="A215" s="40">
        <v>6</v>
      </c>
      <c r="B215" s="304" t="s">
        <v>22</v>
      </c>
      <c r="C215" s="79" t="s">
        <v>31</v>
      </c>
      <c r="D215" s="303" t="s">
        <v>1083</v>
      </c>
      <c r="E215" s="304" t="s">
        <v>60</v>
      </c>
      <c r="F215" s="79" t="s">
        <v>1308</v>
      </c>
      <c r="G215" s="79" t="s">
        <v>1307</v>
      </c>
      <c r="H215" s="79" t="s">
        <v>1429</v>
      </c>
      <c r="I215" s="79" t="s">
        <v>1320</v>
      </c>
      <c r="J215" s="109" t="s">
        <v>562</v>
      </c>
      <c r="K215" s="79" t="s">
        <v>953</v>
      </c>
      <c r="L215" s="79" t="s">
        <v>1343</v>
      </c>
      <c r="M215" s="79" t="s">
        <v>1312</v>
      </c>
      <c r="N215" s="79" t="s">
        <v>1360</v>
      </c>
      <c r="O215" s="109">
        <v>2</v>
      </c>
      <c r="P215" s="40" t="s">
        <v>27</v>
      </c>
      <c r="Q215" s="314" t="s">
        <v>133</v>
      </c>
      <c r="R215" s="307">
        <v>21602496</v>
      </c>
      <c r="S215" s="43">
        <f t="shared" si="34"/>
        <v>5.6742616755960649</v>
      </c>
      <c r="T215" s="35">
        <f t="shared" si="30"/>
        <v>18365809</v>
      </c>
      <c r="U215" s="32" t="s">
        <v>1877</v>
      </c>
      <c r="V215" s="35">
        <v>3236687</v>
      </c>
      <c r="W215" s="35">
        <f t="shared" si="31"/>
        <v>25414702</v>
      </c>
      <c r="X215" s="44">
        <f t="shared" si="32"/>
        <v>0.84999997245688741</v>
      </c>
      <c r="Y215" s="35">
        <f t="shared" si="29"/>
        <v>3812206</v>
      </c>
      <c r="Z215" s="56">
        <v>0.85</v>
      </c>
      <c r="AA215" s="50" t="s">
        <v>133</v>
      </c>
      <c r="AB215" s="322" t="s">
        <v>1419</v>
      </c>
      <c r="AC215" s="315" t="s">
        <v>1420</v>
      </c>
      <c r="AD215" s="50" t="s">
        <v>83</v>
      </c>
      <c r="AE215" s="315" t="s">
        <v>67</v>
      </c>
      <c r="AF215" s="315" t="s">
        <v>128</v>
      </c>
      <c r="AG215" s="315" t="s">
        <v>1007</v>
      </c>
      <c r="AH215" s="315" t="s">
        <v>128</v>
      </c>
      <c r="AI215" s="326" t="s">
        <v>1002</v>
      </c>
      <c r="AJ215" s="34" t="s">
        <v>67</v>
      </c>
      <c r="AK215" s="46">
        <v>45021</v>
      </c>
      <c r="AL215" s="67">
        <v>45093</v>
      </c>
      <c r="AM215" s="47">
        <v>45009</v>
      </c>
      <c r="AN215" s="47">
        <v>45216</v>
      </c>
      <c r="AO215" s="34" t="s">
        <v>1054</v>
      </c>
    </row>
    <row r="216" spans="1:49" s="4" customFormat="1" ht="11.3" customHeight="1" x14ac:dyDescent="0.2">
      <c r="A216" s="40">
        <v>6</v>
      </c>
      <c r="B216" s="304" t="s">
        <v>22</v>
      </c>
      <c r="C216" s="79" t="s">
        <v>31</v>
      </c>
      <c r="D216" s="303" t="s">
        <v>1083</v>
      </c>
      <c r="E216" s="304" t="s">
        <v>60</v>
      </c>
      <c r="F216" s="79" t="s">
        <v>1308</v>
      </c>
      <c r="G216" s="79" t="s">
        <v>1307</v>
      </c>
      <c r="H216" s="79" t="s">
        <v>1429</v>
      </c>
      <c r="I216" s="79" t="s">
        <v>1320</v>
      </c>
      <c r="J216" s="34" t="s">
        <v>563</v>
      </c>
      <c r="K216" s="29" t="s">
        <v>631</v>
      </c>
      <c r="L216" s="29" t="s">
        <v>1126</v>
      </c>
      <c r="M216" s="29" t="s">
        <v>857</v>
      </c>
      <c r="N216" s="29" t="s">
        <v>1141</v>
      </c>
      <c r="O216" s="34" t="s">
        <v>226</v>
      </c>
      <c r="P216" s="32" t="s">
        <v>27</v>
      </c>
      <c r="Q216" s="51" t="s">
        <v>210</v>
      </c>
      <c r="R216" s="307">
        <v>35298850</v>
      </c>
      <c r="S216" s="43">
        <f t="shared" si="34"/>
        <v>0</v>
      </c>
      <c r="T216" s="35">
        <f t="shared" si="30"/>
        <v>0</v>
      </c>
      <c r="U216" s="32"/>
      <c r="V216" s="35">
        <v>35298850</v>
      </c>
      <c r="W216" s="35">
        <f t="shared" si="31"/>
        <v>41528059</v>
      </c>
      <c r="X216" s="44">
        <f t="shared" si="32"/>
        <v>0.84999999638798429</v>
      </c>
      <c r="Y216" s="35">
        <f>ROUND((R216/0.85)*0.15,0)</f>
        <v>6229209</v>
      </c>
      <c r="Z216" s="56">
        <v>0.85</v>
      </c>
      <c r="AA216" s="51" t="s">
        <v>210</v>
      </c>
      <c r="AB216" s="322" t="s">
        <v>1455</v>
      </c>
      <c r="AC216" s="322" t="s">
        <v>634</v>
      </c>
      <c r="AD216" s="50" t="s">
        <v>1584</v>
      </c>
      <c r="AE216" s="315" t="s">
        <v>70</v>
      </c>
      <c r="AF216" s="315" t="s">
        <v>128</v>
      </c>
      <c r="AG216" s="315" t="s">
        <v>67</v>
      </c>
      <c r="AH216" s="316" t="s">
        <v>128</v>
      </c>
      <c r="AI216" s="326" t="s">
        <v>635</v>
      </c>
      <c r="AJ216" s="34" t="s">
        <v>67</v>
      </c>
      <c r="AK216" s="49" t="s">
        <v>1539</v>
      </c>
      <c r="AL216" s="49" t="s">
        <v>1539</v>
      </c>
      <c r="AM216" s="60">
        <v>45636</v>
      </c>
      <c r="AN216" s="47">
        <v>45727</v>
      </c>
      <c r="AO216" s="349" t="s">
        <v>1539</v>
      </c>
    </row>
    <row r="217" spans="1:49" s="4" customFormat="1" ht="11.3" customHeight="1" x14ac:dyDescent="0.2">
      <c r="A217" s="40">
        <v>6</v>
      </c>
      <c r="B217" s="304" t="s">
        <v>22</v>
      </c>
      <c r="C217" s="79" t="s">
        <v>31</v>
      </c>
      <c r="D217" s="303" t="s">
        <v>1083</v>
      </c>
      <c r="E217" s="304" t="s">
        <v>60</v>
      </c>
      <c r="F217" s="79" t="s">
        <v>1308</v>
      </c>
      <c r="G217" s="79" t="s">
        <v>1307</v>
      </c>
      <c r="H217" s="79" t="s">
        <v>1429</v>
      </c>
      <c r="I217" s="79" t="s">
        <v>1320</v>
      </c>
      <c r="J217" s="34" t="s">
        <v>564</v>
      </c>
      <c r="K217" s="29" t="s">
        <v>1008</v>
      </c>
      <c r="L217" s="29" t="s">
        <v>1181</v>
      </c>
      <c r="M217" s="29" t="s">
        <v>1404</v>
      </c>
      <c r="N217" s="29" t="s">
        <v>1204</v>
      </c>
      <c r="O217" s="34" t="s">
        <v>226</v>
      </c>
      <c r="P217" s="32" t="s">
        <v>27</v>
      </c>
      <c r="Q217" s="51" t="s">
        <v>102</v>
      </c>
      <c r="R217" s="307">
        <v>16946467</v>
      </c>
      <c r="S217" s="43">
        <f t="shared" si="34"/>
        <v>0</v>
      </c>
      <c r="T217" s="35">
        <f t="shared" si="30"/>
        <v>0</v>
      </c>
      <c r="U217" s="32"/>
      <c r="V217" s="35">
        <v>16946467</v>
      </c>
      <c r="W217" s="35">
        <f t="shared" si="31"/>
        <v>19937020</v>
      </c>
      <c r="X217" s="44">
        <f t="shared" si="32"/>
        <v>0.85</v>
      </c>
      <c r="Y217" s="35">
        <f>ROUNDUP((R217/0.85)*0.15,0)</f>
        <v>2990553</v>
      </c>
      <c r="Z217" s="56">
        <v>0.85</v>
      </c>
      <c r="AA217" s="51" t="s">
        <v>102</v>
      </c>
      <c r="AB217" s="322" t="s">
        <v>716</v>
      </c>
      <c r="AC217" s="322" t="s">
        <v>715</v>
      </c>
      <c r="AD217" s="50" t="s">
        <v>66</v>
      </c>
      <c r="AE217" s="322" t="s">
        <v>67</v>
      </c>
      <c r="AF217" s="322" t="s">
        <v>69</v>
      </c>
      <c r="AG217" s="322" t="s">
        <v>67</v>
      </c>
      <c r="AH217" s="322" t="s">
        <v>69</v>
      </c>
      <c r="AI217" s="326" t="s">
        <v>717</v>
      </c>
      <c r="AJ217" s="34" t="s">
        <v>67</v>
      </c>
      <c r="AK217" s="48" t="s">
        <v>1548</v>
      </c>
      <c r="AL217" s="48" t="s">
        <v>1548</v>
      </c>
      <c r="AM217" s="47">
        <v>45623</v>
      </c>
      <c r="AN217" s="47">
        <v>45825</v>
      </c>
      <c r="AO217" s="350" t="s">
        <v>1698</v>
      </c>
    </row>
    <row r="218" spans="1:49" s="4" customFormat="1" ht="11.3" customHeight="1" x14ac:dyDescent="0.2">
      <c r="A218" s="40">
        <v>6</v>
      </c>
      <c r="B218" s="304" t="s">
        <v>22</v>
      </c>
      <c r="C218" s="79" t="s">
        <v>31</v>
      </c>
      <c r="D218" s="303" t="s">
        <v>1083</v>
      </c>
      <c r="E218" s="304" t="s">
        <v>60</v>
      </c>
      <c r="F218" s="79" t="s">
        <v>1308</v>
      </c>
      <c r="G218" s="79" t="s">
        <v>1307</v>
      </c>
      <c r="H218" s="79" t="s">
        <v>1429</v>
      </c>
      <c r="I218" s="79" t="s">
        <v>1320</v>
      </c>
      <c r="J218" s="34" t="s">
        <v>632</v>
      </c>
      <c r="K218" s="29" t="s">
        <v>1010</v>
      </c>
      <c r="L218" s="29" t="s">
        <v>1344</v>
      </c>
      <c r="M218" s="29" t="s">
        <v>1313</v>
      </c>
      <c r="N218" s="29" t="s">
        <v>1361</v>
      </c>
      <c r="O218" s="34">
        <v>1</v>
      </c>
      <c r="P218" s="32" t="s">
        <v>27</v>
      </c>
      <c r="Q218" s="50" t="s">
        <v>133</v>
      </c>
      <c r="R218" s="307">
        <v>6480093</v>
      </c>
      <c r="S218" s="43">
        <f t="shared" si="34"/>
        <v>-0.67252835861187776</v>
      </c>
      <c r="T218" s="35">
        <f t="shared" si="30"/>
        <v>-13308164</v>
      </c>
      <c r="U218" s="297" t="s">
        <v>1693</v>
      </c>
      <c r="V218" s="35">
        <v>19788257</v>
      </c>
      <c r="W218" s="35">
        <f t="shared" si="31"/>
        <v>7623639</v>
      </c>
      <c r="X218" s="44">
        <f t="shared" si="32"/>
        <v>0.84999998032435686</v>
      </c>
      <c r="Y218" s="35">
        <f>ROUNDUP((R218/0.85)*0.15,0)</f>
        <v>1143546</v>
      </c>
      <c r="Z218" s="56">
        <v>0.85</v>
      </c>
      <c r="AA218" s="50" t="s">
        <v>133</v>
      </c>
      <c r="AB218" s="322" t="s">
        <v>185</v>
      </c>
      <c r="AC218" s="315" t="s">
        <v>80</v>
      </c>
      <c r="AD218" s="42" t="s">
        <v>83</v>
      </c>
      <c r="AE218" s="316" t="s">
        <v>67</v>
      </c>
      <c r="AF218" s="316" t="s">
        <v>69</v>
      </c>
      <c r="AG218" s="315" t="s">
        <v>67</v>
      </c>
      <c r="AH218" s="316" t="s">
        <v>128</v>
      </c>
      <c r="AI218" s="326" t="s">
        <v>636</v>
      </c>
      <c r="AJ218" s="34" t="s">
        <v>67</v>
      </c>
      <c r="AK218" s="47">
        <v>45197</v>
      </c>
      <c r="AL218" s="47">
        <v>45246</v>
      </c>
      <c r="AM218" s="67">
        <v>45177</v>
      </c>
      <c r="AN218" s="47">
        <v>45314</v>
      </c>
      <c r="AO218" s="350" t="s">
        <v>1698</v>
      </c>
    </row>
    <row r="219" spans="1:49" s="4" customFormat="1" ht="11.3" customHeight="1" x14ac:dyDescent="0.2">
      <c r="A219" s="40">
        <v>6</v>
      </c>
      <c r="B219" s="304" t="s">
        <v>22</v>
      </c>
      <c r="C219" s="79" t="s">
        <v>31</v>
      </c>
      <c r="D219" s="303" t="s">
        <v>1083</v>
      </c>
      <c r="E219" s="304" t="s">
        <v>60</v>
      </c>
      <c r="F219" s="79" t="s">
        <v>1308</v>
      </c>
      <c r="G219" s="79" t="s">
        <v>1307</v>
      </c>
      <c r="H219" s="79" t="s">
        <v>1429</v>
      </c>
      <c r="I219" s="79" t="s">
        <v>1320</v>
      </c>
      <c r="J219" s="34" t="s">
        <v>1026</v>
      </c>
      <c r="K219" s="29" t="s">
        <v>984</v>
      </c>
      <c r="L219" s="29" t="s">
        <v>1345</v>
      </c>
      <c r="M219" s="29" t="s">
        <v>1314</v>
      </c>
      <c r="N219" s="29" t="s">
        <v>1362</v>
      </c>
      <c r="O219" s="34" t="s">
        <v>226</v>
      </c>
      <c r="P219" s="32" t="s">
        <v>27</v>
      </c>
      <c r="Q219" s="50" t="s">
        <v>133</v>
      </c>
      <c r="R219" s="307">
        <v>6000000</v>
      </c>
      <c r="S219" s="43">
        <f t="shared" si="34"/>
        <v>0</v>
      </c>
      <c r="T219" s="35">
        <f t="shared" si="30"/>
        <v>0</v>
      </c>
      <c r="U219" s="32"/>
      <c r="V219" s="35">
        <v>6000000</v>
      </c>
      <c r="W219" s="35">
        <f t="shared" si="31"/>
        <v>7058824</v>
      </c>
      <c r="X219" s="44">
        <f t="shared" si="32"/>
        <v>0.84999994333333706</v>
      </c>
      <c r="Y219" s="35">
        <f>ROUND((R219/0.85)*0.15,0)</f>
        <v>1058824</v>
      </c>
      <c r="Z219" s="56">
        <v>0.85</v>
      </c>
      <c r="AA219" s="50" t="s">
        <v>133</v>
      </c>
      <c r="AB219" s="322" t="s">
        <v>1516</v>
      </c>
      <c r="AC219" s="322" t="s">
        <v>666</v>
      </c>
      <c r="AD219" s="50" t="s">
        <v>66</v>
      </c>
      <c r="AE219" s="315" t="s">
        <v>67</v>
      </c>
      <c r="AF219" s="315" t="s">
        <v>69</v>
      </c>
      <c r="AG219" s="315" t="s">
        <v>67</v>
      </c>
      <c r="AH219" s="316" t="s">
        <v>128</v>
      </c>
      <c r="AI219" s="332" t="s">
        <v>1942</v>
      </c>
      <c r="AJ219" s="34" t="s">
        <v>67</v>
      </c>
      <c r="AK219" s="46">
        <v>45281</v>
      </c>
      <c r="AL219" s="47">
        <v>45320</v>
      </c>
      <c r="AM219" s="46">
        <v>45296</v>
      </c>
      <c r="AN219" s="46">
        <v>45440</v>
      </c>
      <c r="AO219" s="350" t="s">
        <v>1698</v>
      </c>
    </row>
    <row r="220" spans="1:49" s="4" customFormat="1" ht="11.3" customHeight="1" x14ac:dyDescent="0.2">
      <c r="A220" s="40">
        <v>6</v>
      </c>
      <c r="B220" s="304" t="s">
        <v>22</v>
      </c>
      <c r="C220" s="79" t="s">
        <v>31</v>
      </c>
      <c r="D220" s="303" t="s">
        <v>1083</v>
      </c>
      <c r="E220" s="304" t="s">
        <v>60</v>
      </c>
      <c r="F220" s="79" t="s">
        <v>1308</v>
      </c>
      <c r="G220" s="79" t="s">
        <v>1307</v>
      </c>
      <c r="H220" s="79" t="s">
        <v>1429</v>
      </c>
      <c r="I220" s="79" t="s">
        <v>1320</v>
      </c>
      <c r="J220" s="34" t="s">
        <v>1027</v>
      </c>
      <c r="K220" s="29" t="s">
        <v>1464</v>
      </c>
      <c r="L220" s="29" t="s">
        <v>1346</v>
      </c>
      <c r="M220" s="29" t="s">
        <v>1028</v>
      </c>
      <c r="N220" s="29" t="s">
        <v>1363</v>
      </c>
      <c r="O220" s="34" t="s">
        <v>226</v>
      </c>
      <c r="P220" s="32" t="s">
        <v>27</v>
      </c>
      <c r="Q220" s="50" t="s">
        <v>133</v>
      </c>
      <c r="R220" s="307">
        <v>1532920</v>
      </c>
      <c r="S220" s="43">
        <f t="shared" si="34"/>
        <v>0</v>
      </c>
      <c r="T220" s="35">
        <f t="shared" si="30"/>
        <v>0</v>
      </c>
      <c r="U220" s="32"/>
      <c r="V220" s="35">
        <v>1532920</v>
      </c>
      <c r="W220" s="35">
        <f t="shared" si="31"/>
        <v>1803436</v>
      </c>
      <c r="X220" s="44">
        <f t="shared" si="32"/>
        <v>0.84999966730175069</v>
      </c>
      <c r="Y220" s="35">
        <f>ROUNDUP((R220/0.85)*0.15,0)</f>
        <v>270516</v>
      </c>
      <c r="Z220" s="56">
        <v>0.85</v>
      </c>
      <c r="AA220" s="50" t="s">
        <v>133</v>
      </c>
      <c r="AB220" s="322" t="s">
        <v>814</v>
      </c>
      <c r="AC220" s="322" t="s">
        <v>575</v>
      </c>
      <c r="AD220" s="50" t="s">
        <v>66</v>
      </c>
      <c r="AE220" s="315" t="s">
        <v>67</v>
      </c>
      <c r="AF220" s="315" t="s">
        <v>69</v>
      </c>
      <c r="AG220" s="315" t="s">
        <v>67</v>
      </c>
      <c r="AH220" s="315" t="s">
        <v>69</v>
      </c>
      <c r="AI220" s="326" t="s">
        <v>1424</v>
      </c>
      <c r="AJ220" s="34" t="s">
        <v>67</v>
      </c>
      <c r="AK220" s="46">
        <v>45071</v>
      </c>
      <c r="AL220" s="46">
        <v>45126</v>
      </c>
      <c r="AM220" s="47">
        <v>45036</v>
      </c>
      <c r="AN220" s="47">
        <v>45216</v>
      </c>
      <c r="AO220" s="350" t="s">
        <v>1698</v>
      </c>
    </row>
    <row r="221" spans="1:49" s="18" customFormat="1" ht="11.3" customHeight="1" x14ac:dyDescent="0.2">
      <c r="A221" s="40">
        <v>7</v>
      </c>
      <c r="B221" s="40" t="s">
        <v>1085</v>
      </c>
      <c r="C221" s="301" t="s">
        <v>985</v>
      </c>
      <c r="D221" s="303" t="s">
        <v>1084</v>
      </c>
      <c r="E221" s="40" t="s">
        <v>1439</v>
      </c>
      <c r="F221" s="109" t="s">
        <v>1040</v>
      </c>
      <c r="G221" s="109"/>
      <c r="H221" s="109" t="s">
        <v>226</v>
      </c>
      <c r="I221" s="109"/>
      <c r="J221" s="34" t="s">
        <v>1441</v>
      </c>
      <c r="K221" s="29" t="s">
        <v>1617</v>
      </c>
      <c r="L221" s="29"/>
      <c r="M221" s="34" t="s">
        <v>226</v>
      </c>
      <c r="N221" s="34"/>
      <c r="O221" s="34" t="s">
        <v>226</v>
      </c>
      <c r="P221" s="32" t="s">
        <v>222</v>
      </c>
      <c r="Q221" s="50" t="s">
        <v>338</v>
      </c>
      <c r="R221" s="307">
        <v>1643848</v>
      </c>
      <c r="S221" s="43">
        <f t="shared" si="34"/>
        <v>0</v>
      </c>
      <c r="T221" s="35">
        <f t="shared" si="30"/>
        <v>0</v>
      </c>
      <c r="U221" s="32"/>
      <c r="V221" s="35">
        <v>1643848</v>
      </c>
      <c r="W221" s="35">
        <f t="shared" si="31"/>
        <v>1933939</v>
      </c>
      <c r="X221" s="44">
        <f t="shared" si="32"/>
        <v>0.84999992243809142</v>
      </c>
      <c r="Y221" s="35">
        <f>ROUND((R221/0.85)*0.15,0)</f>
        <v>290091</v>
      </c>
      <c r="Z221" s="56">
        <v>0.85</v>
      </c>
      <c r="AA221" s="50" t="s">
        <v>338</v>
      </c>
      <c r="AB221" s="322" t="s">
        <v>314</v>
      </c>
      <c r="AC221" s="315" t="s">
        <v>80</v>
      </c>
      <c r="AD221" s="42" t="s">
        <v>66</v>
      </c>
      <c r="AE221" s="316" t="s">
        <v>67</v>
      </c>
      <c r="AF221" s="316" t="s">
        <v>69</v>
      </c>
      <c r="AG221" s="315" t="s">
        <v>67</v>
      </c>
      <c r="AH221" s="316" t="s">
        <v>69</v>
      </c>
      <c r="AI221" s="326" t="s">
        <v>1943</v>
      </c>
      <c r="AJ221" s="34" t="s">
        <v>67</v>
      </c>
      <c r="AK221" s="54" t="s">
        <v>1772</v>
      </c>
      <c r="AL221" s="54" t="s">
        <v>1772</v>
      </c>
      <c r="AM221" s="47">
        <v>45502</v>
      </c>
      <c r="AN221" s="47">
        <v>45552</v>
      </c>
      <c r="AO221" s="350" t="s">
        <v>1698</v>
      </c>
      <c r="AW221" s="4"/>
    </row>
    <row r="222" spans="1:49" s="18" customFormat="1" ht="11.3" customHeight="1" x14ac:dyDescent="0.2">
      <c r="A222" s="40">
        <v>7</v>
      </c>
      <c r="B222" s="40" t="s">
        <v>1085</v>
      </c>
      <c r="C222" s="301" t="s">
        <v>985</v>
      </c>
      <c r="D222" s="303" t="s">
        <v>1084</v>
      </c>
      <c r="E222" s="40" t="s">
        <v>1440</v>
      </c>
      <c r="F222" s="109" t="s">
        <v>1039</v>
      </c>
      <c r="G222" s="109"/>
      <c r="H222" s="109" t="s">
        <v>226</v>
      </c>
      <c r="I222" s="109"/>
      <c r="J222" s="34" t="s">
        <v>1442</v>
      </c>
      <c r="K222" s="29" t="s">
        <v>1045</v>
      </c>
      <c r="L222" s="29"/>
      <c r="M222" s="34" t="s">
        <v>226</v>
      </c>
      <c r="N222" s="34"/>
      <c r="O222" s="34" t="s">
        <v>226</v>
      </c>
      <c r="P222" s="32" t="s">
        <v>4</v>
      </c>
      <c r="Q222" s="50" t="s">
        <v>338</v>
      </c>
      <c r="R222" s="307">
        <v>3000000</v>
      </c>
      <c r="S222" s="43">
        <f t="shared" si="34"/>
        <v>0</v>
      </c>
      <c r="T222" s="35">
        <f t="shared" si="30"/>
        <v>0</v>
      </c>
      <c r="U222" s="32"/>
      <c r="V222" s="35">
        <v>3000000</v>
      </c>
      <c r="W222" s="35">
        <f t="shared" si="31"/>
        <v>3529412</v>
      </c>
      <c r="X222" s="44">
        <f t="shared" si="32"/>
        <v>0.84999994333333706</v>
      </c>
      <c r="Y222" s="35">
        <f>ROUND((R222/0.85)*0.15,0)</f>
        <v>529412</v>
      </c>
      <c r="Z222" s="56">
        <v>0.85</v>
      </c>
      <c r="AA222" s="50" t="s">
        <v>338</v>
      </c>
      <c r="AB222" s="322" t="s">
        <v>338</v>
      </c>
      <c r="AC222" s="315" t="s">
        <v>80</v>
      </c>
      <c r="AD222" s="42" t="s">
        <v>66</v>
      </c>
      <c r="AE222" s="316" t="s">
        <v>67</v>
      </c>
      <c r="AF222" s="316" t="s">
        <v>69</v>
      </c>
      <c r="AG222" s="315" t="s">
        <v>67</v>
      </c>
      <c r="AH222" s="316" t="s">
        <v>69</v>
      </c>
      <c r="AI222" s="326" t="s">
        <v>1944</v>
      </c>
      <c r="AJ222" s="34" t="s">
        <v>67</v>
      </c>
      <c r="AK222" s="54" t="s">
        <v>1772</v>
      </c>
      <c r="AL222" s="54" t="s">
        <v>1772</v>
      </c>
      <c r="AM222" s="47">
        <v>45502</v>
      </c>
      <c r="AN222" s="47">
        <v>45552</v>
      </c>
      <c r="AO222" s="350" t="s">
        <v>1698</v>
      </c>
      <c r="AW222" s="4"/>
    </row>
    <row r="223" spans="1:49" s="4" customFormat="1" ht="11.3" customHeight="1" x14ac:dyDescent="0.3">
      <c r="A223" s="68" t="s">
        <v>1018</v>
      </c>
      <c r="B223" s="68" t="s">
        <v>1018</v>
      </c>
      <c r="C223" s="68" t="s">
        <v>1018</v>
      </c>
      <c r="D223" s="68" t="s">
        <v>1018</v>
      </c>
      <c r="E223" s="68" t="s">
        <v>1018</v>
      </c>
      <c r="F223" s="68" t="s">
        <v>1018</v>
      </c>
      <c r="G223" s="71" t="s">
        <v>1018</v>
      </c>
      <c r="H223" s="71" t="s">
        <v>1018</v>
      </c>
      <c r="I223" s="71" t="s">
        <v>1018</v>
      </c>
      <c r="J223" s="68" t="s">
        <v>1018</v>
      </c>
      <c r="K223" s="69"/>
      <c r="L223" s="70"/>
      <c r="M223" s="70"/>
      <c r="N223" s="70"/>
      <c r="O223" s="69"/>
      <c r="P223" s="69" t="s">
        <v>1018</v>
      </c>
      <c r="Q223" s="72" t="s">
        <v>1018</v>
      </c>
      <c r="R223" s="69">
        <f>SUBTOTAL(9,R5:R222)</f>
        <v>4231075186</v>
      </c>
      <c r="S223" s="69">
        <v>0</v>
      </c>
      <c r="T223" s="69">
        <f t="shared" ref="T223:Y223" si="35">SUBTOTAL(9,T5:T222)</f>
        <v>582017312</v>
      </c>
      <c r="U223" s="69">
        <f t="shared" si="35"/>
        <v>0</v>
      </c>
      <c r="V223" s="69">
        <f t="shared" si="35"/>
        <v>3649057874</v>
      </c>
      <c r="W223" s="69">
        <f t="shared" si="35"/>
        <v>4977735595</v>
      </c>
      <c r="X223" s="69" t="e">
        <f t="shared" si="35"/>
        <v>#DIV/0!</v>
      </c>
      <c r="Y223" s="69">
        <f t="shared" si="35"/>
        <v>746660409</v>
      </c>
      <c r="Z223" s="72"/>
      <c r="AA223" s="72" t="s">
        <v>1018</v>
      </c>
      <c r="AB223" s="72" t="s">
        <v>1018</v>
      </c>
      <c r="AC223" s="72" t="s">
        <v>1018</v>
      </c>
      <c r="AD223" s="72" t="s">
        <v>1018</v>
      </c>
      <c r="AE223" s="72" t="s">
        <v>1018</v>
      </c>
      <c r="AF223" s="72" t="s">
        <v>1018</v>
      </c>
      <c r="AG223" s="72" t="s">
        <v>1018</v>
      </c>
      <c r="AH223" s="72" t="s">
        <v>1018</v>
      </c>
      <c r="AI223" s="72" t="s">
        <v>1018</v>
      </c>
      <c r="AJ223" s="72" t="s">
        <v>1018</v>
      </c>
      <c r="AK223" s="72" t="s">
        <v>1018</v>
      </c>
      <c r="AL223" s="72" t="s">
        <v>1018</v>
      </c>
      <c r="AM223" s="72" t="s">
        <v>1018</v>
      </c>
      <c r="AN223" s="72" t="s">
        <v>1018</v>
      </c>
      <c r="AO223" s="72" t="s">
        <v>1018</v>
      </c>
    </row>
    <row r="224" spans="1:49" ht="15.05" customHeight="1" x14ac:dyDescent="0.2">
      <c r="E224" s="7" t="s">
        <v>1555</v>
      </c>
      <c r="J224" s="73"/>
      <c r="K224" s="74"/>
      <c r="L224" s="74"/>
      <c r="M224" s="74"/>
      <c r="N224" s="74"/>
      <c r="P224" s="75"/>
      <c r="R224" s="39"/>
      <c r="S224" s="75"/>
      <c r="T224" s="75"/>
      <c r="U224" s="75"/>
      <c r="V224" s="75"/>
      <c r="W224" s="75"/>
      <c r="X224" s="31"/>
      <c r="Y224" s="31"/>
      <c r="Z224" s="25"/>
    </row>
    <row r="225" spans="1:34" ht="15.05" customHeight="1" x14ac:dyDescent="0.2">
      <c r="E225" s="7"/>
      <c r="J225" s="73"/>
      <c r="K225" s="74"/>
      <c r="L225" s="74"/>
      <c r="M225" s="74"/>
      <c r="N225" s="74"/>
      <c r="P225" s="75"/>
      <c r="R225" s="39"/>
      <c r="S225" s="75"/>
      <c r="T225" s="75"/>
      <c r="U225" s="75"/>
      <c r="V225" s="75"/>
      <c r="W225" s="75"/>
      <c r="X225" s="31"/>
      <c r="Y225" s="31"/>
      <c r="Z225" s="25"/>
    </row>
    <row r="226" spans="1:34" ht="15.05" customHeight="1" x14ac:dyDescent="0.2">
      <c r="E226" s="7"/>
      <c r="J226" s="73"/>
      <c r="K226" s="74"/>
      <c r="L226" s="74"/>
      <c r="M226" s="74"/>
      <c r="N226" s="74"/>
      <c r="P226" s="75"/>
      <c r="R226" s="36"/>
      <c r="S226" s="36"/>
      <c r="T226" s="75"/>
      <c r="U226" s="75"/>
      <c r="V226" s="75"/>
      <c r="W226" s="75"/>
      <c r="X226" s="31"/>
      <c r="Y226" s="31"/>
      <c r="Z226" s="25"/>
    </row>
    <row r="227" spans="1:34" ht="15.05" customHeight="1" x14ac:dyDescent="0.2">
      <c r="E227" s="7"/>
      <c r="J227" s="73"/>
      <c r="K227" s="74"/>
      <c r="L227" s="74"/>
      <c r="M227" s="74"/>
      <c r="N227" s="74"/>
      <c r="P227" s="75"/>
      <c r="R227" s="39"/>
      <c r="S227" s="39"/>
      <c r="T227" s="27"/>
      <c r="U227" s="27"/>
      <c r="V227" s="75"/>
      <c r="W227" s="75"/>
      <c r="X227" s="31"/>
      <c r="Y227" s="31"/>
      <c r="Z227" s="25"/>
    </row>
    <row r="228" spans="1:34" ht="15.05" customHeight="1" x14ac:dyDescent="0.2">
      <c r="E228" s="7"/>
      <c r="J228" s="73"/>
      <c r="K228" s="74"/>
      <c r="L228" s="74"/>
      <c r="M228" s="74"/>
      <c r="N228" s="74"/>
      <c r="P228" s="75"/>
      <c r="R228" s="39"/>
      <c r="S228" s="39"/>
      <c r="T228" s="27"/>
      <c r="U228" s="27"/>
      <c r="V228" s="75"/>
      <c r="W228" s="75"/>
      <c r="X228" s="31"/>
      <c r="Y228" s="31"/>
      <c r="Z228" s="25"/>
    </row>
    <row r="229" spans="1:34" ht="15.05" customHeight="1" x14ac:dyDescent="0.2">
      <c r="E229" s="7"/>
      <c r="J229" s="73"/>
      <c r="K229" s="74"/>
      <c r="L229" s="74"/>
      <c r="M229" s="74"/>
      <c r="N229" s="74"/>
      <c r="P229" s="75"/>
      <c r="R229" s="27"/>
      <c r="S229" s="27"/>
      <c r="T229" s="27"/>
      <c r="U229" s="27"/>
      <c r="V229" s="75"/>
      <c r="W229" s="75"/>
      <c r="X229" s="31"/>
      <c r="Y229" s="31"/>
      <c r="Z229" s="25"/>
    </row>
    <row r="230" spans="1:34" ht="15.05" customHeight="1" x14ac:dyDescent="0.2">
      <c r="E230" s="73"/>
      <c r="J230" s="73"/>
      <c r="K230" s="74"/>
      <c r="L230" s="74"/>
      <c r="M230" s="74"/>
      <c r="N230" s="74"/>
      <c r="P230" s="75"/>
      <c r="R230" s="20"/>
      <c r="S230" s="75"/>
      <c r="T230" s="75"/>
      <c r="U230" s="75"/>
      <c r="V230" s="75"/>
      <c r="W230" s="76"/>
      <c r="X230" s="31"/>
      <c r="Y230" s="31"/>
      <c r="Z230" s="25"/>
    </row>
    <row r="231" spans="1:34" x14ac:dyDescent="0.2">
      <c r="P231" s="20"/>
      <c r="Q231" s="22"/>
      <c r="R231" s="21"/>
      <c r="S231" s="20"/>
      <c r="T231" s="20"/>
      <c r="U231" s="20"/>
      <c r="V231" s="20"/>
      <c r="W231" s="20"/>
      <c r="X231" s="20"/>
      <c r="Y231" s="20"/>
      <c r="Z231" s="19"/>
      <c r="AA231" s="22"/>
    </row>
    <row r="232" spans="1:34" ht="11.15" customHeight="1" x14ac:dyDescent="0.2">
      <c r="A232" s="343" t="s">
        <v>1410</v>
      </c>
      <c r="B232" s="343"/>
      <c r="C232" s="343"/>
      <c r="D232" s="343"/>
      <c r="E232" s="343"/>
      <c r="F232" s="343"/>
      <c r="G232" s="343"/>
      <c r="H232" s="343"/>
      <c r="I232" s="343"/>
      <c r="J232" s="343"/>
      <c r="K232" s="343"/>
      <c r="L232" s="343"/>
      <c r="M232" s="343"/>
      <c r="N232" s="343"/>
      <c r="O232" s="343"/>
      <c r="P232" s="343"/>
      <c r="Q232" s="343"/>
      <c r="R232" s="343"/>
      <c r="S232" s="4"/>
      <c r="T232" s="4"/>
      <c r="U232" s="4"/>
      <c r="W232" s="23"/>
      <c r="Y232" s="27"/>
      <c r="Z232" s="19"/>
      <c r="AA232" s="12"/>
      <c r="AB232" s="12"/>
      <c r="AC232" s="12"/>
    </row>
    <row r="233" spans="1:34" ht="11.15" customHeight="1" x14ac:dyDescent="0.2">
      <c r="A233" s="343" t="s">
        <v>983</v>
      </c>
      <c r="B233" s="343"/>
      <c r="C233" s="343"/>
      <c r="D233" s="343"/>
      <c r="E233" s="343"/>
      <c r="F233" s="343"/>
      <c r="G233" s="343"/>
      <c r="H233" s="343"/>
      <c r="I233" s="343"/>
      <c r="J233" s="343"/>
      <c r="K233" s="343"/>
      <c r="L233" s="343"/>
      <c r="M233" s="343"/>
      <c r="N233" s="343"/>
      <c r="O233" s="343"/>
      <c r="P233" s="343"/>
      <c r="Q233" s="343"/>
      <c r="R233" s="343"/>
      <c r="S233" s="4"/>
      <c r="T233" s="4"/>
      <c r="U233" s="4"/>
      <c r="W233" s="11"/>
      <c r="Y233" s="27"/>
      <c r="Z233" s="19"/>
      <c r="AA233" s="12"/>
      <c r="AB233" s="12"/>
      <c r="AC233" s="12"/>
    </row>
    <row r="234" spans="1:34" ht="11.15" customHeight="1" x14ac:dyDescent="0.2">
      <c r="A234" s="343" t="s">
        <v>1411</v>
      </c>
      <c r="B234" s="343"/>
      <c r="C234" s="343"/>
      <c r="D234" s="343"/>
      <c r="E234" s="343"/>
      <c r="F234" s="343"/>
      <c r="G234" s="343"/>
      <c r="H234" s="343"/>
      <c r="I234" s="343"/>
      <c r="J234" s="343"/>
      <c r="K234" s="343"/>
      <c r="L234" s="343"/>
      <c r="M234" s="343"/>
      <c r="N234" s="343"/>
      <c r="O234" s="343"/>
      <c r="P234" s="343"/>
      <c r="Q234" s="343"/>
      <c r="R234" s="343"/>
      <c r="S234" s="4"/>
      <c r="T234" s="4"/>
      <c r="U234" s="4"/>
      <c r="Y234" s="27"/>
      <c r="Z234" s="19"/>
      <c r="AA234" s="12"/>
      <c r="AB234" s="12"/>
      <c r="AC234" s="12"/>
    </row>
    <row r="235" spans="1:34" ht="11.15" customHeight="1" x14ac:dyDescent="0.2">
      <c r="A235" s="4" t="s">
        <v>1412</v>
      </c>
      <c r="B235" s="4"/>
      <c r="C235" s="4"/>
      <c r="D235" s="4"/>
      <c r="E235" s="4"/>
      <c r="F235" s="4"/>
      <c r="G235" s="4"/>
      <c r="H235" s="4"/>
      <c r="I235" s="4"/>
      <c r="J235" s="4"/>
      <c r="K235" s="4"/>
      <c r="L235" s="4"/>
      <c r="M235" s="4"/>
      <c r="N235" s="4"/>
      <c r="O235" s="4"/>
      <c r="P235" s="4"/>
      <c r="R235" s="27"/>
      <c r="S235" s="27"/>
      <c r="T235" s="27"/>
      <c r="U235" s="27"/>
      <c r="V235" s="27"/>
      <c r="W235" s="27"/>
      <c r="X235" s="27"/>
      <c r="Y235" s="27"/>
      <c r="AC235" s="12"/>
    </row>
    <row r="236" spans="1:34" ht="11.15" customHeight="1" x14ac:dyDescent="0.2">
      <c r="A236" s="86" t="s">
        <v>1413</v>
      </c>
      <c r="B236" s="87"/>
      <c r="C236" s="87"/>
      <c r="D236" s="87"/>
      <c r="E236" s="87"/>
      <c r="F236" s="87"/>
      <c r="G236" s="87"/>
      <c r="H236" s="87"/>
      <c r="I236" s="11"/>
      <c r="J236" s="11"/>
      <c r="K236" s="11"/>
      <c r="L236" s="11"/>
      <c r="M236" s="11"/>
      <c r="N236" s="11"/>
      <c r="O236" s="27"/>
      <c r="P236" s="27"/>
      <c r="R236" s="275"/>
      <c r="S236" s="27"/>
      <c r="T236" s="27"/>
      <c r="U236" s="27"/>
      <c r="V236" s="27"/>
      <c r="W236" s="11"/>
      <c r="X236" s="27"/>
      <c r="Y236" s="275"/>
      <c r="AC236" s="12"/>
    </row>
    <row r="237" spans="1:34" ht="11.15" customHeight="1" x14ac:dyDescent="0.2">
      <c r="A237" s="86" t="s">
        <v>1414</v>
      </c>
      <c r="B237" s="87"/>
      <c r="C237" s="87"/>
      <c r="D237" s="87"/>
      <c r="E237" s="87"/>
      <c r="F237" s="87"/>
      <c r="G237" s="87"/>
      <c r="H237" s="87"/>
      <c r="I237" s="11"/>
      <c r="J237" s="11"/>
      <c r="K237" s="11"/>
      <c r="L237" s="11"/>
      <c r="M237" s="11"/>
      <c r="N237" s="11"/>
      <c r="O237" s="27"/>
      <c r="P237" s="27"/>
      <c r="R237" s="27"/>
      <c r="U237" s="27"/>
      <c r="V237" s="27"/>
      <c r="W237" s="27"/>
      <c r="X237" s="27"/>
      <c r="Y237" s="27"/>
      <c r="AC237" s="12"/>
      <c r="AD237" s="24"/>
      <c r="AE237" s="20"/>
      <c r="AF237" s="20"/>
    </row>
    <row r="238" spans="1:34" ht="11.15" customHeight="1" x14ac:dyDescent="0.2">
      <c r="A238" s="88" t="s">
        <v>1415</v>
      </c>
      <c r="B238" s="87"/>
      <c r="C238" s="87"/>
      <c r="D238" s="87"/>
      <c r="E238" s="87"/>
      <c r="F238" s="87"/>
      <c r="G238" s="87"/>
      <c r="H238" s="87"/>
      <c r="I238" s="11"/>
      <c r="J238" s="11"/>
      <c r="K238" s="11"/>
      <c r="L238" s="11"/>
      <c r="M238" s="11"/>
      <c r="N238" s="11"/>
      <c r="O238" s="27"/>
      <c r="P238" s="27"/>
      <c r="R238" s="27"/>
      <c r="S238" s="27"/>
      <c r="T238" s="27"/>
      <c r="U238" s="27"/>
      <c r="V238" s="27"/>
      <c r="W238" s="27"/>
      <c r="X238" s="27"/>
      <c r="Y238" s="27"/>
      <c r="AC238" s="12"/>
      <c r="AD238" s="24"/>
      <c r="AE238" s="20"/>
      <c r="AF238" s="20"/>
      <c r="AH238" s="20"/>
    </row>
    <row r="239" spans="1:34" ht="11.15" customHeight="1" x14ac:dyDescent="0.2">
      <c r="A239" s="86" t="s">
        <v>1416</v>
      </c>
      <c r="B239" s="87"/>
      <c r="C239" s="87"/>
      <c r="D239" s="87"/>
      <c r="E239" s="87"/>
      <c r="F239" s="87"/>
      <c r="G239" s="87"/>
      <c r="H239" s="87"/>
      <c r="I239" s="11"/>
      <c r="J239" s="11"/>
      <c r="K239" s="11"/>
      <c r="L239" s="11"/>
      <c r="M239" s="11"/>
      <c r="N239" s="11"/>
      <c r="O239" s="27"/>
      <c r="P239" s="27"/>
      <c r="R239" s="27"/>
      <c r="S239" s="27"/>
      <c r="T239" s="27"/>
      <c r="U239" s="27"/>
      <c r="V239" s="27"/>
      <c r="W239" s="27"/>
      <c r="X239" s="27"/>
      <c r="Y239" s="27"/>
      <c r="AC239" s="12"/>
      <c r="AD239" s="24"/>
      <c r="AE239" s="20"/>
      <c r="AF239" s="20"/>
      <c r="AH239" s="20"/>
    </row>
    <row r="240" spans="1:34" ht="11.15" customHeight="1" x14ac:dyDescent="0.2">
      <c r="A240" s="86" t="s">
        <v>707</v>
      </c>
      <c r="B240" s="87"/>
      <c r="C240" s="87"/>
      <c r="D240" s="87"/>
      <c r="E240" s="87"/>
      <c r="F240" s="87"/>
      <c r="G240" s="87"/>
      <c r="H240" s="87"/>
      <c r="I240" s="11"/>
      <c r="J240" s="11"/>
      <c r="K240" s="11"/>
      <c r="L240" s="11"/>
      <c r="M240" s="11"/>
      <c r="N240" s="11"/>
      <c r="O240" s="27"/>
      <c r="P240" s="27"/>
      <c r="R240" s="27"/>
      <c r="S240" s="27"/>
      <c r="T240" s="27"/>
      <c r="U240" s="27"/>
      <c r="V240" s="27"/>
      <c r="W240" s="27"/>
      <c r="X240" s="27"/>
      <c r="Y240" s="27"/>
      <c r="AC240" s="12"/>
      <c r="AD240" s="24"/>
      <c r="AE240" s="20"/>
      <c r="AF240" s="20"/>
      <c r="AH240" s="20"/>
    </row>
    <row r="241" spans="1:36" ht="11.15" customHeight="1" x14ac:dyDescent="0.2">
      <c r="A241" s="86" t="s">
        <v>1934</v>
      </c>
      <c r="B241" s="87"/>
      <c r="C241" s="87"/>
      <c r="D241" s="87"/>
      <c r="E241" s="87"/>
      <c r="F241" s="87"/>
      <c r="G241" s="87"/>
      <c r="H241" s="87"/>
      <c r="I241" s="11"/>
      <c r="J241" s="11"/>
      <c r="K241" s="11"/>
      <c r="L241" s="11"/>
      <c r="M241" s="11"/>
      <c r="N241" s="11"/>
      <c r="O241" s="27"/>
      <c r="P241" s="27"/>
      <c r="R241" s="27"/>
      <c r="S241" s="27"/>
      <c r="T241" s="27"/>
      <c r="U241" s="27"/>
      <c r="V241" s="27"/>
      <c r="W241" s="27"/>
      <c r="X241" s="27"/>
      <c r="Y241" s="27"/>
      <c r="AC241" s="12"/>
      <c r="AD241" s="24"/>
      <c r="AE241" s="20"/>
      <c r="AF241" s="20"/>
      <c r="AH241" s="20"/>
    </row>
    <row r="242" spans="1:36" ht="11.15" customHeight="1" x14ac:dyDescent="0.2">
      <c r="A242" s="86" t="s">
        <v>701</v>
      </c>
      <c r="B242" s="4"/>
      <c r="C242" s="89"/>
      <c r="D242" s="4"/>
      <c r="E242" s="89"/>
      <c r="F242" s="4"/>
      <c r="G242" s="6"/>
      <c r="H242" s="5"/>
      <c r="I242" s="11"/>
      <c r="J242" s="11"/>
      <c r="K242" s="11"/>
      <c r="L242" s="11"/>
      <c r="M242" s="11"/>
      <c r="N242" s="11"/>
      <c r="O242" s="27"/>
      <c r="P242" s="27"/>
      <c r="R242" s="27"/>
      <c r="S242" s="27"/>
      <c r="T242" s="27"/>
      <c r="U242" s="27"/>
      <c r="V242" s="27"/>
      <c r="W242" s="27"/>
      <c r="X242" s="27"/>
      <c r="Y242" s="27"/>
      <c r="AD242" s="24"/>
      <c r="AE242" s="20"/>
      <c r="AF242" s="20"/>
      <c r="AH242" s="20"/>
    </row>
    <row r="243" spans="1:36" ht="11.15" customHeight="1" x14ac:dyDescent="0.2">
      <c r="A243" s="86" t="s">
        <v>703</v>
      </c>
      <c r="D243" s="5"/>
      <c r="E243" s="3"/>
      <c r="F243" s="5"/>
      <c r="G243" s="6"/>
      <c r="H243" s="5"/>
      <c r="I243" s="11"/>
      <c r="J243" s="11"/>
      <c r="K243" s="11"/>
      <c r="L243" s="11"/>
      <c r="M243" s="11"/>
      <c r="N243" s="11"/>
      <c r="O243" s="27"/>
      <c r="P243" s="27"/>
      <c r="R243" s="27"/>
      <c r="S243" s="27"/>
      <c r="T243" s="27"/>
      <c r="U243" s="27"/>
      <c r="V243" s="27"/>
      <c r="W243" s="27"/>
      <c r="X243" s="27"/>
      <c r="Y243" s="27"/>
      <c r="AC243" s="12"/>
      <c r="AD243" s="24"/>
      <c r="AE243" s="20"/>
      <c r="AF243" s="20"/>
      <c r="AH243" s="20"/>
    </row>
    <row r="244" spans="1:36" ht="11.15" customHeight="1" x14ac:dyDescent="0.2">
      <c r="A244" s="86" t="s">
        <v>725</v>
      </c>
      <c r="D244" s="5"/>
      <c r="E244" s="3"/>
      <c r="F244" s="5"/>
      <c r="G244" s="6"/>
      <c r="H244" s="5"/>
      <c r="I244" s="11"/>
      <c r="J244" s="11"/>
      <c r="K244" s="11"/>
      <c r="L244" s="11"/>
      <c r="M244" s="11"/>
      <c r="N244" s="11"/>
      <c r="O244" s="27"/>
      <c r="P244" s="27"/>
      <c r="R244" s="27"/>
      <c r="S244" s="27"/>
      <c r="T244" s="27"/>
      <c r="U244" s="27"/>
      <c r="V244" s="27"/>
      <c r="W244" s="27"/>
      <c r="X244" s="27"/>
      <c r="Y244" s="27"/>
      <c r="AD244" s="24"/>
      <c r="AE244" s="20"/>
      <c r="AF244" s="20"/>
      <c r="AH244" s="20"/>
    </row>
    <row r="245" spans="1:36" ht="11.15" customHeight="1" x14ac:dyDescent="0.2">
      <c r="A245" s="86" t="s">
        <v>697</v>
      </c>
      <c r="D245" s="5"/>
      <c r="E245" s="3"/>
      <c r="F245" s="5"/>
      <c r="G245" s="20"/>
      <c r="H245" s="11"/>
      <c r="I245" s="11"/>
      <c r="J245" s="11"/>
      <c r="K245" s="11"/>
      <c r="L245" s="11"/>
      <c r="M245" s="11"/>
      <c r="N245" s="11"/>
      <c r="O245" s="27"/>
      <c r="P245" s="27"/>
      <c r="R245" s="27"/>
      <c r="S245" s="27"/>
      <c r="T245" s="27"/>
      <c r="U245" s="27"/>
      <c r="V245" s="27"/>
      <c r="W245" s="27"/>
      <c r="X245" s="27"/>
      <c r="Y245" s="27"/>
      <c r="AC245" s="12"/>
      <c r="AD245" s="24"/>
      <c r="AE245" s="20"/>
      <c r="AF245" s="20"/>
    </row>
    <row r="246" spans="1:36" ht="11.15" customHeight="1" x14ac:dyDescent="0.2">
      <c r="A246" s="86" t="s">
        <v>1417</v>
      </c>
      <c r="D246" s="5"/>
      <c r="E246" s="3"/>
      <c r="F246" s="5"/>
      <c r="G246" s="6"/>
      <c r="H246" s="5"/>
      <c r="I246" s="5"/>
      <c r="K246" s="5"/>
      <c r="L246" s="5"/>
      <c r="M246" s="5"/>
      <c r="N246" s="5"/>
      <c r="O246" s="27"/>
      <c r="P246" s="27"/>
      <c r="R246" s="27"/>
      <c r="S246" s="27"/>
      <c r="T246" s="27"/>
      <c r="U246" s="27"/>
      <c r="V246" s="27"/>
      <c r="W246" s="27"/>
      <c r="X246" s="27"/>
      <c r="Y246" s="27"/>
      <c r="AC246" s="12"/>
      <c r="AD246" s="24"/>
      <c r="AE246" s="20"/>
      <c r="AF246" s="20"/>
      <c r="AH246" s="20"/>
      <c r="AI246" s="21"/>
      <c r="AJ246" s="20"/>
    </row>
    <row r="247" spans="1:36" ht="11.15" customHeight="1" x14ac:dyDescent="0.2">
      <c r="A247" s="86" t="s">
        <v>706</v>
      </c>
      <c r="D247" s="5"/>
      <c r="E247" s="3"/>
      <c r="F247" s="5"/>
      <c r="G247" s="6"/>
      <c r="H247" s="5"/>
      <c r="I247" s="5"/>
      <c r="K247" s="5"/>
      <c r="L247" s="5"/>
      <c r="M247" s="5"/>
      <c r="N247" s="5"/>
      <c r="O247" s="27"/>
      <c r="P247" s="27"/>
      <c r="R247" s="27"/>
      <c r="S247" s="27"/>
      <c r="T247" s="27"/>
      <c r="U247" s="27"/>
      <c r="V247" s="27"/>
      <c r="W247" s="27"/>
      <c r="X247" s="27"/>
      <c r="Y247" s="27"/>
      <c r="AD247" s="24"/>
      <c r="AE247" s="20"/>
      <c r="AF247" s="20"/>
      <c r="AH247" s="20"/>
      <c r="AI247" s="21"/>
      <c r="AJ247" s="20"/>
    </row>
    <row r="248" spans="1:36" ht="11.15" customHeight="1" x14ac:dyDescent="0.2">
      <c r="A248" s="86" t="s">
        <v>700</v>
      </c>
      <c r="C248" s="30"/>
      <c r="D248" s="90"/>
      <c r="E248" s="91"/>
      <c r="F248" s="12"/>
      <c r="G248" s="6"/>
      <c r="H248" s="5"/>
      <c r="I248" s="11"/>
      <c r="J248" s="11"/>
      <c r="K248" s="11"/>
      <c r="L248" s="11"/>
      <c r="M248" s="11"/>
      <c r="N248" s="11"/>
      <c r="O248" s="27"/>
      <c r="P248" s="27"/>
      <c r="Q248" s="7"/>
      <c r="R248" s="27"/>
      <c r="S248" s="27"/>
      <c r="T248" s="27"/>
      <c r="U248" s="27"/>
      <c r="V248" s="27"/>
      <c r="W248" s="27"/>
      <c r="X248" s="27"/>
      <c r="Y248" s="27"/>
      <c r="AA248" s="7"/>
      <c r="AB248" s="3"/>
      <c r="AC248" s="12"/>
      <c r="AD248" s="24"/>
      <c r="AE248" s="20"/>
      <c r="AF248" s="20"/>
      <c r="AI248" s="21"/>
      <c r="AJ248" s="20"/>
    </row>
    <row r="249" spans="1:36" ht="11.15" customHeight="1" x14ac:dyDescent="0.2">
      <c r="A249" s="86" t="s">
        <v>699</v>
      </c>
      <c r="C249" s="30"/>
      <c r="D249" s="13"/>
      <c r="E249" s="91"/>
      <c r="F249" s="12"/>
      <c r="G249" s="6"/>
      <c r="H249" s="5"/>
      <c r="I249" s="11"/>
      <c r="J249" s="11"/>
      <c r="K249" s="11"/>
      <c r="L249" s="11"/>
      <c r="M249" s="11"/>
      <c r="N249" s="11"/>
      <c r="O249" s="27"/>
      <c r="P249" s="27"/>
      <c r="Q249" s="7"/>
      <c r="R249" s="27"/>
      <c r="S249" s="27"/>
      <c r="T249" s="27"/>
      <c r="U249" s="27"/>
      <c r="V249" s="27"/>
      <c r="W249" s="27"/>
      <c r="X249" s="27"/>
      <c r="Y249" s="27"/>
      <c r="AA249" s="7"/>
      <c r="AB249" s="3"/>
      <c r="AC249" s="12"/>
      <c r="AD249" s="24"/>
      <c r="AE249" s="20"/>
      <c r="AF249" s="20"/>
      <c r="AH249" s="20"/>
    </row>
    <row r="250" spans="1:36" ht="10" customHeight="1" x14ac:dyDescent="0.2">
      <c r="A250" s="86" t="s">
        <v>695</v>
      </c>
      <c r="C250" s="30"/>
      <c r="D250" s="13"/>
      <c r="E250" s="91"/>
      <c r="F250" s="12"/>
      <c r="G250" s="6"/>
      <c r="H250" s="5"/>
      <c r="I250" s="5"/>
      <c r="K250" s="5"/>
      <c r="L250" s="5"/>
      <c r="M250" s="5"/>
      <c r="N250" s="5"/>
      <c r="O250" s="27"/>
      <c r="P250" s="27"/>
      <c r="R250" s="27"/>
      <c r="S250" s="27"/>
      <c r="T250" s="27"/>
      <c r="U250" s="27"/>
      <c r="V250" s="27"/>
      <c r="W250" s="27"/>
      <c r="X250" s="27"/>
      <c r="Y250" s="27"/>
      <c r="AC250" s="12"/>
      <c r="AD250" s="24"/>
      <c r="AE250" s="20"/>
      <c r="AH250" s="20"/>
      <c r="AI250" s="21"/>
      <c r="AJ250" s="20"/>
    </row>
    <row r="251" spans="1:36" ht="10" customHeight="1" x14ac:dyDescent="0.2">
      <c r="A251" s="86" t="s">
        <v>704</v>
      </c>
      <c r="C251" s="30"/>
      <c r="D251" s="13"/>
      <c r="E251" s="91"/>
      <c r="F251" s="12"/>
      <c r="G251" s="6"/>
      <c r="H251" s="5"/>
      <c r="I251" s="5"/>
      <c r="K251" s="5"/>
      <c r="L251" s="5"/>
      <c r="M251" s="5"/>
      <c r="N251" s="5"/>
      <c r="P251" s="7"/>
      <c r="R251" s="21"/>
      <c r="S251" s="27"/>
      <c r="T251" s="27"/>
      <c r="U251" s="27"/>
      <c r="V251" s="27"/>
      <c r="W251" s="20"/>
      <c r="X251" s="11"/>
      <c r="AH251" s="20"/>
    </row>
    <row r="252" spans="1:36" ht="10" customHeight="1" x14ac:dyDescent="0.2">
      <c r="A252" s="86" t="s">
        <v>708</v>
      </c>
      <c r="C252" s="30"/>
      <c r="D252" s="13"/>
      <c r="E252" s="91"/>
      <c r="F252" s="12"/>
      <c r="G252" s="6"/>
      <c r="H252" s="5"/>
      <c r="I252" s="5"/>
      <c r="K252" s="5"/>
      <c r="L252" s="5"/>
      <c r="M252" s="5"/>
      <c r="N252" s="5"/>
      <c r="P252" s="7"/>
      <c r="R252" s="25"/>
      <c r="S252" s="27"/>
      <c r="T252" s="27"/>
      <c r="U252" s="27"/>
      <c r="V252" s="27"/>
      <c r="W252" s="11"/>
      <c r="X252" s="11"/>
      <c r="Y252" s="11"/>
      <c r="AD252" s="24"/>
      <c r="AG252" s="20"/>
    </row>
    <row r="253" spans="1:36" ht="10" customHeight="1" x14ac:dyDescent="0.2">
      <c r="A253" s="4" t="s">
        <v>1418</v>
      </c>
      <c r="C253" s="30"/>
      <c r="D253" s="13"/>
      <c r="E253" s="91"/>
      <c r="F253" s="12"/>
      <c r="G253" s="6"/>
      <c r="H253" s="5"/>
      <c r="I253" s="5"/>
      <c r="K253" s="5"/>
      <c r="L253" s="5"/>
      <c r="M253" s="5"/>
      <c r="N253" s="5"/>
      <c r="P253" s="7"/>
      <c r="R253" s="25"/>
      <c r="S253" s="25"/>
      <c r="T253" s="25"/>
      <c r="U253" s="25"/>
      <c r="V253" s="25"/>
      <c r="W253" s="11"/>
      <c r="X253" s="11"/>
      <c r="Y253" s="11"/>
    </row>
    <row r="254" spans="1:36" ht="10" customHeight="1" x14ac:dyDescent="0.2">
      <c r="A254" s="86" t="s">
        <v>696</v>
      </c>
      <c r="C254" s="30"/>
      <c r="D254" s="13"/>
      <c r="E254" s="91"/>
      <c r="F254" s="12"/>
      <c r="G254" s="6"/>
      <c r="H254" s="5"/>
      <c r="I254" s="5"/>
      <c r="K254" s="5"/>
      <c r="L254" s="5"/>
      <c r="M254" s="5"/>
      <c r="N254" s="5"/>
      <c r="P254" s="7"/>
      <c r="R254" s="28"/>
      <c r="S254" s="28"/>
      <c r="T254" s="28"/>
      <c r="U254" s="28"/>
      <c r="V254" s="28"/>
      <c r="W254" s="28"/>
      <c r="X254" s="28"/>
    </row>
    <row r="255" spans="1:36" ht="10" customHeight="1" x14ac:dyDescent="0.2">
      <c r="A255" s="86" t="s">
        <v>702</v>
      </c>
      <c r="C255" s="30"/>
      <c r="D255" s="13"/>
      <c r="E255" s="91"/>
      <c r="F255" s="12"/>
      <c r="G255" s="6"/>
      <c r="H255" s="5"/>
      <c r="I255" s="5"/>
      <c r="K255" s="5"/>
      <c r="L255" s="5"/>
      <c r="M255" s="5"/>
      <c r="N255" s="5"/>
      <c r="P255" s="7"/>
      <c r="Q255" s="3"/>
      <c r="R255" s="25"/>
      <c r="S255" s="25"/>
      <c r="T255" s="25"/>
      <c r="U255" s="25"/>
      <c r="V255" s="25"/>
      <c r="Z255" s="3"/>
      <c r="AA255" s="3"/>
    </row>
    <row r="256" spans="1:36" ht="10" customHeight="1" x14ac:dyDescent="0.2">
      <c r="A256" s="86" t="s">
        <v>698</v>
      </c>
      <c r="Q256" s="3"/>
      <c r="R256" s="92"/>
      <c r="S256" s="92"/>
      <c r="T256" s="92"/>
      <c r="U256" s="92"/>
      <c r="V256" s="92"/>
      <c r="W256" s="92"/>
      <c r="X256" s="92"/>
      <c r="Y256" s="92"/>
      <c r="Z256" s="3"/>
      <c r="AA256" s="3"/>
      <c r="AB256" s="3"/>
      <c r="AC256" s="3"/>
      <c r="AD256" s="3"/>
    </row>
    <row r="257" spans="3:36" ht="10.5" customHeight="1" x14ac:dyDescent="0.2">
      <c r="C257" s="30"/>
      <c r="D257" s="30"/>
      <c r="E257" s="13"/>
      <c r="F257" s="91"/>
      <c r="G257" s="91"/>
      <c r="H257" s="91"/>
      <c r="I257" s="91"/>
      <c r="J257" s="12"/>
      <c r="P257" s="5"/>
      <c r="Q257" s="3"/>
      <c r="R257" s="11"/>
      <c r="S257" s="11"/>
      <c r="T257" s="11"/>
      <c r="U257" s="11"/>
      <c r="V257" s="11"/>
      <c r="W257" s="11"/>
      <c r="X257" s="11"/>
      <c r="Y257" s="11"/>
      <c r="Z257" s="3"/>
      <c r="AA257" s="3"/>
      <c r="AB257" s="3"/>
      <c r="AC257" s="3"/>
      <c r="AD257" s="3"/>
      <c r="AE257" s="20"/>
      <c r="AF257" s="20"/>
      <c r="AG257" s="20"/>
      <c r="AH257" s="20"/>
      <c r="AJ257" s="3"/>
    </row>
  </sheetData>
  <autoFilter ref="A4:BF230" xr:uid="{00000000-0001-0000-0000-000000000000}"/>
  <sortState xmlns:xlrd2="http://schemas.microsoft.com/office/spreadsheetml/2017/richdata2" ref="W252:W257">
    <sortCondition ref="W250"/>
  </sortState>
  <mergeCells count="4">
    <mergeCell ref="A232:R232"/>
    <mergeCell ref="A233:R233"/>
    <mergeCell ref="A234:R234"/>
    <mergeCell ref="R3:Y3"/>
  </mergeCells>
  <phoneticPr fontId="9" type="noConversion"/>
  <conditionalFormatting sqref="S5:S222">
    <cfRule type="dataBar" priority="66">
      <dataBar>
        <cfvo type="min"/>
        <cfvo type="max"/>
        <color rgb="FF63C384"/>
      </dataBar>
      <extLst>
        <ext xmlns:x14="http://schemas.microsoft.com/office/spreadsheetml/2009/9/main" uri="{B025F937-C7B1-47D3-B67F-A62EFF666E3E}">
          <x14:id>{92224DB5-8BA7-4056-892F-A5B2976C6870}</x14:id>
        </ext>
      </extLst>
    </cfRule>
  </conditionalFormatting>
  <conditionalFormatting sqref="T5:T222">
    <cfRule type="dataBar" priority="68">
      <dataBar>
        <cfvo type="min"/>
        <cfvo type="max"/>
        <color rgb="FF63C384"/>
      </dataBar>
      <extLst>
        <ext xmlns:x14="http://schemas.microsoft.com/office/spreadsheetml/2009/9/main" uri="{B025F937-C7B1-47D3-B67F-A62EFF666E3E}">
          <x14:id>{89FD8BAA-A9EE-4E14-A95E-FED8BA2119CD}</x14:id>
        </ext>
      </extLst>
    </cfRule>
  </conditionalFormatting>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Y77 Y112 Y135 Y138 Y151 Y159 Y162:Y164 Y172 Y187 Y216 Y9 Y52 Y70 Y72 Y176 Y219:Y220 Y95 Y104" formula="1"/>
  </ignoredErrors>
  <drawing r:id="rId2"/>
  <extLst>
    <ext xmlns:x14="http://schemas.microsoft.com/office/spreadsheetml/2009/9/main" uri="{78C0D931-6437-407d-A8EE-F0AAD7539E65}">
      <x14:conditionalFormattings>
        <x14:conditionalFormatting xmlns:xm="http://schemas.microsoft.com/office/excel/2006/main">
          <x14:cfRule type="dataBar" id="{92224DB5-8BA7-4056-892F-A5B2976C6870}">
            <x14:dataBar minLength="0" maxLength="100" border="1" negativeBarBorderColorSameAsPositive="0">
              <x14:cfvo type="autoMin"/>
              <x14:cfvo type="autoMax"/>
              <x14:borderColor rgb="FF63C384"/>
              <x14:negativeFillColor rgb="FFFF0000"/>
              <x14:negativeBorderColor rgb="FFFF0000"/>
              <x14:axisColor rgb="FF000000"/>
            </x14:dataBar>
          </x14:cfRule>
          <xm:sqref>S5:S222</xm:sqref>
        </x14:conditionalFormatting>
        <x14:conditionalFormatting xmlns:xm="http://schemas.microsoft.com/office/excel/2006/main">
          <x14:cfRule type="dataBar" id="{89FD8BAA-A9EE-4E14-A95E-FED8BA2119CD}">
            <x14:dataBar minLength="0" maxLength="100" border="1" negativeBarBorderColorSameAsPositive="0">
              <x14:cfvo type="autoMin"/>
              <x14:cfvo type="autoMax"/>
              <x14:borderColor rgb="FF63C384"/>
              <x14:negativeFillColor rgb="FFFF0000"/>
              <x14:negativeBorderColor rgb="FFFF0000"/>
              <x14:axisColor rgb="FF000000"/>
            </x14:dataBar>
          </x14:cfRule>
          <xm:sqref>T5:T222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W79"/>
  <sheetViews>
    <sheetView zoomScale="70" zoomScaleNormal="70" workbookViewId="0">
      <pane ySplit="3" topLeftCell="A25" activePane="bottomLeft" state="frozen"/>
      <selection pane="bottomLeft" activeCell="P53" sqref="P53"/>
    </sheetView>
  </sheetViews>
  <sheetFormatPr defaultColWidth="9.44140625" defaultRowHeight="10.5" x14ac:dyDescent="0.2"/>
  <cols>
    <col min="1" max="1" width="6.44140625" style="3" customWidth="1"/>
    <col min="2" max="2" width="9.44140625" style="3" customWidth="1"/>
    <col min="3" max="3" width="16.5546875" style="3" customWidth="1"/>
    <col min="4" max="4" width="8.44140625" style="3" customWidth="1"/>
    <col min="5" max="5" width="8.5546875" style="3" customWidth="1"/>
    <col min="6" max="6" width="54.44140625" style="3" customWidth="1"/>
    <col min="7" max="7" width="16.44140625" style="3" customWidth="1"/>
    <col min="8" max="8" width="17.44140625" style="3" customWidth="1"/>
    <col min="9" max="12" width="14.5546875" style="3" customWidth="1"/>
    <col min="13" max="13" width="7.5546875" style="3" customWidth="1"/>
    <col min="14" max="14" width="9.44140625" style="3" customWidth="1"/>
    <col min="15" max="15" width="10.5546875" style="3" customWidth="1"/>
    <col min="16" max="16" width="35" style="3" customWidth="1"/>
    <col min="17" max="17" width="10.5546875" style="3" customWidth="1"/>
    <col min="18" max="18" width="12.5546875" style="3" customWidth="1"/>
    <col min="19" max="21" width="12.44140625" style="3" bestFit="1" customWidth="1"/>
    <col min="22" max="22" width="11.5546875" style="3" customWidth="1"/>
    <col min="23" max="23" width="13.5546875" style="3" customWidth="1"/>
    <col min="24" max="16384" width="9.44140625" style="3"/>
  </cols>
  <sheetData>
    <row r="1" spans="1:23" s="107" customFormat="1" x14ac:dyDescent="0.2">
      <c r="A1" s="107" t="s">
        <v>802</v>
      </c>
    </row>
    <row r="2" spans="1:23" x14ac:dyDescent="0.2">
      <c r="G2" s="21"/>
    </row>
    <row r="3" spans="1:23" ht="31.45" x14ac:dyDescent="0.2">
      <c r="A3" s="104" t="s">
        <v>752</v>
      </c>
      <c r="B3" s="104" t="s">
        <v>0</v>
      </c>
      <c r="C3" s="104" t="s">
        <v>24</v>
      </c>
      <c r="D3" s="104" t="s">
        <v>1</v>
      </c>
      <c r="E3" s="104" t="s">
        <v>25</v>
      </c>
      <c r="F3" s="104" t="s">
        <v>34</v>
      </c>
      <c r="G3" s="104" t="s">
        <v>754</v>
      </c>
      <c r="H3" s="108" t="s">
        <v>1480</v>
      </c>
      <c r="I3" s="108" t="s">
        <v>4</v>
      </c>
      <c r="J3" s="108" t="s">
        <v>204</v>
      </c>
      <c r="K3" s="108" t="s">
        <v>222</v>
      </c>
      <c r="L3" s="108" t="s">
        <v>27</v>
      </c>
      <c r="N3" s="104" t="s">
        <v>752</v>
      </c>
      <c r="O3" s="104" t="s">
        <v>0</v>
      </c>
      <c r="P3" s="104" t="s">
        <v>24</v>
      </c>
      <c r="Q3" s="104" t="s">
        <v>1</v>
      </c>
      <c r="R3" s="104" t="s">
        <v>754</v>
      </c>
      <c r="S3" s="104" t="s">
        <v>729</v>
      </c>
      <c r="T3" s="108" t="s">
        <v>4</v>
      </c>
      <c r="U3" s="108" t="s">
        <v>204</v>
      </c>
      <c r="V3" s="108" t="s">
        <v>222</v>
      </c>
      <c r="W3" s="108" t="s">
        <v>27</v>
      </c>
    </row>
    <row r="4" spans="1:23" ht="11.95" customHeight="1" x14ac:dyDescent="0.2">
      <c r="A4" s="40">
        <v>1</v>
      </c>
      <c r="B4" s="109" t="s">
        <v>2</v>
      </c>
      <c r="C4" s="79" t="s">
        <v>3</v>
      </c>
      <c r="D4" s="40" t="s">
        <v>4</v>
      </c>
      <c r="E4" s="40" t="s">
        <v>35</v>
      </c>
      <c r="F4" s="79" t="s">
        <v>730</v>
      </c>
      <c r="G4" s="103">
        <f>SUMIFS(Pasākumi_kārtas!$W$5:$W$222,Pasākumi_kārtas!$E$5:$E$222,SAM!E4)</f>
        <v>276769353</v>
      </c>
      <c r="H4" s="110">
        <f>SUMIFS(Pasākumi_kārtas!$R$5:$R$222,Pasākumi_kārtas!$E$5:$E$222,SAM!E4)</f>
        <v>235253947</v>
      </c>
      <c r="I4" s="103">
        <f>SUMIFS(Pasākumi_kārtas!$R$5:$R$222,Pasākumi_kārtas!$E$5:$E$222,SAM!$E4,Pasākumi_kārtas!$P$5:$P$222,I$3)</f>
        <v>235253947</v>
      </c>
      <c r="J4" s="103">
        <f>SUMIFS(Pasākumi_kārtas!$R$5:$R$222,Pasākumi_kārtas!$E$5:$E$222,SAM!$E4,Pasākumi_kārtas!$P$5:$P$222,J$3)</f>
        <v>0</v>
      </c>
      <c r="K4" s="103">
        <f>SUMIFS(Pasākumi_kārtas!$R$5:$R$222,Pasākumi_kārtas!$E$5:$E$222,SAM!$E4,Pasākumi_kārtas!$P$5:$P$222,K$3)</f>
        <v>0</v>
      </c>
      <c r="L4" s="103">
        <f>SUMIFS(Pasākumi_kārtas!$R$5:$R$222,Pasākumi_kārtas!$E$5:$E$222,SAM!$E4,Pasākumi_kārtas!$P$5:$P$222,L$3)</f>
        <v>0</v>
      </c>
      <c r="N4" s="111" t="s">
        <v>622</v>
      </c>
      <c r="O4" s="77"/>
      <c r="P4" s="78"/>
      <c r="Q4" s="77"/>
      <c r="R4" s="112">
        <f>SUM(R5:R9)</f>
        <v>897130678</v>
      </c>
      <c r="S4" s="112">
        <f t="shared" ref="S4:T4" si="0">SUM(S5:S9)</f>
        <v>762561066</v>
      </c>
      <c r="T4" s="112">
        <f t="shared" si="0"/>
        <v>762561066</v>
      </c>
      <c r="U4" s="112">
        <f t="shared" ref="U4:W4" si="1">SUM(U5:U8)</f>
        <v>0</v>
      </c>
      <c r="V4" s="112">
        <f t="shared" si="1"/>
        <v>0</v>
      </c>
      <c r="W4" s="112">
        <f t="shared" si="1"/>
        <v>0</v>
      </c>
    </row>
    <row r="5" spans="1:23" ht="11.95" customHeight="1" x14ac:dyDescent="0.2">
      <c r="A5" s="40">
        <v>1</v>
      </c>
      <c r="B5" s="109" t="s">
        <v>2</v>
      </c>
      <c r="C5" s="79" t="s">
        <v>3</v>
      </c>
      <c r="D5" s="40" t="s">
        <v>4</v>
      </c>
      <c r="E5" s="40" t="s">
        <v>36</v>
      </c>
      <c r="F5" s="79" t="s">
        <v>731</v>
      </c>
      <c r="G5" s="103">
        <f>SUMIFS(Pasākumi_kārtas!$W$5:$W$222,Pasākumi_kārtas!$E$5:$E$222,SAM!E5)</f>
        <v>8736200</v>
      </c>
      <c r="H5" s="110">
        <f>SUMIFS(Pasākumi_kārtas!$R$5:$R$222,Pasākumi_kārtas!$E$5:$E$222,SAM!E5)</f>
        <v>7425770</v>
      </c>
      <c r="I5" s="103">
        <f>SUMIFS(Pasākumi_kārtas!$R$5:$R$222,Pasākumi_kārtas!$E$5:$E$222,SAM!$E5,Pasākumi_kārtas!$P$5:$P$222,I$3)</f>
        <v>7425770</v>
      </c>
      <c r="J5" s="103">
        <f>SUMIFS(Pasākumi_kārtas!$R$5:$R$222,Pasākumi_kārtas!$E$5:$E$222,SAM!$E5,Pasākumi_kārtas!$P$5:$P$222,J$3)</f>
        <v>0</v>
      </c>
      <c r="K5" s="103">
        <f>SUMIFS(Pasākumi_kārtas!$R$5:$R$222,Pasākumi_kārtas!$E$5:$E$222,SAM!$E5,Pasākumi_kārtas!$P$5:$P$222,K$3)</f>
        <v>0</v>
      </c>
      <c r="L5" s="103">
        <f>SUMIFS(Pasākumi_kārtas!$R$5:$R$222,Pasākumi_kārtas!$E$5:$E$222,SAM!$E5,Pasākumi_kārtas!$P$5:$P$222,L$3)</f>
        <v>0</v>
      </c>
      <c r="N5" s="40">
        <v>1</v>
      </c>
      <c r="O5" s="40" t="s">
        <v>2</v>
      </c>
      <c r="P5" s="79" t="s">
        <v>3</v>
      </c>
      <c r="Q5" s="113" t="s">
        <v>4</v>
      </c>
      <c r="R5" s="103">
        <f>SUMIFS($G$4:$G$42,$B$4:$B$42,O5,$D$4:$D$42,Q5)</f>
        <v>285505553</v>
      </c>
      <c r="S5" s="103">
        <f>SUMIFS(Pasākumi_kārtas!$R$5:$R$222,Pasākumi_kārtas!$B$5:$B$222,SAM!O5,Pasākumi_kārtas!$P$5:$P$222,SAM!Q5)</f>
        <v>242679717</v>
      </c>
      <c r="T5" s="103">
        <f>SUMIFS(Pasākumi_kārtas!$R$5:$R$222,Pasākumi_kārtas!$B$5:$B$222,SAM!O5,Pasākumi_kārtas!$P$5:$P$222,Q5)</f>
        <v>242679717</v>
      </c>
      <c r="U5" s="103"/>
      <c r="V5" s="103"/>
      <c r="W5" s="103"/>
    </row>
    <row r="6" spans="1:23" ht="11.95" customHeight="1" x14ac:dyDescent="0.2">
      <c r="A6" s="40">
        <v>1</v>
      </c>
      <c r="B6" s="109" t="s">
        <v>5</v>
      </c>
      <c r="C6" s="79" t="s">
        <v>6</v>
      </c>
      <c r="D6" s="40" t="s">
        <v>4</v>
      </c>
      <c r="E6" s="40" t="s">
        <v>37</v>
      </c>
      <c r="F6" s="79" t="s">
        <v>732</v>
      </c>
      <c r="G6" s="103">
        <f>SUMIFS(Pasākumi_kārtas!$W$5:$W$222,Pasākumi_kārtas!$E$5:$E$222,SAM!E6)</f>
        <v>129120550</v>
      </c>
      <c r="H6" s="110">
        <f>SUMIFS(Pasākumi_kārtas!$R$5:$R$222,Pasākumi_kārtas!$E$5:$E$222,SAM!E6)</f>
        <v>109752465</v>
      </c>
      <c r="I6" s="103">
        <f>SUMIFS(Pasākumi_kārtas!$R$5:$R$222,Pasākumi_kārtas!$E$5:$E$222,SAM!$E6,Pasākumi_kārtas!$P$5:$P$222,I$3)</f>
        <v>109752465</v>
      </c>
      <c r="J6" s="103">
        <f>SUMIFS(Pasākumi_kārtas!$R$5:$R$222,Pasākumi_kārtas!$E$5:$E$222,SAM!$E6,Pasākumi_kārtas!$P$5:$P$222,J$3)</f>
        <v>0</v>
      </c>
      <c r="K6" s="103">
        <f>SUMIFS(Pasākumi_kārtas!$R$5:$R$222,Pasākumi_kārtas!$E$5:$E$222,SAM!$E6,Pasākumi_kārtas!$P$5:$P$222,K$3)</f>
        <v>0</v>
      </c>
      <c r="L6" s="103">
        <f>SUMIFS(Pasākumi_kārtas!$R$5:$R$222,Pasākumi_kārtas!$E$5:$E$222,SAM!$E6,Pasākumi_kārtas!$P$5:$P$222,L$3)</f>
        <v>0</v>
      </c>
      <c r="N6" s="40">
        <v>1</v>
      </c>
      <c r="O6" s="40" t="s">
        <v>5</v>
      </c>
      <c r="P6" s="79" t="s">
        <v>6</v>
      </c>
      <c r="Q6" s="113" t="s">
        <v>4</v>
      </c>
      <c r="R6" s="103">
        <f>SUMIFS($G$4:$G$42,$B$4:$B$42,O6,$D$4:$D$42,Q6)</f>
        <v>407641352</v>
      </c>
      <c r="S6" s="103">
        <f>SUMIFS(Pasākumi_kārtas!$R$5:$R$222,Pasākumi_kārtas!$B$5:$B$222,SAM!O6,Pasākumi_kārtas!$P$5:$P$222,SAM!Q6)</f>
        <v>346495143</v>
      </c>
      <c r="T6" s="103">
        <f>SUMIFS(Pasākumi_kārtas!$R$5:$R$222,Pasākumi_kārtas!$B$5:$B$222,SAM!O6,Pasākumi_kārtas!$P$5:$P$222,Q6)</f>
        <v>346495143</v>
      </c>
      <c r="U6" s="103"/>
      <c r="V6" s="103"/>
      <c r="W6" s="103"/>
    </row>
    <row r="7" spans="1:23" ht="11.95" customHeight="1" x14ac:dyDescent="0.2">
      <c r="A7" s="40">
        <v>1</v>
      </c>
      <c r="B7" s="109" t="s">
        <v>5</v>
      </c>
      <c r="C7" s="79" t="s">
        <v>6</v>
      </c>
      <c r="D7" s="40" t="s">
        <v>4</v>
      </c>
      <c r="E7" s="40" t="s">
        <v>38</v>
      </c>
      <c r="F7" s="79" t="s">
        <v>733</v>
      </c>
      <c r="G7" s="103">
        <f>SUMIFS(Pasākumi_kārtas!$W$5:$W$222,Pasākumi_kārtas!$E$5:$E$222,SAM!E7)</f>
        <v>23257924</v>
      </c>
      <c r="H7" s="110">
        <f>ROUND(SUMIFS(Pasākumi_kārtas!$R$5:$R$222,Pasākumi_kārtas!$E$5:$E$222,SAM!E7),0)</f>
        <v>19769234</v>
      </c>
      <c r="I7" s="103">
        <f>SUMIFS(Pasākumi_kārtas!$R$5:$R$222,Pasākumi_kārtas!$E$5:$E$222,SAM!$E7,Pasākumi_kārtas!$P$5:$P$222,I$3)</f>
        <v>19769234</v>
      </c>
      <c r="J7" s="103">
        <f>SUMIFS(Pasākumi_kārtas!$R$5:$R$222,Pasākumi_kārtas!$E$5:$E$222,SAM!$E7,Pasākumi_kārtas!$P$5:$P$222,J$3)</f>
        <v>0</v>
      </c>
      <c r="K7" s="103">
        <f>SUMIFS(Pasākumi_kārtas!$R$5:$R$222,Pasākumi_kārtas!$E$5:$E$222,SAM!$E7,Pasākumi_kārtas!$P$5:$P$222,K$3)</f>
        <v>0</v>
      </c>
      <c r="L7" s="103">
        <f>SUMIFS(Pasākumi_kārtas!$R$5:$R$222,Pasākumi_kārtas!$E$5:$E$222,SAM!$E7,Pasākumi_kārtas!$P$5:$P$222,L$3)</f>
        <v>0</v>
      </c>
      <c r="N7" s="40">
        <v>1</v>
      </c>
      <c r="O7" s="40" t="s">
        <v>7</v>
      </c>
      <c r="P7" s="79" t="s">
        <v>8</v>
      </c>
      <c r="Q7" s="113" t="s">
        <v>4</v>
      </c>
      <c r="R7" s="103">
        <f>SUMIFS($G$4:$G$42,$B$4:$B$42,O7,$D$4:$D$42,Q7)</f>
        <v>159633773</v>
      </c>
      <c r="S7" s="103">
        <f>SUMIFS(Pasākumi_kārtas!$R$5:$R$222,Pasākumi_kārtas!$B$5:$B$222,SAM!O7,Pasākumi_kārtas!$P$5:$P$222,SAM!Q7)</f>
        <v>135688706</v>
      </c>
      <c r="T7" s="103">
        <f>SUMIFS(Pasākumi_kārtas!$R$5:$R$222,Pasākumi_kārtas!$B$5:$B$222,SAM!O7,Pasākumi_kārtas!$P$5:$P$222,Q7)</f>
        <v>135688706</v>
      </c>
      <c r="U7" s="103"/>
      <c r="V7" s="103"/>
      <c r="W7" s="103"/>
    </row>
    <row r="8" spans="1:23" ht="11.95" customHeight="1" x14ac:dyDescent="0.2">
      <c r="A8" s="40">
        <v>1</v>
      </c>
      <c r="B8" s="109" t="s">
        <v>5</v>
      </c>
      <c r="C8" s="79" t="s">
        <v>6</v>
      </c>
      <c r="D8" s="40" t="s">
        <v>4</v>
      </c>
      <c r="E8" s="40" t="s">
        <v>39</v>
      </c>
      <c r="F8" s="79" t="s">
        <v>734</v>
      </c>
      <c r="G8" s="103">
        <f>SUMIFS(Pasākumi_kārtas!$W$5:$W$222,Pasākumi_kārtas!$E$5:$E$222,SAM!E8)</f>
        <v>255262878</v>
      </c>
      <c r="H8" s="110">
        <f>ROUND(SUMIFS(Pasākumi_kārtas!$R$5:$R$222,Pasākumi_kārtas!$E$5:$E$222,SAM!E8),0)</f>
        <v>216973444</v>
      </c>
      <c r="I8" s="103">
        <f>SUMIFS(Pasākumi_kārtas!$R$5:$R$222,Pasākumi_kārtas!$E$5:$E$222,SAM!$E8,Pasākumi_kārtas!$P$5:$P$222,I$3)</f>
        <v>216973444</v>
      </c>
      <c r="J8" s="103">
        <f>SUMIFS(Pasākumi_kārtas!$R$5:$R$222,Pasākumi_kārtas!$E$5:$E$222,SAM!$E8,Pasākumi_kārtas!$P$5:$P$222,J$3)</f>
        <v>0</v>
      </c>
      <c r="K8" s="103">
        <f>SUMIFS(Pasākumi_kārtas!$R$5:$R$222,Pasākumi_kārtas!$E$5:$E$222,SAM!$E8,Pasākumi_kārtas!$P$5:$P$222,K$3)</f>
        <v>0</v>
      </c>
      <c r="L8" s="103">
        <f>SUMIFS(Pasākumi_kārtas!$R$5:$R$222,Pasākumi_kārtas!$E$5:$E$222,SAM!$E8,Pasākumi_kārtas!$P$5:$P$222,L$3)</f>
        <v>0</v>
      </c>
      <c r="N8" s="40">
        <v>1</v>
      </c>
      <c r="O8" s="40" t="s">
        <v>315</v>
      </c>
      <c r="P8" s="79" t="s">
        <v>14</v>
      </c>
      <c r="Q8" s="113" t="s">
        <v>4</v>
      </c>
      <c r="R8" s="103">
        <f>SUMIFS($G$4:$G$42,$B$4:$B$42,O8,$D$4:$D$42,Q8)</f>
        <v>4350000</v>
      </c>
      <c r="S8" s="103">
        <f>SUMIFS(Pasākumi_kārtas!$R$5:$R$222,Pasākumi_kārtas!$B$5:$B$222,SAM!O8,Pasākumi_kārtas!$P$5:$P$222,SAM!Q8)</f>
        <v>3697500</v>
      </c>
      <c r="T8" s="103">
        <f>SUMIFS(Pasākumi_kārtas!$R$5:$R$222,Pasākumi_kārtas!$B$5:$B$222,SAM!O8,Pasākumi_kārtas!$P$5:$P$222,Q8)</f>
        <v>3697500</v>
      </c>
      <c r="U8" s="103"/>
      <c r="V8" s="103"/>
      <c r="W8" s="103"/>
    </row>
    <row r="9" spans="1:23" ht="11.95" customHeight="1" x14ac:dyDescent="0.2">
      <c r="A9" s="40">
        <v>1</v>
      </c>
      <c r="B9" s="109" t="s">
        <v>7</v>
      </c>
      <c r="C9" s="79" t="s">
        <v>8</v>
      </c>
      <c r="D9" s="40" t="s">
        <v>4</v>
      </c>
      <c r="E9" s="40" t="s">
        <v>40</v>
      </c>
      <c r="F9" s="79" t="s">
        <v>735</v>
      </c>
      <c r="G9" s="103">
        <f>SUMIFS(Pasākumi_kārtas!$W$5:$W$222,Pasākumi_kārtas!$E$5:$E$222,SAM!E9)</f>
        <v>159633773</v>
      </c>
      <c r="H9" s="110">
        <f>ROUND(SUMIFS(Pasākumi_kārtas!$R$5:$R$222,Pasākumi_kārtas!$E$5:$E$222,SAM!E9),0)</f>
        <v>135688706</v>
      </c>
      <c r="I9" s="103">
        <f>SUMIFS(Pasākumi_kārtas!$R$5:$R$222,Pasākumi_kārtas!$E$5:$E$222,SAM!$E9,Pasākumi_kārtas!$P$5:$P$222,I$3)</f>
        <v>135688706</v>
      </c>
      <c r="J9" s="103">
        <f>SUMIFS(Pasākumi_kārtas!$R$5:$R$222,Pasākumi_kārtas!$E$5:$E$222,SAM!$E9,Pasākumi_kārtas!$P$5:$P$222,J$3)</f>
        <v>0</v>
      </c>
      <c r="K9" s="103">
        <f>SUMIFS(Pasākumi_kārtas!$R$5:$R$222,Pasākumi_kārtas!$E$5:$E$222,SAM!$E9,Pasākumi_kārtas!$P$5:$P$222,K$3)</f>
        <v>0</v>
      </c>
      <c r="L9" s="103">
        <f>SUMIFS(Pasākumi_kārtas!$R$5:$R$222,Pasākumi_kārtas!$E$5:$E$222,SAM!$E9,Pasākumi_kārtas!$P$5:$P$222,L$3)</f>
        <v>0</v>
      </c>
      <c r="N9" s="40">
        <v>1</v>
      </c>
      <c r="O9" s="40" t="s">
        <v>1737</v>
      </c>
      <c r="P9" s="79" t="s">
        <v>1738</v>
      </c>
      <c r="Q9" s="6" t="s">
        <v>4</v>
      </c>
      <c r="R9" s="103">
        <f>SUMIFS($G$4:$G$42,$B$4:$B$42,O9,$D$4:$D$42,Q9)</f>
        <v>40000000</v>
      </c>
      <c r="S9" s="103">
        <f>SUMIFS(Pasākumi_kārtas!$R$5:$R$222,Pasākumi_kārtas!$B$5:$B$222,SAM!O9,Pasākumi_kārtas!$P$5:$P$222,SAM!Q9)</f>
        <v>34000000</v>
      </c>
      <c r="T9" s="103">
        <f>SUMIFS(Pasākumi_kārtas!$R$5:$R$222,Pasākumi_kārtas!$B$5:$B$222,SAM!O9,Pasākumi_kārtas!$P$5:$P$222,Q9)</f>
        <v>34000000</v>
      </c>
    </row>
    <row r="10" spans="1:23" ht="11.95" customHeight="1" x14ac:dyDescent="0.2">
      <c r="A10" s="40">
        <v>1</v>
      </c>
      <c r="B10" s="40" t="s">
        <v>315</v>
      </c>
      <c r="C10" s="79" t="s">
        <v>14</v>
      </c>
      <c r="D10" s="40" t="s">
        <v>4</v>
      </c>
      <c r="E10" s="40" t="s">
        <v>316</v>
      </c>
      <c r="F10" s="114" t="s">
        <v>736</v>
      </c>
      <c r="G10" s="103">
        <f>SUMIFS(Pasākumi_kārtas!$W$5:$W$222,Pasākumi_kārtas!$E$5:$E$222,SAM!E10)</f>
        <v>4350000</v>
      </c>
      <c r="H10" s="110">
        <f>ROUND(SUMIFS(Pasākumi_kārtas!$R$5:$R$222,Pasākumi_kārtas!$E$5:$E$222,SAM!E10),0)</f>
        <v>3697500</v>
      </c>
      <c r="I10" s="103">
        <f>SUMIFS(Pasākumi_kārtas!$R$5:$R$222,Pasākumi_kārtas!$E$5:$E$222,SAM!$E10,Pasākumi_kārtas!$P$5:$P$222,I$3)</f>
        <v>3697500</v>
      </c>
      <c r="J10" s="103">
        <f>SUMIFS(Pasākumi_kārtas!$R$5:$R$222,Pasākumi_kārtas!$E$5:$E$222,SAM!$E10,Pasākumi_kārtas!$P$5:$P$222,J$3)</f>
        <v>0</v>
      </c>
      <c r="K10" s="103">
        <f>SUMIFS(Pasākumi_kārtas!$R$5:$R$222,Pasākumi_kārtas!$E$5:$E$222,SAM!$E10,Pasākumi_kārtas!$P$5:$P$222,K$3)</f>
        <v>0</v>
      </c>
      <c r="L10" s="103">
        <f>SUMIFS(Pasākumi_kārtas!$R$5:$R$222,Pasākumi_kārtas!$E$5:$E$222,SAM!$E10,Pasākumi_kārtas!$P$5:$P$222,L$3)</f>
        <v>0</v>
      </c>
      <c r="N10" s="111" t="s">
        <v>623</v>
      </c>
      <c r="O10" s="77"/>
      <c r="P10" s="78"/>
      <c r="Q10" s="115"/>
      <c r="R10" s="112">
        <f t="shared" ref="R10:W10" si="2">SUM(R11:R18)</f>
        <v>1320496715</v>
      </c>
      <c r="S10" s="112">
        <f t="shared" si="2"/>
        <v>1122422190</v>
      </c>
      <c r="T10" s="112">
        <f t="shared" si="2"/>
        <v>839482484</v>
      </c>
      <c r="U10" s="112">
        <f t="shared" si="2"/>
        <v>282939706</v>
      </c>
      <c r="V10" s="112">
        <f t="shared" si="2"/>
        <v>0</v>
      </c>
      <c r="W10" s="112">
        <f t="shared" si="2"/>
        <v>0</v>
      </c>
    </row>
    <row r="11" spans="1:23" ht="11.95" customHeight="1" x14ac:dyDescent="0.2">
      <c r="A11" s="40">
        <v>1</v>
      </c>
      <c r="B11" s="40" t="s">
        <v>1737</v>
      </c>
      <c r="C11" s="79" t="s">
        <v>1738</v>
      </c>
      <c r="D11" s="40" t="s">
        <v>4</v>
      </c>
      <c r="E11" s="40" t="s">
        <v>1739</v>
      </c>
      <c r="F11" s="114" t="s">
        <v>1891</v>
      </c>
      <c r="G11" s="103">
        <f>SUMIFS(Pasākumi_kārtas!$W$5:$W$222,Pasākumi_kārtas!$E$5:$E$222,SAM!E11)</f>
        <v>40000000</v>
      </c>
      <c r="H11" s="110">
        <f>ROUND(SUMIFS(Pasākumi_kārtas!$R$5:$R$222,Pasākumi_kārtas!$E$5:$E$222,SAM!E11),0)</f>
        <v>34000000</v>
      </c>
      <c r="I11" s="103">
        <f>SUMIFS(Pasākumi_kārtas!$R$5:$R$222,Pasākumi_kārtas!$E$5:$E$222,SAM!$E11,Pasākumi_kārtas!$P$5:$P$222,I$3)</f>
        <v>34000000</v>
      </c>
      <c r="J11" s="103">
        <f>SUMIFS(Pasākumi_kārtas!$R$5:$R$222,Pasākumi_kārtas!$E$5:$E$222,SAM!$E11,Pasākumi_kārtas!$P$5:$P$222,J$3)</f>
        <v>0</v>
      </c>
      <c r="K11" s="103">
        <f>SUMIFS(Pasākumi_kārtas!$R$5:$R$222,Pasākumi_kārtas!$E$5:$E$222,SAM!$E11,Pasākumi_kārtas!$P$5:$P$222,K$3)</f>
        <v>0</v>
      </c>
      <c r="L11" s="103">
        <f>SUMIFS(Pasākumi_kārtas!$R$5:$R$222,Pasākumi_kārtas!$E$5:$E$222,SAM!$E11,Pasākumi_kārtas!$P$5:$P$222,L$3)</f>
        <v>0</v>
      </c>
      <c r="N11" s="40">
        <v>2</v>
      </c>
      <c r="O11" s="40" t="s">
        <v>9</v>
      </c>
      <c r="P11" s="116" t="s">
        <v>29</v>
      </c>
      <c r="Q11" s="113" t="s">
        <v>4</v>
      </c>
      <c r="R11" s="103">
        <f t="shared" ref="R11:R18" si="3">SUMIFS($G$4:$G$42,$B$4:$B$42,O11,$D$4:$D$42,Q11)</f>
        <v>597494996</v>
      </c>
      <c r="S11" s="103">
        <f>SUMIFS(Pasākumi_kārtas!$R$5:$R$222,Pasākumi_kārtas!$B$5:$B$222,SAM!O11,Pasākumi_kārtas!$P$5:$P$222,SAM!Q11)</f>
        <v>507870742</v>
      </c>
      <c r="T11" s="103">
        <f>SUMIFS(Pasākumi_kārtas!$R$5:$R$222,Pasākumi_kārtas!$B$5:$B$222,SAM!O11,Pasākumi_kārtas!$P$5:$P$222,Q11)</f>
        <v>507870742</v>
      </c>
      <c r="U11" s="103"/>
      <c r="V11" s="103"/>
      <c r="W11" s="103"/>
    </row>
    <row r="12" spans="1:23" ht="11.95" customHeight="1" x14ac:dyDescent="0.2">
      <c r="A12" s="40">
        <v>2</v>
      </c>
      <c r="B12" s="40" t="s">
        <v>9</v>
      </c>
      <c r="C12" s="79" t="s">
        <v>29</v>
      </c>
      <c r="D12" s="40" t="s">
        <v>4</v>
      </c>
      <c r="E12" s="40" t="s">
        <v>41</v>
      </c>
      <c r="F12" s="114" t="s">
        <v>737</v>
      </c>
      <c r="G12" s="103">
        <f>SUMIFS(Pasākumi_kārtas!$W$5:$W$222,Pasākumi_kārtas!$E$5:$E$222,SAM!E12)</f>
        <v>430841978</v>
      </c>
      <c r="H12" s="110">
        <f>ROUND(SUMIFS(Pasākumi_kārtas!$R$5:$R$222,Pasākumi_kārtas!$E$5:$E$222,SAM!E12),0)</f>
        <v>366215679</v>
      </c>
      <c r="I12" s="103">
        <f>SUMIFS(Pasākumi_kārtas!$R$5:$R$222,Pasākumi_kārtas!$E$5:$E$222,SAM!$E12,Pasākumi_kārtas!$P$5:$P$222,I$3)</f>
        <v>366215679</v>
      </c>
      <c r="J12" s="103">
        <f>SUMIFS(Pasākumi_kārtas!$R$5:$R$222,Pasākumi_kārtas!$E$5:$E$222,SAM!$E12,Pasākumi_kārtas!$P$5:$P$222,J$3)</f>
        <v>0</v>
      </c>
      <c r="K12" s="103">
        <f>SUMIFS(Pasākumi_kārtas!$R$5:$R$222,Pasākumi_kārtas!$E$5:$E$222,SAM!$E12,Pasākumi_kārtas!$P$5:$P$222,K$3)</f>
        <v>0</v>
      </c>
      <c r="L12" s="103">
        <f>SUMIFS(Pasākumi_kārtas!$R$5:$R$222,Pasākumi_kārtas!$E$5:$E$222,SAM!$E12,Pasākumi_kārtas!$P$5:$P$222,L$3)</f>
        <v>0</v>
      </c>
      <c r="N12" s="40" t="s">
        <v>751</v>
      </c>
      <c r="O12" s="40" t="s">
        <v>9</v>
      </c>
      <c r="P12" s="116" t="s">
        <v>29</v>
      </c>
      <c r="Q12" s="113" t="s">
        <v>204</v>
      </c>
      <c r="R12" s="103">
        <f t="shared" si="3"/>
        <v>21466110</v>
      </c>
      <c r="S12" s="103">
        <f>SUMIFS(Pasākumi_kārtas!$R$5:$R$222,Pasākumi_kārtas!$B$5:$B$222,SAM!O12,Pasākumi_kārtas!$P$5:$P$222,SAM!Q12)</f>
        <v>18246193</v>
      </c>
      <c r="T12" s="103"/>
      <c r="U12" s="103">
        <f>SUMIFS(Pasākumi_kārtas!$R$5:$R$222,Pasākumi_kārtas!$B$5:$B$222,SAM!O12,Pasākumi_kārtas!$P$5:$P$222,Q12)</f>
        <v>18246193</v>
      </c>
      <c r="V12" s="103"/>
      <c r="W12" s="103"/>
    </row>
    <row r="13" spans="1:23" ht="11.95" customHeight="1" x14ac:dyDescent="0.2">
      <c r="A13" s="40">
        <v>2</v>
      </c>
      <c r="B13" s="40" t="s">
        <v>9</v>
      </c>
      <c r="C13" s="79" t="s">
        <v>29</v>
      </c>
      <c r="D13" s="40" t="s">
        <v>204</v>
      </c>
      <c r="E13" s="40" t="s">
        <v>42</v>
      </c>
      <c r="F13" s="114" t="s">
        <v>776</v>
      </c>
      <c r="G13" s="103">
        <f>SUMIFS(Pasākumi_kārtas!$W$5:$W$222,Pasākumi_kārtas!$E$5:$E$222,SAM!E13)</f>
        <v>21466110</v>
      </c>
      <c r="H13" s="110">
        <f>ROUND(SUMIFS(Pasākumi_kārtas!$R$5:$R$222,Pasākumi_kārtas!$E$5:$E$222,SAM!E13),0)</f>
        <v>18246193</v>
      </c>
      <c r="I13" s="103">
        <f>SUMIFS(Pasākumi_kārtas!$R$5:$R$222,Pasākumi_kārtas!$E$5:$E$222,SAM!$E13,Pasākumi_kārtas!$P$5:$P$222,I$3)</f>
        <v>0</v>
      </c>
      <c r="J13" s="103">
        <f>SUMIFS(Pasākumi_kārtas!$R$5:$R$222,Pasākumi_kārtas!$E$5:$E$222,SAM!$E13,Pasākumi_kārtas!$P$5:$P$222,J$3)</f>
        <v>18246193</v>
      </c>
      <c r="K13" s="103">
        <f>SUMIFS(Pasākumi_kārtas!$R$5:$R$222,Pasākumi_kārtas!$E$5:$E$222,SAM!$E13,Pasākumi_kārtas!$P$5:$P$222,K$3)</f>
        <v>0</v>
      </c>
      <c r="L13" s="103">
        <f>SUMIFS(Pasākumi_kārtas!$R$5:$R$222,Pasākumi_kārtas!$E$5:$E$222,SAM!$E13,Pasākumi_kārtas!$P$5:$P$222,L$3)</f>
        <v>0</v>
      </c>
      <c r="N13" s="40">
        <v>2</v>
      </c>
      <c r="O13" s="40" t="s">
        <v>10</v>
      </c>
      <c r="P13" s="116" t="s">
        <v>11</v>
      </c>
      <c r="Q13" s="113" t="s">
        <v>4</v>
      </c>
      <c r="R13" s="103">
        <f t="shared" si="3"/>
        <v>169221978</v>
      </c>
      <c r="S13" s="103">
        <f>SUMIFS(Pasākumi_kārtas!$R$5:$R$222,Pasākumi_kārtas!$B$5:$B$222,SAM!O13,Pasākumi_kārtas!$P$5:$P$222,SAM!Q13)</f>
        <v>143838675</v>
      </c>
      <c r="T13" s="103">
        <f>SUMIFS(Pasākumi_kārtas!$R$5:$R$222,Pasākumi_kārtas!$B$5:$B$222,SAM!O13,Pasākumi_kārtas!$P$5:$P$222,Q13)</f>
        <v>143838675</v>
      </c>
      <c r="U13" s="103"/>
      <c r="V13" s="103"/>
      <c r="W13" s="103"/>
    </row>
    <row r="14" spans="1:23" ht="11.95" customHeight="1" x14ac:dyDescent="0.2">
      <c r="A14" s="40">
        <v>2</v>
      </c>
      <c r="B14" s="40" t="s">
        <v>9</v>
      </c>
      <c r="C14" s="79" t="s">
        <v>29</v>
      </c>
      <c r="D14" s="40" t="s">
        <v>4</v>
      </c>
      <c r="E14" s="40" t="s">
        <v>43</v>
      </c>
      <c r="F14" s="114" t="s">
        <v>738</v>
      </c>
      <c r="G14" s="103">
        <f>SUMIFS(Pasākumi_kārtas!$W$5:$W$222,Pasākumi_kārtas!$E$5:$E$222,SAM!E14)</f>
        <v>166653018</v>
      </c>
      <c r="H14" s="110">
        <f>ROUND(SUMIFS(Pasākumi_kārtas!$R$5:$R$222,Pasākumi_kārtas!$E$5:$E$222,SAM!E14),0)</f>
        <v>141655063</v>
      </c>
      <c r="I14" s="103">
        <f>SUMIFS(Pasākumi_kārtas!$R$5:$R$222,Pasākumi_kārtas!$E$5:$E$222,SAM!$E14,Pasākumi_kārtas!$P$5:$P$222,I$3)</f>
        <v>141655063</v>
      </c>
      <c r="J14" s="103">
        <f>SUMIFS(Pasākumi_kārtas!$R$5:$R$222,Pasākumi_kārtas!$E$5:$E$222,SAM!$E14,Pasākumi_kārtas!$P$5:$P$222,J$3)</f>
        <v>0</v>
      </c>
      <c r="K14" s="103">
        <f>SUMIFS(Pasākumi_kārtas!$R$5:$R$222,Pasākumi_kārtas!$E$5:$E$222,SAM!$E14,Pasākumi_kārtas!$P$5:$P$222,K$3)</f>
        <v>0</v>
      </c>
      <c r="L14" s="103">
        <f>SUMIFS(Pasākumi_kārtas!$R$5:$R$222,Pasākumi_kārtas!$E$5:$E$222,SAM!$E14,Pasākumi_kārtas!$P$5:$P$222,L$3)</f>
        <v>0</v>
      </c>
      <c r="N14" s="40">
        <v>2</v>
      </c>
      <c r="O14" s="40" t="s">
        <v>10</v>
      </c>
      <c r="P14" s="116" t="s">
        <v>11</v>
      </c>
      <c r="Q14" s="113" t="s">
        <v>204</v>
      </c>
      <c r="R14" s="103">
        <f t="shared" si="3"/>
        <v>109523897</v>
      </c>
      <c r="S14" s="103">
        <f>SUMIFS(Pasākumi_kārtas!$R$5:$R$222,Pasākumi_kārtas!$B$5:$B$222,SAM!O14,Pasākumi_kārtas!$P$5:$P$222,SAM!Q14)</f>
        <v>93095310</v>
      </c>
      <c r="T14" s="103"/>
      <c r="U14" s="103">
        <f>SUMIFS(Pasākumi_kārtas!$R$5:$R$222,Pasākumi_kārtas!$B$5:$B$222,SAM!O14,Pasākumi_kārtas!$P$5:$P$222,Q14)</f>
        <v>93095310</v>
      </c>
      <c r="V14" s="103"/>
      <c r="W14" s="103"/>
    </row>
    <row r="15" spans="1:23" ht="11.95" customHeight="1" x14ac:dyDescent="0.2">
      <c r="A15" s="40">
        <v>2</v>
      </c>
      <c r="B15" s="40" t="s">
        <v>10</v>
      </c>
      <c r="C15" s="79" t="s">
        <v>11</v>
      </c>
      <c r="D15" s="40" t="s">
        <v>4</v>
      </c>
      <c r="E15" s="40" t="s">
        <v>44</v>
      </c>
      <c r="F15" s="114" t="s">
        <v>739</v>
      </c>
      <c r="G15" s="103">
        <f>SUMIFS(Pasākumi_kārtas!$W$5:$W$222,Pasākumi_kārtas!$E$5:$E$222,SAM!E15)</f>
        <v>87247060</v>
      </c>
      <c r="H15" s="110">
        <f>ROUND(SUMIFS(Pasākumi_kārtas!$R$5:$R$222,Pasākumi_kārtas!$E$5:$E$222,SAM!E15),0)</f>
        <v>74160000</v>
      </c>
      <c r="I15" s="103">
        <f>SUMIFS(Pasākumi_kārtas!$R$5:$R$222,Pasākumi_kārtas!$E$5:$E$222,SAM!$E15,Pasākumi_kārtas!$P$5:$P$222,I$3)</f>
        <v>74160000</v>
      </c>
      <c r="J15" s="103">
        <f>SUMIFS(Pasākumi_kārtas!$R$5:$R$222,Pasākumi_kārtas!$E$5:$E$222,SAM!$E15,Pasākumi_kārtas!$P$5:$P$222,J$3)</f>
        <v>0</v>
      </c>
      <c r="K15" s="103">
        <f>SUMIFS(Pasākumi_kārtas!$R$5:$R$222,Pasākumi_kārtas!$E$5:$E$222,SAM!$E15,Pasākumi_kārtas!$P$5:$P$222,K$3)</f>
        <v>0</v>
      </c>
      <c r="L15" s="103">
        <f>SUMIFS(Pasākumi_kārtas!$R$5:$R$222,Pasākumi_kārtas!$E$5:$E$222,SAM!$E15,Pasākumi_kārtas!$P$5:$P$222,L$3)</f>
        <v>0</v>
      </c>
      <c r="N15" s="40">
        <v>2</v>
      </c>
      <c r="O15" s="40" t="s">
        <v>12</v>
      </c>
      <c r="P15" s="116" t="s">
        <v>28</v>
      </c>
      <c r="Q15" s="113" t="s">
        <v>4</v>
      </c>
      <c r="R15" s="103">
        <f t="shared" si="3"/>
        <v>115163005</v>
      </c>
      <c r="S15" s="103">
        <f>SUMIFS(Pasākumi_kārtas!$R$5:$R$222,Pasākumi_kārtas!$B$5:$B$222,SAM!O15,Pasākumi_kārtas!$P$5:$P$222,SAM!Q15)</f>
        <v>97888553</v>
      </c>
      <c r="T15" s="103">
        <f>SUMIFS(Pasākumi_kārtas!$R$5:$R$222,Pasākumi_kārtas!$B$5:$B$222,SAM!O15,Pasākumi_kārtas!$P$5:$P$222,Q15)</f>
        <v>97888553</v>
      </c>
      <c r="U15" s="103"/>
      <c r="V15" s="103"/>
      <c r="W15" s="103"/>
    </row>
    <row r="16" spans="1:23" ht="11.95" customHeight="1" x14ac:dyDescent="0.2">
      <c r="A16" s="40">
        <v>2</v>
      </c>
      <c r="B16" s="40" t="s">
        <v>10</v>
      </c>
      <c r="C16" s="79" t="s">
        <v>11</v>
      </c>
      <c r="D16" s="32" t="s">
        <v>204</v>
      </c>
      <c r="E16" s="32" t="s">
        <v>45</v>
      </c>
      <c r="F16" s="61" t="s">
        <v>740</v>
      </c>
      <c r="G16" s="103">
        <f>SUMIFS(Pasākumi_kārtas!$W$5:$W$222,Pasākumi_kārtas!$E$5:$E$222,SAM!E16)</f>
        <v>109523897</v>
      </c>
      <c r="H16" s="110">
        <f>ROUND(SUMIFS(Pasākumi_kārtas!$R$5:$R$222,Pasākumi_kārtas!$E$5:$E$222,SAM!E16),0)</f>
        <v>93095310</v>
      </c>
      <c r="I16" s="103">
        <f>SUMIFS(Pasākumi_kārtas!$R$5:$R$222,Pasākumi_kārtas!$E$5:$E$222,SAM!$E16,Pasākumi_kārtas!$P$5:$P$222,I$3)</f>
        <v>0</v>
      </c>
      <c r="J16" s="103">
        <f>SUMIFS(Pasākumi_kārtas!$R$5:$R$222,Pasākumi_kārtas!$E$5:$E$222,SAM!$E16,Pasākumi_kārtas!$P$5:$P$222,J$3)</f>
        <v>93095310</v>
      </c>
      <c r="K16" s="103">
        <f>SUMIFS(Pasākumi_kārtas!$R$5:$R$222,Pasākumi_kārtas!$E$5:$E$222,SAM!$E16,Pasākumi_kārtas!$P$5:$P$222,K$3)</f>
        <v>0</v>
      </c>
      <c r="L16" s="103">
        <f>SUMIFS(Pasākumi_kārtas!$R$5:$R$222,Pasākumi_kārtas!$E$5:$E$222,SAM!$E16,Pasākumi_kārtas!$P$5:$P$222,L$3)</f>
        <v>0</v>
      </c>
      <c r="N16" s="80">
        <v>2</v>
      </c>
      <c r="O16" s="80" t="s">
        <v>805</v>
      </c>
      <c r="P16" s="116" t="s">
        <v>808</v>
      </c>
      <c r="Q16" s="117" t="s">
        <v>204</v>
      </c>
      <c r="R16" s="118">
        <f t="shared" si="3"/>
        <v>201880240</v>
      </c>
      <c r="S16" s="118">
        <f>SUMIFS(Pasākumi_kārtas!$R$5:$R$222,Pasākumi_kārtas!$B$5:$B$222,SAM!O16,Pasākumi_kārtas!$P$5:$P$222,SAM!Q16)</f>
        <v>171598203</v>
      </c>
      <c r="T16" s="118"/>
      <c r="U16" s="118">
        <f>SUMIFS(Pasākumi_kārtas!$R$5:$R$222,Pasākumi_kārtas!$B$5:$B$222,SAM!O16,Pasākumi_kārtas!$P$5:$P$222,Q16)</f>
        <v>171598203</v>
      </c>
      <c r="V16" s="118"/>
      <c r="W16" s="118"/>
    </row>
    <row r="17" spans="1:23" ht="11.95" customHeight="1" x14ac:dyDescent="0.2">
      <c r="A17" s="40">
        <v>2</v>
      </c>
      <c r="B17" s="40" t="s">
        <v>10</v>
      </c>
      <c r="C17" s="79" t="s">
        <v>11</v>
      </c>
      <c r="D17" s="32" t="s">
        <v>4</v>
      </c>
      <c r="E17" s="32" t="s">
        <v>46</v>
      </c>
      <c r="F17" s="61" t="s">
        <v>741</v>
      </c>
      <c r="G17" s="103">
        <f>SUMIFS(Pasākumi_kārtas!$W$5:$W$222,Pasākumi_kārtas!$E$5:$E$222,SAM!E17)</f>
        <v>81974918</v>
      </c>
      <c r="H17" s="110">
        <f>ROUND(SUMIFS(Pasākumi_kārtas!$R$5:$R$222,Pasākumi_kārtas!$E$5:$E$222,SAM!E17),0)</f>
        <v>69678675</v>
      </c>
      <c r="I17" s="103">
        <f>SUMIFS(Pasākumi_kārtas!$R$5:$R$222,Pasākumi_kārtas!$E$5:$E$222,SAM!$E17,Pasākumi_kārtas!$P$5:$P$222,I$3)</f>
        <v>69678675</v>
      </c>
      <c r="J17" s="103">
        <f>SUMIFS(Pasākumi_kārtas!$R$5:$R$222,Pasākumi_kārtas!$E$5:$E$222,SAM!$E17,Pasākumi_kārtas!$P$5:$P$222,J$3)</f>
        <v>0</v>
      </c>
      <c r="K17" s="103">
        <f>SUMIFS(Pasākumi_kārtas!$R$5:$R$222,Pasākumi_kārtas!$E$5:$E$222,SAM!$E17,Pasākumi_kārtas!$P$5:$P$222,K$3)</f>
        <v>0</v>
      </c>
      <c r="L17" s="103">
        <f>SUMIFS(Pasākumi_kārtas!$R$5:$R$222,Pasākumi_kārtas!$E$5:$E$222,SAM!$E17,Pasākumi_kārtas!$P$5:$P$222,L$3)</f>
        <v>0</v>
      </c>
      <c r="N17" s="81">
        <v>2</v>
      </c>
      <c r="O17" s="81" t="s">
        <v>1466</v>
      </c>
      <c r="P17" s="119" t="s">
        <v>1547</v>
      </c>
      <c r="Q17" s="120" t="s">
        <v>4</v>
      </c>
      <c r="R17" s="103">
        <f t="shared" si="3"/>
        <v>64570017</v>
      </c>
      <c r="S17" s="103">
        <f>SUMIFS(Pasākumi_kārtas!$R$5:$R$222,Pasākumi_kārtas!$B$5:$B$222,SAM!O17,Pasākumi_kārtas!$P$5:$P$222,SAM!Q17)</f>
        <v>54884514</v>
      </c>
      <c r="T17" s="103">
        <f>SUMIFS(Pasākumi_kārtas!$R$5:$R$222,Pasākumi_kārtas!$B$5:$B$222,SAM!O17,Pasākumi_kārtas!$P$5:$P$222,Q17)</f>
        <v>54884514</v>
      </c>
      <c r="U17" s="82"/>
      <c r="V17" s="82"/>
      <c r="W17" s="82"/>
    </row>
    <row r="18" spans="1:23" ht="11.95" customHeight="1" x14ac:dyDescent="0.2">
      <c r="A18" s="40">
        <v>2</v>
      </c>
      <c r="B18" s="40" t="s">
        <v>12</v>
      </c>
      <c r="C18" s="79" t="s">
        <v>28</v>
      </c>
      <c r="D18" s="32" t="s">
        <v>4</v>
      </c>
      <c r="E18" s="32" t="s">
        <v>47</v>
      </c>
      <c r="F18" s="29" t="s">
        <v>807</v>
      </c>
      <c r="G18" s="103">
        <f>SUMIFS(Pasākumi_kārtas!$W$5:$W$222,Pasākumi_kārtas!$E$5:$E$222,SAM!E18)</f>
        <v>115163005</v>
      </c>
      <c r="H18" s="110">
        <f>ROUND(SUMIFS(Pasākumi_kārtas!$R$5:$R$222,Pasākumi_kārtas!$E$5:$E$222,SAM!E18),0)</f>
        <v>97888553</v>
      </c>
      <c r="I18" s="103">
        <f>SUMIFS(Pasākumi_kārtas!$R$5:$R$222,Pasākumi_kārtas!$E$5:$E$222,SAM!$E18,Pasākumi_kārtas!$P$5:$P$222,I$3)</f>
        <v>97888553</v>
      </c>
      <c r="J18" s="103">
        <f>SUMIFS(Pasākumi_kārtas!$R$5:$R$222,Pasākumi_kārtas!$E$5:$E$222,SAM!$E18,Pasākumi_kārtas!$P$5:$P$222,J$3)</f>
        <v>0</v>
      </c>
      <c r="K18" s="103">
        <f>SUMIFS(Pasākumi_kārtas!$R$5:$R$222,Pasākumi_kārtas!$E$5:$E$222,SAM!$E18,Pasākumi_kārtas!$P$5:$P$222,K$3)</f>
        <v>0</v>
      </c>
      <c r="L18" s="103">
        <f>SUMIFS(Pasākumi_kārtas!$R$5:$R$222,Pasākumi_kārtas!$E$5:$E$222,SAM!$E18,Pasākumi_kārtas!$P$5:$P$222,L$3)</f>
        <v>0</v>
      </c>
      <c r="N18" s="293">
        <v>2</v>
      </c>
      <c r="O18" s="293" t="s">
        <v>1828</v>
      </c>
      <c r="P18" s="29" t="s">
        <v>1837</v>
      </c>
      <c r="Q18" s="294" t="s">
        <v>4</v>
      </c>
      <c r="R18" s="103">
        <f t="shared" si="3"/>
        <v>41176472</v>
      </c>
      <c r="S18" s="103">
        <f>SUMIFS(Pasākumi_kārtas!$R$5:$R$222,Pasākumi_kārtas!$B$5:$B$222,SAM!O18,Pasākumi_kārtas!$P$5:$P$222,SAM!Q18)</f>
        <v>35000000</v>
      </c>
      <c r="T18" s="103">
        <f>SUMIFS(Pasākumi_kārtas!$R$5:$R$222,Pasākumi_kārtas!$B$5:$B$222,SAM!O18,Pasākumi_kārtas!$P$5:$P$222,Q18)</f>
        <v>35000000</v>
      </c>
      <c r="U18" s="103">
        <f>SUMIFS(Pasākumi_kārtas!$R$5:$R$222,Pasākumi_kārtas!$B$5:$B$222,SAM!Q18,Pasākumi_kārtas!$P$5:$P$222,SAM!S18)</f>
        <v>0</v>
      </c>
      <c r="V18" s="103"/>
      <c r="W18" s="103">
        <f>SUMIFS(Pasākumi_kārtas!$R$5:$R$222,Pasākumi_kārtas!$B$5:$B$222,SAM!S18,Pasākumi_kārtas!$P$5:$P$222,SAM!U18)</f>
        <v>0</v>
      </c>
    </row>
    <row r="19" spans="1:23" ht="11.95" customHeight="1" x14ac:dyDescent="0.2">
      <c r="A19" s="40">
        <v>2</v>
      </c>
      <c r="B19" s="32" t="s">
        <v>805</v>
      </c>
      <c r="C19" s="29" t="s">
        <v>808</v>
      </c>
      <c r="D19" s="32" t="s">
        <v>204</v>
      </c>
      <c r="E19" s="32" t="s">
        <v>806</v>
      </c>
      <c r="F19" s="29" t="s">
        <v>809</v>
      </c>
      <c r="G19" s="103">
        <f>SUMIFS(Pasākumi_kārtas!$W$5:$W$222,Pasākumi_kārtas!$E$5:$E$222,SAM!E19)</f>
        <v>201880240</v>
      </c>
      <c r="H19" s="110">
        <f>ROUND(SUMIFS(Pasākumi_kārtas!$R$5:$R$222,Pasākumi_kārtas!$E$5:$E$222,SAM!E19),0)</f>
        <v>171598203</v>
      </c>
      <c r="I19" s="103">
        <f>SUMIFS(Pasākumi_kārtas!$R$5:$R$222,Pasākumi_kārtas!$E$5:$E$222,SAM!$E19,Pasākumi_kārtas!$P$5:$P$222,I$3)</f>
        <v>0</v>
      </c>
      <c r="J19" s="103">
        <f>SUMIFS(Pasākumi_kārtas!$R$5:$R$222,Pasākumi_kārtas!$E$5:$E$222,SAM!$E19,Pasākumi_kārtas!$P$5:$P$222,J$3)</f>
        <v>171598203</v>
      </c>
      <c r="K19" s="103">
        <f>SUMIFS(Pasākumi_kārtas!$R$5:$R$222,Pasākumi_kārtas!$E$5:$E$222,SAM!$E19,Pasākumi_kārtas!$P$5:$P$222,K$3)</f>
        <v>0</v>
      </c>
      <c r="L19" s="103">
        <f>SUMIFS(Pasākumi_kārtas!$R$5:$R$222,Pasākumi_kārtas!$E$5:$E$222,SAM!$E19,Pasākumi_kārtas!$P$5:$P$222,L$3)</f>
        <v>0</v>
      </c>
      <c r="N19" s="121" t="s">
        <v>624</v>
      </c>
      <c r="O19" s="83"/>
      <c r="P19" s="78"/>
      <c r="Q19" s="122"/>
      <c r="R19" s="123">
        <f>R20+R21+R22</f>
        <v>797237721</v>
      </c>
      <c r="S19" s="123">
        <f t="shared" ref="S19" si="4">S20+S21+S22</f>
        <v>677652054</v>
      </c>
      <c r="T19" s="123">
        <f>T20+T21+T22</f>
        <v>78065727</v>
      </c>
      <c r="U19" s="123">
        <f>U20+U21+U22</f>
        <v>599586327</v>
      </c>
      <c r="V19" s="123">
        <f>V20+V21+W22</f>
        <v>0</v>
      </c>
      <c r="W19" s="123">
        <f>W20+W21+X21</f>
        <v>0</v>
      </c>
    </row>
    <row r="20" spans="1:23" ht="11.95" customHeight="1" x14ac:dyDescent="0.2">
      <c r="A20" s="40">
        <v>2</v>
      </c>
      <c r="B20" s="32" t="s">
        <v>1466</v>
      </c>
      <c r="C20" s="119" t="s">
        <v>1547</v>
      </c>
      <c r="D20" s="32" t="s">
        <v>4</v>
      </c>
      <c r="E20" s="32" t="s">
        <v>1467</v>
      </c>
      <c r="F20" s="29" t="s">
        <v>1569</v>
      </c>
      <c r="G20" s="103">
        <f>SUMIFS(Pasākumi_kārtas!$W$5:$W$222,Pasākumi_kārtas!$E$5:$E$222,SAM!E20)</f>
        <v>64570017</v>
      </c>
      <c r="H20" s="110">
        <f>ROUND(SUMIFS(Pasākumi_kārtas!$R$5:$R$222,Pasākumi_kārtas!$E$5:$E$222,SAM!E20),0)</f>
        <v>54884514</v>
      </c>
      <c r="I20" s="103">
        <f>SUMIFS(Pasākumi_kārtas!$R$5:$R$222,Pasākumi_kārtas!$E$5:$E$222,SAM!$E20,Pasākumi_kārtas!$P$5:$P$222,I$3)</f>
        <v>54884514</v>
      </c>
      <c r="J20" s="103">
        <f>SUMIFS(Pasākumi_kārtas!$R$5:$R$222,Pasākumi_kārtas!$E$5:$E$222,SAM!$E20,Pasākumi_kārtas!$P$5:$P$222,J$3)</f>
        <v>0</v>
      </c>
      <c r="K20" s="103">
        <f>SUMIFS(Pasākumi_kārtas!$R$5:$R$222,Pasākumi_kārtas!$E$5:$E$222,SAM!$E20,Pasākumi_kārtas!$P$5:$P$222,K$3)</f>
        <v>0</v>
      </c>
      <c r="L20" s="103">
        <f>SUMIFS(Pasākumi_kārtas!$R$5:$R$222,Pasākumi_kārtas!$E$5:$E$222,SAM!$E20,Pasākumi_kārtas!$P$5:$P$222,L$3)</f>
        <v>0</v>
      </c>
      <c r="N20" s="40">
        <v>3</v>
      </c>
      <c r="O20" s="40" t="s">
        <v>13</v>
      </c>
      <c r="P20" s="116" t="s">
        <v>30</v>
      </c>
      <c r="Q20" s="113" t="s">
        <v>204</v>
      </c>
      <c r="R20" s="103">
        <f>SUMIFS($G$4:$G$42,$B$4:$B$42,O20,$D$4:$D$42,Q20)</f>
        <v>416130535</v>
      </c>
      <c r="S20" s="103">
        <f>SUMIFS(Pasākumi_kārtas!$R$5:$R$222,Pasākumi_kārtas!$B$5:$B$222,SAM!O20,Pasākumi_kārtas!$P$5:$P$222,SAM!Q20)</f>
        <v>353710949</v>
      </c>
      <c r="T20" s="103"/>
      <c r="U20" s="103">
        <f>SUMIFS(Pasākumi_kārtas!$R$5:$R$222,Pasākumi_kārtas!$B$5:$B$222,SAM!O20,Pasākumi_kārtas!$P$5:$P$222,Q20)</f>
        <v>353710949</v>
      </c>
      <c r="V20" s="103"/>
      <c r="W20" s="103"/>
    </row>
    <row r="21" spans="1:23" ht="11.95" customHeight="1" x14ac:dyDescent="0.2">
      <c r="A21" s="40">
        <v>2</v>
      </c>
      <c r="B21" s="32" t="s">
        <v>1828</v>
      </c>
      <c r="C21" s="29" t="s">
        <v>1837</v>
      </c>
      <c r="D21" s="32" t="s">
        <v>4</v>
      </c>
      <c r="E21" s="32" t="s">
        <v>1838</v>
      </c>
      <c r="F21" s="29" t="s">
        <v>1839</v>
      </c>
      <c r="G21" s="103">
        <f>SUMIFS(Pasākumi_kārtas!$W$5:$W$222,Pasākumi_kārtas!$E$5:$E$222,SAM!E21)</f>
        <v>41176472</v>
      </c>
      <c r="H21" s="110">
        <f>ROUND(SUMIFS(Pasākumi_kārtas!$R$5:$R$222,Pasākumi_kārtas!$E$5:$E$222,SAM!E21),0)</f>
        <v>35000000</v>
      </c>
      <c r="I21" s="103">
        <f>SUMIFS(Pasākumi_kārtas!$R$5:$R$222,Pasākumi_kārtas!$E$5:$E$222,SAM!$E21,Pasākumi_kārtas!$P$5:$P$222,I$3)</f>
        <v>35000000</v>
      </c>
      <c r="J21" s="103">
        <f>SUMIFS(Pasākumi_kārtas!$R$5:$R$222,Pasākumi_kārtas!$E$5:$E$222,SAM!$E21,Pasākumi_kārtas!$P$5:$P$222,J$3)</f>
        <v>0</v>
      </c>
      <c r="K21" s="103">
        <f>SUMIFS(Pasākumi_kārtas!$R$5:$R$222,Pasākumi_kārtas!$E$5:$E$222,SAM!$E21,Pasākumi_kārtas!$P$5:$P$222,K$3)</f>
        <v>0</v>
      </c>
      <c r="L21" s="103">
        <f>SUMIFS(Pasākumi_kārtas!$R$5:$R$222,Pasākumi_kārtas!$E$5:$E$222,SAM!$E21,Pasākumi_kārtas!$P$5:$P$222,L$3)</f>
        <v>0</v>
      </c>
      <c r="N21" s="40">
        <v>3</v>
      </c>
      <c r="O21" s="40" t="s">
        <v>1608</v>
      </c>
      <c r="P21" s="79" t="s">
        <v>1835</v>
      </c>
      <c r="Q21" s="120" t="s">
        <v>4</v>
      </c>
      <c r="R21" s="103">
        <f>SUMIFS($G$4:$G$42,$B$4:$B$42,O21,$D$4:$D$42,Q21)</f>
        <v>91842034</v>
      </c>
      <c r="S21" s="103">
        <f>SUMIFS(Pasākumi_kārtas!$R$5:$R$222,Pasākumi_kārtas!$B$5:$B$222,SAM!O21,Pasākumi_kārtas!$P$5:$P$222,SAM!Q21)</f>
        <v>78065727</v>
      </c>
      <c r="T21" s="103">
        <f>SUMIFS(Pasākumi_kārtas!$R$5:$R$222,Pasākumi_kārtas!$B$5:$B$222,SAM!O21,Pasākumi_kārtas!$P$5:$P$222,Q21)</f>
        <v>78065727</v>
      </c>
      <c r="U21" s="82"/>
      <c r="V21" s="103"/>
      <c r="W21" s="103"/>
    </row>
    <row r="22" spans="1:23" ht="11.95" customHeight="1" x14ac:dyDescent="0.2">
      <c r="A22" s="40">
        <v>3</v>
      </c>
      <c r="B22" s="40" t="s">
        <v>13</v>
      </c>
      <c r="C22" s="79" t="s">
        <v>30</v>
      </c>
      <c r="D22" s="32" t="s">
        <v>204</v>
      </c>
      <c r="E22" s="32" t="s">
        <v>48</v>
      </c>
      <c r="F22" s="61" t="s">
        <v>742</v>
      </c>
      <c r="G22" s="103">
        <f>SUMIFS(Pasākumi_kārtas!$W$5:$W$222,Pasākumi_kārtas!$E$5:$E$222,SAM!E22)</f>
        <v>416130535</v>
      </c>
      <c r="H22" s="110">
        <f>ROUND(SUMIFS(Pasākumi_kārtas!$R$5:$R$222,Pasākumi_kārtas!$E$5:$E$222,SAM!E22),0)</f>
        <v>353710949</v>
      </c>
      <c r="I22" s="103">
        <f>SUMIFS(Pasākumi_kārtas!$R$5:$R$222,Pasākumi_kārtas!$E$5:$E$222,SAM!$E22,Pasākumi_kārtas!$P$5:$P$222,I$3)</f>
        <v>0</v>
      </c>
      <c r="J22" s="103">
        <f>SUMIFS(Pasākumi_kārtas!$R$5:$R$222,Pasākumi_kārtas!$E$5:$E$222,SAM!$E22,Pasākumi_kārtas!$P$5:$P$222,J$3)</f>
        <v>353710949</v>
      </c>
      <c r="K22" s="103">
        <f>SUMIFS(Pasākumi_kārtas!$R$5:$R$222,Pasākumi_kārtas!$E$5:$E$222,SAM!$E22,Pasākumi_kārtas!$P$5:$P$222,K$3)</f>
        <v>0</v>
      </c>
      <c r="L22" s="103">
        <f>SUMIFS(Pasākumi_kārtas!$R$5:$R$222,Pasākumi_kārtas!$E$5:$E$222,SAM!$E22,Pasākumi_kārtas!$P$5:$P$222,L$3)</f>
        <v>0</v>
      </c>
      <c r="N22" s="40">
        <v>3</v>
      </c>
      <c r="O22" s="40" t="s">
        <v>1829</v>
      </c>
      <c r="P22" s="79" t="s">
        <v>1834</v>
      </c>
      <c r="Q22" s="120" t="s">
        <v>204</v>
      </c>
      <c r="R22" s="103">
        <f>SUMIFS($G$4:$G$42,$B$4:$B$42,O22,$D$4:$D$42,Q22)</f>
        <v>289265152</v>
      </c>
      <c r="S22" s="103">
        <f>SUMIFS(Pasākumi_kārtas!$R$5:$R$222,Pasākumi_kārtas!$B$5:$B$222,SAM!O22,Pasākumi_kārtas!$P$5:$P$222,SAM!Q22)</f>
        <v>245875378</v>
      </c>
      <c r="T22" s="3">
        <v>0</v>
      </c>
      <c r="U22" s="103">
        <f>SUMIFS(Pasākumi_kārtas!$R$5:$R$222,Pasākumi_kārtas!$B$5:$B$222,SAM!O22,Pasākumi_kārtas!$P$5:$P$222,Q22)</f>
        <v>245875378</v>
      </c>
      <c r="V22" s="103"/>
      <c r="W22" s="103"/>
    </row>
    <row r="23" spans="1:23" ht="11.95" customHeight="1" x14ac:dyDescent="0.2">
      <c r="A23" s="40">
        <v>3</v>
      </c>
      <c r="B23" s="40" t="s">
        <v>1608</v>
      </c>
      <c r="C23" s="79" t="s">
        <v>1835</v>
      </c>
      <c r="D23" s="32" t="s">
        <v>4</v>
      </c>
      <c r="E23" s="32" t="s">
        <v>1609</v>
      </c>
      <c r="F23" s="61" t="s">
        <v>1836</v>
      </c>
      <c r="G23" s="103">
        <f>SUMIFS(Pasākumi_kārtas!$W$5:$W$222,Pasākumi_kārtas!$E$5:$E$222,SAM!E23)</f>
        <v>91842034</v>
      </c>
      <c r="H23" s="110">
        <f>ROUND(SUMIFS(Pasākumi_kārtas!$R$5:$R$222,Pasākumi_kārtas!$E$5:$E$222,SAM!E23),0)</f>
        <v>78065727</v>
      </c>
      <c r="I23" s="103">
        <f>SUMIFS(Pasākumi_kārtas!$R$5:$R$222,Pasākumi_kārtas!$E$5:$E$222,SAM!$E23,Pasākumi_kārtas!$P$5:$P$222,I$3)</f>
        <v>78065727</v>
      </c>
      <c r="J23" s="103">
        <f>SUMIFS(Pasākumi_kārtas!$R$5:$R$222,Pasākumi_kārtas!$E$5:$E$222,SAM!$E23,Pasākumi_kārtas!$P$5:$P$222,J$3)</f>
        <v>0</v>
      </c>
      <c r="K23" s="103">
        <f>SUMIFS(Pasākumi_kārtas!$R$5:$R$222,Pasākumi_kārtas!$E$5:$E$222,SAM!$E23,Pasākumi_kārtas!$P$5:$P$222,K$3)</f>
        <v>0</v>
      </c>
      <c r="L23" s="103">
        <f>SUMIFS(Pasākumi_kārtas!$R$5:$R$222,Pasākumi_kārtas!$E$5:$E$222,SAM!$E23,Pasākumi_kārtas!$P$5:$P$222,L$3)</f>
        <v>0</v>
      </c>
      <c r="N23" s="111" t="s">
        <v>625</v>
      </c>
      <c r="O23" s="77"/>
      <c r="P23" s="78"/>
      <c r="Q23" s="115"/>
      <c r="R23" s="112">
        <f t="shared" ref="R23:W23" si="5">SUM(R24:R30)</f>
        <v>1441000381</v>
      </c>
      <c r="S23" s="112">
        <f t="shared" si="5"/>
        <v>1224850299</v>
      </c>
      <c r="T23" s="112">
        <f t="shared" si="5"/>
        <v>599660153</v>
      </c>
      <c r="U23" s="112">
        <f t="shared" si="5"/>
        <v>0</v>
      </c>
      <c r="V23" s="112">
        <f t="shared" si="5"/>
        <v>625190146</v>
      </c>
      <c r="W23" s="112">
        <f t="shared" si="5"/>
        <v>0</v>
      </c>
    </row>
    <row r="24" spans="1:23" ht="11.95" customHeight="1" x14ac:dyDescent="0.2">
      <c r="A24" s="40">
        <v>3</v>
      </c>
      <c r="B24" s="40" t="s">
        <v>1829</v>
      </c>
      <c r="C24" s="79" t="s">
        <v>1834</v>
      </c>
      <c r="D24" s="32" t="s">
        <v>204</v>
      </c>
      <c r="E24" s="32" t="s">
        <v>1833</v>
      </c>
      <c r="F24" s="61" t="s">
        <v>1859</v>
      </c>
      <c r="G24" s="103">
        <f>SUMIFS(Pasākumi_kārtas!$W$5:$W$222,Pasākumi_kārtas!$E$5:$E$222,SAM!E24)</f>
        <v>289265152</v>
      </c>
      <c r="H24" s="110">
        <f>ROUND(SUMIFS(Pasākumi_kārtas!$R$5:$R$222,Pasākumi_kārtas!$E$5:$E$222,SAM!E24),0)</f>
        <v>245875378</v>
      </c>
      <c r="I24" s="103">
        <f>SUMIFS(Pasākumi_kārtas!$R$5:$R$222,Pasākumi_kārtas!$E$5:$E$222,SAM!$E24,Pasākumi_kārtas!$P$5:$P$222,I$3)</f>
        <v>0</v>
      </c>
      <c r="J24" s="103">
        <f>SUMIFS(Pasākumi_kārtas!$R$5:$R$222,Pasākumi_kārtas!$E$5:$E$222,SAM!$E24,Pasākumi_kārtas!$P$5:$P$222,J$3)</f>
        <v>245875378</v>
      </c>
      <c r="K24" s="103">
        <f>SUMIFS(Pasākumi_kārtas!$R$5:$R$222,Pasākumi_kārtas!$E$5:$E$222,SAM!$E24,Pasākumi_kārtas!$P$5:$P$222,K$3)</f>
        <v>0</v>
      </c>
      <c r="L24" s="103">
        <f>SUMIFS(Pasākumi_kārtas!$R$5:$R$222,Pasākumi_kārtas!$E$5:$E$222,SAM!$E24,Pasākumi_kārtas!$P$5:$P$222,L$3)</f>
        <v>0</v>
      </c>
      <c r="N24" s="40">
        <v>4</v>
      </c>
      <c r="O24" s="40" t="s">
        <v>15</v>
      </c>
      <c r="P24" s="79" t="s">
        <v>16</v>
      </c>
      <c r="Q24" s="113" t="s">
        <v>4</v>
      </c>
      <c r="R24" s="103">
        <f t="shared" ref="R24:R30" si="6">SUMIFS($G$4:$G$42,$B$4:$B$42,O24,$D$4:$D$42,Q24)</f>
        <v>333643007</v>
      </c>
      <c r="S24" s="103">
        <f>SUMIFS(Pasākumi_kārtas!$R$5:$R$222,Pasākumi_kārtas!$B$5:$B$222,SAM!O24,Pasākumi_kārtas!$P$5:$P$222,SAM!Q24)</f>
        <v>283596552</v>
      </c>
      <c r="T24" s="103">
        <f>SUMIFS(Pasākumi_kārtas!$R$5:$R$222,Pasākumi_kārtas!$B$5:$B$222,SAM!O24,Pasākumi_kārtas!$P$5:$P$222,Q24)</f>
        <v>283596552</v>
      </c>
      <c r="U24" s="103"/>
      <c r="V24" s="103"/>
      <c r="W24" s="103"/>
    </row>
    <row r="25" spans="1:23" ht="11.95" customHeight="1" x14ac:dyDescent="0.2">
      <c r="A25" s="40">
        <v>3</v>
      </c>
      <c r="B25" s="40" t="s">
        <v>15</v>
      </c>
      <c r="C25" s="79" t="s">
        <v>16</v>
      </c>
      <c r="D25" s="32" t="s">
        <v>4</v>
      </c>
      <c r="E25" s="32" t="s">
        <v>49</v>
      </c>
      <c r="F25" s="61" t="s">
        <v>798</v>
      </c>
      <c r="G25" s="103">
        <f>SUMIFS(Pasākumi_kārtas!$W$5:$W$222,Pasākumi_kārtas!$E$5:$E$222,SAM!E25)</f>
        <v>333643007</v>
      </c>
      <c r="H25" s="110">
        <f>ROUND(SUMIFS(Pasākumi_kārtas!$R$5:$R$222,Pasākumi_kārtas!$E$5:$E$222,SAM!E25),0)</f>
        <v>283596552</v>
      </c>
      <c r="I25" s="103">
        <f>SUMIFS(Pasākumi_kārtas!$R$5:$R$222,Pasākumi_kārtas!$E$5:$E$222,SAM!$E25,Pasākumi_kārtas!$P$5:$P$222,I$3)</f>
        <v>283596552</v>
      </c>
      <c r="J25" s="103">
        <f>SUMIFS(Pasākumi_kārtas!$R$5:$R$222,Pasākumi_kārtas!$E$5:$E$222,SAM!$E25,Pasākumi_kārtas!$P$5:$P$222,J$3)</f>
        <v>0</v>
      </c>
      <c r="K25" s="103">
        <f>SUMIFS(Pasākumi_kārtas!$R$5:$R$222,Pasākumi_kārtas!$E$5:$E$222,SAM!$E25,Pasākumi_kārtas!$P$5:$P$222,K$3)</f>
        <v>0</v>
      </c>
      <c r="L25" s="103">
        <f>SUMIFS(Pasākumi_kārtas!$R$5:$R$222,Pasākumi_kārtas!$E$5:$E$222,SAM!$E25,Pasākumi_kārtas!$P$5:$P$222,L$3)</f>
        <v>0</v>
      </c>
      <c r="N25" s="40">
        <v>4</v>
      </c>
      <c r="O25" s="40" t="s">
        <v>15</v>
      </c>
      <c r="P25" s="79" t="s">
        <v>16</v>
      </c>
      <c r="Q25" s="113" t="s">
        <v>222</v>
      </c>
      <c r="R25" s="103">
        <f t="shared" si="6"/>
        <v>58577908</v>
      </c>
      <c r="S25" s="103">
        <f>SUMIFS(Pasākumi_kārtas!$R$5:$R$222,Pasākumi_kārtas!$B$5:$B$222,SAM!O25,Pasākumi_kārtas!$P$5:$P$222,SAM!Q25)</f>
        <v>49791221</v>
      </c>
      <c r="T25" s="103"/>
      <c r="U25" s="103"/>
      <c r="V25" s="103">
        <f>SUMIFS(Pasākumi_kārtas!$R$5:$R$222,Pasākumi_kārtas!$B$5:$B$222,SAM!O25,Pasākumi_kārtas!$P$5:$P$222,Q25)</f>
        <v>49791221</v>
      </c>
      <c r="W25" s="103"/>
    </row>
    <row r="26" spans="1:23" ht="11.95" customHeight="1" x14ac:dyDescent="0.2">
      <c r="A26" s="40">
        <v>4</v>
      </c>
      <c r="B26" s="40" t="s">
        <v>15</v>
      </c>
      <c r="C26" s="79" t="s">
        <v>16</v>
      </c>
      <c r="D26" s="32" t="s">
        <v>222</v>
      </c>
      <c r="E26" s="32" t="s">
        <v>50</v>
      </c>
      <c r="F26" s="61" t="s">
        <v>743</v>
      </c>
      <c r="G26" s="103">
        <f>SUMIFS(Pasākumi_kārtas!$W$5:$W$222,Pasākumi_kārtas!$E$5:$E$222,SAM!E26)</f>
        <v>58577908</v>
      </c>
      <c r="H26" s="110">
        <f>ROUND(SUMIFS(Pasākumi_kārtas!$R$5:$R$222,Pasākumi_kārtas!$E$5:$E$222,SAM!E26),0)</f>
        <v>49791221</v>
      </c>
      <c r="I26" s="103">
        <f>SUMIFS(Pasākumi_kārtas!$R$5:$R$222,Pasākumi_kārtas!$E$5:$E$222,SAM!$E26,Pasākumi_kārtas!$P$5:$P$222,I$3)</f>
        <v>0</v>
      </c>
      <c r="J26" s="103">
        <f>SUMIFS(Pasākumi_kārtas!$R$5:$R$222,Pasākumi_kārtas!$E$5:$E$222,SAM!$E26,Pasākumi_kārtas!$P$5:$P$222,J$3)</f>
        <v>0</v>
      </c>
      <c r="K26" s="103">
        <f>SUMIFS(Pasākumi_kārtas!$R$5:$R$222,Pasākumi_kārtas!$E$5:$E$222,SAM!$E26,Pasākumi_kārtas!$P$5:$P$222,K$3)</f>
        <v>49791221</v>
      </c>
      <c r="L26" s="103">
        <f>SUMIFS(Pasākumi_kārtas!$R$5:$R$222,Pasākumi_kārtas!$E$5:$E$222,SAM!$E26,Pasākumi_kārtas!$P$5:$P$222,L$3)</f>
        <v>0</v>
      </c>
      <c r="N26" s="40">
        <v>4</v>
      </c>
      <c r="O26" s="40" t="s">
        <v>17</v>
      </c>
      <c r="P26" s="79" t="s">
        <v>18</v>
      </c>
      <c r="Q26" s="113" t="s">
        <v>4</v>
      </c>
      <c r="R26" s="103">
        <f t="shared" si="6"/>
        <v>231164071</v>
      </c>
      <c r="S26" s="103">
        <f>SUMIFS(Pasākumi_kārtas!$R$5:$R$222,Pasākumi_kārtas!$B$5:$B$222,SAM!O26,Pasākumi_kārtas!$P$5:$P$222,SAM!Q26)</f>
        <v>196489456</v>
      </c>
      <c r="T26" s="103">
        <f>SUMIFS(Pasākumi_kārtas!$R$5:$R$222,Pasākumi_kārtas!$B$5:$B$222,SAM!O26,Pasākumi_kārtas!$P$5:$P$222,Q26)</f>
        <v>196489456</v>
      </c>
      <c r="U26" s="103"/>
      <c r="V26" s="103"/>
      <c r="W26" s="103"/>
    </row>
    <row r="27" spans="1:23" ht="11.95" customHeight="1" x14ac:dyDescent="0.2">
      <c r="A27" s="40">
        <v>4</v>
      </c>
      <c r="B27" s="40" t="s">
        <v>17</v>
      </c>
      <c r="C27" s="79" t="s">
        <v>18</v>
      </c>
      <c r="D27" s="32" t="s">
        <v>4</v>
      </c>
      <c r="E27" s="32" t="s">
        <v>61</v>
      </c>
      <c r="F27" s="61" t="s">
        <v>793</v>
      </c>
      <c r="G27" s="103">
        <f>SUMIFS(Pasākumi_kārtas!$W$5:$W$222,Pasākumi_kārtas!$E$5:$E$222,SAM!E27)</f>
        <v>231164071</v>
      </c>
      <c r="H27" s="110">
        <f>ROUND(SUMIFS(Pasākumi_kārtas!$R$5:$R$222,Pasākumi_kārtas!$E$5:$E$222,SAM!E27),0)</f>
        <v>196489456</v>
      </c>
      <c r="I27" s="103">
        <f>SUMIFS(Pasākumi_kārtas!$R$5:$R$222,Pasākumi_kārtas!$E$5:$E$222,SAM!$E27,Pasākumi_kārtas!$P$5:$P$222,I$3)</f>
        <v>196489456</v>
      </c>
      <c r="J27" s="103">
        <f>SUMIFS(Pasākumi_kārtas!$R$5:$R$222,Pasākumi_kārtas!$E$5:$E$222,SAM!$E27,Pasākumi_kārtas!$P$5:$P$222,J$3)</f>
        <v>0</v>
      </c>
      <c r="K27" s="103">
        <f>SUMIFS(Pasākumi_kārtas!$R$5:$R$222,Pasākumi_kārtas!$E$5:$E$222,SAM!$E27,Pasākumi_kārtas!$P$5:$P$222,K$3)</f>
        <v>0</v>
      </c>
      <c r="L27" s="103">
        <f>SUMIFS(Pasākumi_kārtas!$R$5:$R$222,Pasākumi_kārtas!$E$5:$E$222,SAM!$E27,Pasākumi_kārtas!$P$5:$P$222,L$3)</f>
        <v>0</v>
      </c>
      <c r="N27" s="40">
        <v>4</v>
      </c>
      <c r="O27" s="40" t="s">
        <v>17</v>
      </c>
      <c r="P27" s="79" t="s">
        <v>18</v>
      </c>
      <c r="Q27" s="113" t="s">
        <v>222</v>
      </c>
      <c r="R27" s="103">
        <f t="shared" si="6"/>
        <v>276031777</v>
      </c>
      <c r="S27" s="103">
        <f>SUMIFS(Pasākumi_kārtas!$R$5:$R$222,Pasākumi_kārtas!$B$5:$B$222,SAM!O27,Pasākumi_kārtas!$P$5:$P$222,SAM!Q27)</f>
        <v>234627006</v>
      </c>
      <c r="T27" s="103"/>
      <c r="U27" s="103"/>
      <c r="V27" s="103">
        <f>SUMIFS(Pasākumi_kārtas!$R$5:$R$222,Pasākumi_kārtas!$B$5:$B$222,SAM!O27,Pasākumi_kārtas!$P$5:$P$222,Q27)</f>
        <v>234627006</v>
      </c>
      <c r="W27" s="103"/>
    </row>
    <row r="28" spans="1:23" ht="11.95" customHeight="1" x14ac:dyDescent="0.2">
      <c r="A28" s="40">
        <v>4</v>
      </c>
      <c r="B28" s="40" t="s">
        <v>17</v>
      </c>
      <c r="C28" s="79" t="s">
        <v>18</v>
      </c>
      <c r="D28" s="32" t="s">
        <v>222</v>
      </c>
      <c r="E28" s="32" t="s">
        <v>51</v>
      </c>
      <c r="F28" s="61" t="s">
        <v>790</v>
      </c>
      <c r="G28" s="103">
        <f>SUMIFS(Pasākumi_kārtas!$W$5:$W$222,Pasākumi_kārtas!$E$5:$E$222,SAM!E28)</f>
        <v>187183986</v>
      </c>
      <c r="H28" s="110">
        <f>ROUND(SUMIFS(Pasākumi_kārtas!$R$5:$R$222,Pasākumi_kārtas!$E$5:$E$222,SAM!E28),0)</f>
        <v>159106386</v>
      </c>
      <c r="I28" s="103">
        <f>SUMIFS(Pasākumi_kārtas!$R$5:$R$222,Pasākumi_kārtas!$E$5:$E$222,SAM!$E28,Pasākumi_kārtas!$P$5:$P$222,I$3)</f>
        <v>0</v>
      </c>
      <c r="J28" s="103">
        <f>SUMIFS(Pasākumi_kārtas!$R$5:$R$222,Pasākumi_kārtas!$E$5:$E$222,SAM!$E28,Pasākumi_kārtas!$P$5:$P$222,J$3)</f>
        <v>0</v>
      </c>
      <c r="K28" s="103">
        <f>SUMIFS(Pasākumi_kārtas!$R$5:$R$222,Pasākumi_kārtas!$E$5:$E$222,SAM!$E28,Pasākumi_kārtas!$P$5:$P$222,K$3)</f>
        <v>159106386</v>
      </c>
      <c r="L28" s="103">
        <f>SUMIFS(Pasākumi_kārtas!$R$5:$R$222,Pasākumi_kārtas!$E$5:$E$222,SAM!$E28,Pasākumi_kārtas!$P$5:$P$222,L$3)</f>
        <v>0</v>
      </c>
      <c r="N28" s="40">
        <v>4</v>
      </c>
      <c r="O28" s="40" t="s">
        <v>19</v>
      </c>
      <c r="P28" s="79" t="s">
        <v>20</v>
      </c>
      <c r="Q28" s="113" t="s">
        <v>4</v>
      </c>
      <c r="R28" s="103">
        <f t="shared" si="6"/>
        <v>140675467</v>
      </c>
      <c r="S28" s="103">
        <f>SUMIFS(Pasākumi_kārtas!$R$5:$R$222,Pasākumi_kārtas!$B$5:$B$222,SAM!O28,Pasākumi_kārtas!$P$5:$P$222,SAM!Q28)</f>
        <v>119574145</v>
      </c>
      <c r="T28" s="103">
        <f>SUMIFS(Pasākumi_kārtas!$R$5:$R$222,Pasākumi_kārtas!$B$5:$B$222,SAM!O28,Pasākumi_kārtas!$P$5:$P$222,Q28)</f>
        <v>119574145</v>
      </c>
      <c r="U28" s="103"/>
      <c r="V28" s="103"/>
      <c r="W28" s="103"/>
    </row>
    <row r="29" spans="1:23" ht="11.95" customHeight="1" x14ac:dyDescent="0.2">
      <c r="A29" s="40">
        <v>4</v>
      </c>
      <c r="B29" s="40" t="s">
        <v>17</v>
      </c>
      <c r="C29" s="79" t="s">
        <v>18</v>
      </c>
      <c r="D29" s="32" t="s">
        <v>222</v>
      </c>
      <c r="E29" s="32" t="s">
        <v>52</v>
      </c>
      <c r="F29" s="61" t="s">
        <v>789</v>
      </c>
      <c r="G29" s="103">
        <f>SUMIFS(Pasākumi_kārtas!$W$5:$W$222,Pasākumi_kārtas!$E$5:$E$222,SAM!E29)</f>
        <v>31933966</v>
      </c>
      <c r="H29" s="110">
        <f>ROUND(SUMIFS(Pasākumi_kārtas!$R$5:$R$222,Pasākumi_kārtas!$E$5:$E$222,SAM!E29),0)</f>
        <v>27143871</v>
      </c>
      <c r="I29" s="103">
        <f>SUMIFS(Pasākumi_kārtas!$R$5:$R$222,Pasākumi_kārtas!$E$5:$E$222,SAM!$E29,Pasākumi_kārtas!$P$5:$P$222,I$3)</f>
        <v>0</v>
      </c>
      <c r="J29" s="103">
        <f>SUMIFS(Pasākumi_kārtas!$R$5:$R$222,Pasākumi_kārtas!$E$5:$E$222,SAM!$E29,Pasākumi_kārtas!$P$5:$P$222,J$3)</f>
        <v>0</v>
      </c>
      <c r="K29" s="103">
        <f>SUMIFS(Pasākumi_kārtas!$R$5:$R$222,Pasākumi_kārtas!$E$5:$E$222,SAM!$E29,Pasākumi_kārtas!$P$5:$P$222,K$3)</f>
        <v>27143871</v>
      </c>
      <c r="L29" s="103">
        <f>SUMIFS(Pasākumi_kārtas!$R$5:$R$222,Pasākumi_kārtas!$E$5:$E$222,SAM!$E29,Pasākumi_kārtas!$P$5:$P$222,L$3)</f>
        <v>0</v>
      </c>
      <c r="N29" s="40">
        <v>4</v>
      </c>
      <c r="O29" s="40" t="s">
        <v>19</v>
      </c>
      <c r="P29" s="79" t="s">
        <v>20</v>
      </c>
      <c r="Q29" s="113" t="s">
        <v>222</v>
      </c>
      <c r="R29" s="103">
        <f t="shared" si="6"/>
        <v>390705879</v>
      </c>
      <c r="S29" s="103">
        <f>SUMIFS(Pasākumi_kārtas!$R$5:$R$222,Pasākumi_kārtas!$B$5:$B$222,SAM!O29,Pasākumi_kārtas!$P$5:$P$222,SAM!Q29)</f>
        <v>332099988</v>
      </c>
      <c r="T29" s="103"/>
      <c r="U29" s="103"/>
      <c r="V29" s="103">
        <f>SUMIFS(Pasākumi_kārtas!$R$5:$R$222,Pasākumi_kārtas!$B$5:$B$222,SAM!O29,Pasākumi_kārtas!$P$5:$P$222,Q29)</f>
        <v>332099988</v>
      </c>
      <c r="W29" s="103"/>
    </row>
    <row r="30" spans="1:23" ht="11.95" customHeight="1" x14ac:dyDescent="0.2">
      <c r="A30" s="40">
        <v>4</v>
      </c>
      <c r="B30" s="40" t="s">
        <v>17</v>
      </c>
      <c r="C30" s="79" t="s">
        <v>18</v>
      </c>
      <c r="D30" s="32" t="s">
        <v>222</v>
      </c>
      <c r="E30" s="32" t="s">
        <v>53</v>
      </c>
      <c r="F30" s="61" t="s">
        <v>744</v>
      </c>
      <c r="G30" s="103">
        <f>SUMIFS(Pasākumi_kārtas!$W$5:$W$222,Pasākumi_kārtas!$E$5:$E$222,SAM!E30)</f>
        <v>56913825</v>
      </c>
      <c r="H30" s="110">
        <f>ROUND(SUMIFS(Pasākumi_kārtas!$R$5:$R$222,Pasākumi_kārtas!$E$5:$E$222,SAM!E30),0)</f>
        <v>48376749</v>
      </c>
      <c r="I30" s="103">
        <f>SUMIFS(Pasākumi_kārtas!$R$5:$R$222,Pasākumi_kārtas!$E$5:$E$222,SAM!$E30,Pasākumi_kārtas!$P$5:$P$222,I$3)</f>
        <v>0</v>
      </c>
      <c r="J30" s="103">
        <f>SUMIFS(Pasākumi_kārtas!$R$5:$R$222,Pasākumi_kārtas!$E$5:$E$222,SAM!$E30,Pasākumi_kārtas!$P$5:$P$222,J$3)</f>
        <v>0</v>
      </c>
      <c r="K30" s="103">
        <f>SUMIFS(Pasākumi_kārtas!$R$5:$R$222,Pasākumi_kārtas!$E$5:$E$222,SAM!$E30,Pasākumi_kārtas!$P$5:$P$222,K$3)</f>
        <v>48376749</v>
      </c>
      <c r="L30" s="103">
        <f>SUMIFS(Pasākumi_kārtas!$R$5:$R$222,Pasākumi_kārtas!$E$5:$E$222,SAM!$E30,Pasākumi_kārtas!$P$5:$P$222,L$3)</f>
        <v>0</v>
      </c>
      <c r="N30" s="40">
        <v>4</v>
      </c>
      <c r="O30" s="40" t="s">
        <v>326</v>
      </c>
      <c r="P30" s="79" t="s">
        <v>328</v>
      </c>
      <c r="Q30" s="113" t="s">
        <v>222</v>
      </c>
      <c r="R30" s="103">
        <f t="shared" si="6"/>
        <v>10202272</v>
      </c>
      <c r="S30" s="103">
        <f>SUMIFS(Pasākumi_kārtas!$R$5:$R$222,Pasākumi_kārtas!$B$5:$B$222,SAM!O30,Pasākumi_kārtas!$P$5:$P$222,SAM!Q30)</f>
        <v>8671931</v>
      </c>
      <c r="T30" s="103"/>
      <c r="U30" s="103"/>
      <c r="V30" s="103">
        <f>SUMIFS(Pasākumi_kārtas!$R$5:$R$222,Pasākumi_kārtas!$B$5:$B$222,SAM!O30,Pasākumi_kārtas!$P$5:$P$222,Q30)</f>
        <v>8671931</v>
      </c>
      <c r="W30" s="103"/>
    </row>
    <row r="31" spans="1:23" ht="11.95" customHeight="1" x14ac:dyDescent="0.2">
      <c r="A31" s="40">
        <v>4</v>
      </c>
      <c r="B31" s="40" t="s">
        <v>19</v>
      </c>
      <c r="C31" s="79" t="s">
        <v>20</v>
      </c>
      <c r="D31" s="40" t="s">
        <v>4</v>
      </c>
      <c r="E31" s="40" t="s">
        <v>54</v>
      </c>
      <c r="F31" s="114" t="s">
        <v>796</v>
      </c>
      <c r="G31" s="103">
        <f>SUMIFS(Pasākumi_kārtas!$W$5:$W$222,Pasākumi_kārtas!$E$5:$E$222,SAM!E31)</f>
        <v>120509429</v>
      </c>
      <c r="H31" s="110">
        <f>ROUND(SUMIFS(Pasākumi_kārtas!$R$5:$R$222,Pasākumi_kārtas!$E$5:$E$222,SAM!E31),0)</f>
        <v>102433013</v>
      </c>
      <c r="I31" s="103">
        <f>SUMIFS(Pasākumi_kārtas!$R$5:$R$222,Pasākumi_kārtas!$E$5:$E$222,SAM!$E31,Pasākumi_kārtas!$P$5:$P$222,I$3)</f>
        <v>102433013</v>
      </c>
      <c r="J31" s="103">
        <f>SUMIFS(Pasākumi_kārtas!$R$5:$R$222,Pasākumi_kārtas!$E$5:$E$222,SAM!$E31,Pasākumi_kārtas!$P$5:$P$222,J$3)</f>
        <v>0</v>
      </c>
      <c r="K31" s="103">
        <f>SUMIFS(Pasākumi_kārtas!$R$5:$R$222,Pasākumi_kārtas!$E$5:$E$222,SAM!$E31,Pasākumi_kārtas!$P$5:$P$222,K$3)</f>
        <v>0</v>
      </c>
      <c r="L31" s="103">
        <f>SUMIFS(Pasākumi_kārtas!$R$5:$R$222,Pasākumi_kārtas!$E$5:$E$222,SAM!$E31,Pasākumi_kārtas!$P$5:$P$222,L$3)</f>
        <v>0</v>
      </c>
      <c r="N31" s="111" t="s">
        <v>626</v>
      </c>
      <c r="O31" s="77"/>
      <c r="P31" s="78"/>
      <c r="Q31" s="115"/>
      <c r="R31" s="112">
        <f>R32+R33</f>
        <v>299656947</v>
      </c>
      <c r="S31" s="112">
        <f t="shared" ref="S31:W31" si="7">S32+S33</f>
        <v>254708402</v>
      </c>
      <c r="T31" s="112">
        <f t="shared" si="7"/>
        <v>254708402</v>
      </c>
      <c r="U31" s="112">
        <f t="shared" si="7"/>
        <v>0</v>
      </c>
      <c r="V31" s="112">
        <f t="shared" si="7"/>
        <v>0</v>
      </c>
      <c r="W31" s="112">
        <f t="shared" si="7"/>
        <v>0</v>
      </c>
    </row>
    <row r="32" spans="1:23" ht="11.95" customHeight="1" x14ac:dyDescent="0.2">
      <c r="A32" s="40">
        <v>4</v>
      </c>
      <c r="B32" s="40" t="s">
        <v>19</v>
      </c>
      <c r="C32" s="79" t="s">
        <v>20</v>
      </c>
      <c r="D32" s="40" t="s">
        <v>4</v>
      </c>
      <c r="E32" s="40" t="s">
        <v>55</v>
      </c>
      <c r="F32" s="114" t="s">
        <v>745</v>
      </c>
      <c r="G32" s="103">
        <f>SUMIFS(Pasākumi_kārtas!$W$5:$W$222,Pasākumi_kārtas!$E$5:$E$222,SAM!E32)</f>
        <v>20166038</v>
      </c>
      <c r="H32" s="110">
        <f>ROUND(SUMIFS(Pasākumi_kārtas!$R$5:$R$222,Pasākumi_kārtas!$E$5:$E$222,SAM!E32),0)</f>
        <v>17141132</v>
      </c>
      <c r="I32" s="103">
        <f>SUMIFS(Pasākumi_kārtas!$R$5:$R$222,Pasākumi_kārtas!$E$5:$E$222,SAM!$E32,Pasākumi_kārtas!$P$5:$P$222,I$3)</f>
        <v>17141132</v>
      </c>
      <c r="J32" s="103">
        <f>SUMIFS(Pasākumi_kārtas!$R$5:$R$222,Pasākumi_kārtas!$E$5:$E$222,SAM!$E32,Pasākumi_kārtas!$P$5:$P$222,J$3)</f>
        <v>0</v>
      </c>
      <c r="K32" s="103">
        <f>SUMIFS(Pasākumi_kārtas!$R$5:$R$222,Pasākumi_kārtas!$E$5:$E$222,SAM!$E32,Pasākumi_kārtas!$P$5:$P$222,K$3)</f>
        <v>0</v>
      </c>
      <c r="L32" s="103">
        <f>SUMIFS(Pasākumi_kārtas!$R$5:$R$222,Pasākumi_kārtas!$E$5:$E$222,SAM!$E32,Pasākumi_kārtas!$P$5:$P$222,L$3)</f>
        <v>0</v>
      </c>
      <c r="N32" s="40">
        <v>5</v>
      </c>
      <c r="O32" s="40" t="s">
        <v>21</v>
      </c>
      <c r="P32" s="79" t="s">
        <v>59</v>
      </c>
      <c r="Q32" s="113" t="s">
        <v>4</v>
      </c>
      <c r="R32" s="103">
        <f>SUMIFS($G$4:$G$42,$B$4:$B$42,O32,$D$4:$D$42,Q32)</f>
        <v>273543427</v>
      </c>
      <c r="S32" s="103">
        <f>SUMIFS(Pasākumi_kārtas!$R$5:$R$222,Pasākumi_kārtas!$B$5:$B$222,SAM!O32,Pasākumi_kārtas!$P$5:$P$222,SAM!Q32)</f>
        <v>232511910</v>
      </c>
      <c r="T32" s="103">
        <f>SUMIFS(Pasākumi_kārtas!$R$5:$R$222,Pasākumi_kārtas!$B$5:$B$222,SAM!O32,Pasākumi_kārtas!$P$5:$P$222,Q32)</f>
        <v>232511910</v>
      </c>
      <c r="U32" s="103"/>
      <c r="V32" s="103"/>
      <c r="W32" s="103"/>
    </row>
    <row r="33" spans="1:23" ht="11.95" customHeight="1" x14ac:dyDescent="0.2">
      <c r="A33" s="40">
        <v>4</v>
      </c>
      <c r="B33" s="40" t="s">
        <v>19</v>
      </c>
      <c r="C33" s="79" t="s">
        <v>20</v>
      </c>
      <c r="D33" s="40" t="s">
        <v>222</v>
      </c>
      <c r="E33" s="40" t="s">
        <v>56</v>
      </c>
      <c r="F33" s="114" t="s">
        <v>746</v>
      </c>
      <c r="G33" s="103">
        <f>SUMIFS(Pasākumi_kārtas!$W$5:$W$222,Pasākumi_kārtas!$E$5:$E$222,SAM!E33)</f>
        <v>154208149</v>
      </c>
      <c r="H33" s="110">
        <f>ROUND(SUMIFS(Pasākumi_kārtas!$R$5:$R$222,Pasākumi_kārtas!$E$5:$E$222,SAM!E33),0)</f>
        <v>131076926</v>
      </c>
      <c r="I33" s="103">
        <f>SUMIFS(Pasākumi_kārtas!$R$5:$R$222,Pasākumi_kārtas!$E$5:$E$222,SAM!$E33,Pasākumi_kārtas!$P$5:$P$222,I$3)</f>
        <v>0</v>
      </c>
      <c r="J33" s="103">
        <f>SUMIFS(Pasākumi_kārtas!$R$5:$R$222,Pasākumi_kārtas!$E$5:$E$222,SAM!$E33,Pasākumi_kārtas!$P$5:$P$222,J$3)</f>
        <v>0</v>
      </c>
      <c r="K33" s="103">
        <f>SUMIFS(Pasākumi_kārtas!$R$5:$R$222,Pasākumi_kārtas!$E$5:$E$222,SAM!$E33,Pasākumi_kārtas!$P$5:$P$222,K$3)</f>
        <v>131076926</v>
      </c>
      <c r="L33" s="103">
        <f>SUMIFS(Pasākumi_kārtas!$R$5:$R$222,Pasākumi_kārtas!$E$5:$E$222,SAM!$E33,Pasākumi_kārtas!$P$5:$P$222,L$3)</f>
        <v>0</v>
      </c>
      <c r="N33" s="40">
        <v>5</v>
      </c>
      <c r="O33" s="40" t="s">
        <v>1827</v>
      </c>
      <c r="P33" s="79" t="s">
        <v>1830</v>
      </c>
      <c r="Q33" s="6" t="s">
        <v>4</v>
      </c>
      <c r="R33" s="103">
        <f>SUMIFS($G$4:$G$42,$B$4:$B$42,O33,$D$4:$D$42,Q33)</f>
        <v>26113520</v>
      </c>
      <c r="S33" s="103">
        <f>SUMIFS(Pasākumi_kārtas!$R$5:$R$222,Pasākumi_kārtas!$B$5:$B$222,SAM!O33,Pasākumi_kārtas!$P$5:$P$222,SAM!Q33)</f>
        <v>22196492</v>
      </c>
      <c r="T33" s="103">
        <f>SUMIFS(Pasākumi_kārtas!$R$5:$R$222,Pasākumi_kārtas!$B$5:$B$222,SAM!O33,Pasākumi_kārtas!$P$5:$P$222,Q33)</f>
        <v>22196492</v>
      </c>
      <c r="U33" s="103"/>
      <c r="V33" s="103"/>
      <c r="W33" s="103"/>
    </row>
    <row r="34" spans="1:23" ht="11.95" customHeight="1" x14ac:dyDescent="0.2">
      <c r="A34" s="40">
        <v>4</v>
      </c>
      <c r="B34" s="40" t="s">
        <v>19</v>
      </c>
      <c r="C34" s="79" t="s">
        <v>20</v>
      </c>
      <c r="D34" s="40" t="s">
        <v>222</v>
      </c>
      <c r="E34" s="40" t="s">
        <v>62</v>
      </c>
      <c r="F34" s="114" t="s">
        <v>791</v>
      </c>
      <c r="G34" s="103">
        <f>SUMIFS(Pasākumi_kārtas!$W$5:$W$222,Pasākumi_kārtas!$E$5:$E$222,SAM!E34)</f>
        <v>27761726</v>
      </c>
      <c r="H34" s="110">
        <f>ROUND(SUMIFS(Pasākumi_kārtas!$R$5:$R$222,Pasākumi_kārtas!$E$5:$E$222,SAM!E34),0)</f>
        <v>23597464</v>
      </c>
      <c r="I34" s="103">
        <f>SUMIFS(Pasākumi_kārtas!$R$5:$R$222,Pasākumi_kārtas!$E$5:$E$222,SAM!$E34,Pasākumi_kārtas!$P$5:$P$222,I$3)</f>
        <v>0</v>
      </c>
      <c r="J34" s="103">
        <f>SUMIFS(Pasākumi_kārtas!$R$5:$R$222,Pasākumi_kārtas!$E$5:$E$222,SAM!$E34,Pasākumi_kārtas!$P$5:$P$222,J$3)</f>
        <v>0</v>
      </c>
      <c r="K34" s="103">
        <f>SUMIFS(Pasākumi_kārtas!$R$5:$R$222,Pasākumi_kārtas!$E$5:$E$222,SAM!$E34,Pasākumi_kārtas!$P$5:$P$222,K$3)</f>
        <v>23597464</v>
      </c>
      <c r="L34" s="103">
        <f>SUMIFS(Pasākumi_kārtas!$R$5:$R$222,Pasākumi_kārtas!$E$5:$E$222,SAM!$E34,Pasākumi_kārtas!$P$5:$P$222,L$3)</f>
        <v>0</v>
      </c>
      <c r="N34" s="111" t="s">
        <v>627</v>
      </c>
      <c r="O34" s="125"/>
      <c r="P34" s="125"/>
      <c r="Q34" s="126"/>
      <c r="R34" s="112">
        <f t="shared" ref="R34:W34" si="8">R35</f>
        <v>216749802</v>
      </c>
      <c r="S34" s="112">
        <f t="shared" si="8"/>
        <v>184237327</v>
      </c>
      <c r="T34" s="112">
        <f t="shared" si="8"/>
        <v>0</v>
      </c>
      <c r="U34" s="112">
        <f t="shared" si="8"/>
        <v>0</v>
      </c>
      <c r="V34" s="112">
        <f t="shared" si="8"/>
        <v>0</v>
      </c>
      <c r="W34" s="112">
        <f t="shared" si="8"/>
        <v>184237327</v>
      </c>
    </row>
    <row r="35" spans="1:23" ht="11.95" customHeight="1" x14ac:dyDescent="0.2">
      <c r="A35" s="40">
        <v>4</v>
      </c>
      <c r="B35" s="40" t="s">
        <v>19</v>
      </c>
      <c r="C35" s="79" t="s">
        <v>20</v>
      </c>
      <c r="D35" s="40" t="s">
        <v>222</v>
      </c>
      <c r="E35" s="40" t="s">
        <v>58</v>
      </c>
      <c r="F35" s="114" t="s">
        <v>747</v>
      </c>
      <c r="G35" s="103">
        <f>SUMIFS(Pasākumi_kārtas!$W$5:$W$222,Pasākumi_kārtas!$E$5:$E$222,SAM!E35)</f>
        <v>97999918</v>
      </c>
      <c r="H35" s="110">
        <f>ROUND(SUMIFS(Pasākumi_kārtas!$R$5:$R$222,Pasākumi_kārtas!$E$5:$E$222,SAM!E35),0)</f>
        <v>83299928</v>
      </c>
      <c r="I35" s="103">
        <f>SUMIFS(Pasākumi_kārtas!$R$5:$R$222,Pasākumi_kārtas!$E$5:$E$222,SAM!$E35,Pasākumi_kārtas!$P$5:$P$222,I$3)</f>
        <v>0</v>
      </c>
      <c r="J35" s="103">
        <f>SUMIFS(Pasākumi_kārtas!$R$5:$R$222,Pasākumi_kārtas!$E$5:$E$222,SAM!$E35,Pasākumi_kārtas!$P$5:$P$222,J$3)</f>
        <v>0</v>
      </c>
      <c r="K35" s="103">
        <f>SUMIFS(Pasākumi_kārtas!$R$5:$R$222,Pasākumi_kārtas!$E$5:$E$222,SAM!$E35,Pasākumi_kārtas!$P$5:$P$222,K$3)</f>
        <v>83299928</v>
      </c>
      <c r="L35" s="103">
        <f>SUMIFS(Pasākumi_kārtas!$R$5:$R$222,Pasākumi_kārtas!$E$5:$E$222,SAM!$E35,Pasākumi_kārtas!$P$5:$P$222,L$3)</f>
        <v>0</v>
      </c>
      <c r="N35" s="40">
        <v>6</v>
      </c>
      <c r="O35" s="40" t="s">
        <v>22</v>
      </c>
      <c r="P35" s="116" t="s">
        <v>31</v>
      </c>
      <c r="Q35" s="113" t="s">
        <v>27</v>
      </c>
      <c r="R35" s="103">
        <f>SUMIFS($G$4:$G$42,$B$4:$B$42,O35,$D$4:$D$42,Q35)</f>
        <v>216749802</v>
      </c>
      <c r="S35" s="103">
        <f>SUMIFS(Pasākumi_kārtas!$R$5:$R$222,Pasākumi_kārtas!$B$5:$B$222,SAM!O35,Pasākumi_kārtas!$P$5:$P$222,SAM!Q35)</f>
        <v>184237327</v>
      </c>
      <c r="T35" s="82"/>
      <c r="U35" s="103"/>
      <c r="V35" s="103"/>
      <c r="W35" s="103">
        <f>SUMIFS(Pasākumi_kārtas!$R$5:$R$222,Pasākumi_kārtas!$B$5:$B$222,SAM!O35,Pasākumi_kārtas!$P$5:$P$222,Q35)</f>
        <v>184237327</v>
      </c>
    </row>
    <row r="36" spans="1:23" ht="11.95" customHeight="1" x14ac:dyDescent="0.2">
      <c r="A36" s="40">
        <v>4</v>
      </c>
      <c r="B36" s="40" t="s">
        <v>19</v>
      </c>
      <c r="C36" s="79" t="s">
        <v>20</v>
      </c>
      <c r="D36" s="40" t="s">
        <v>222</v>
      </c>
      <c r="E36" s="40" t="s">
        <v>63</v>
      </c>
      <c r="F36" s="114" t="s">
        <v>748</v>
      </c>
      <c r="G36" s="103">
        <f>SUMIFS(Pasākumi_kārtas!$W$5:$W$222,Pasākumi_kārtas!$E$5:$E$222,SAM!E36)</f>
        <v>110736086</v>
      </c>
      <c r="H36" s="110">
        <f>ROUND(SUMIFS(Pasākumi_kārtas!$R$5:$R$222,Pasākumi_kārtas!$E$5:$E$222,SAM!E36),0)</f>
        <v>94125670</v>
      </c>
      <c r="I36" s="103">
        <f>SUMIFS(Pasākumi_kārtas!$R$5:$R$222,Pasākumi_kārtas!$E$5:$E$222,SAM!$E36,Pasākumi_kārtas!$P$5:$P$222,I$3)</f>
        <v>0</v>
      </c>
      <c r="J36" s="103">
        <f>SUMIFS(Pasākumi_kārtas!$R$5:$R$222,Pasākumi_kārtas!$E$5:$E$222,SAM!$E36,Pasākumi_kārtas!$P$5:$P$222,J$3)</f>
        <v>0</v>
      </c>
      <c r="K36" s="103">
        <f>SUMIFS(Pasākumi_kārtas!$R$5:$R$222,Pasākumi_kārtas!$E$5:$E$222,SAM!$E36,Pasākumi_kārtas!$P$5:$P$222,K$3)</f>
        <v>94125670</v>
      </c>
      <c r="L36" s="103">
        <f>SUMIFS(Pasākumi_kārtas!$R$5:$R$222,Pasākumi_kārtas!$E$5:$E$222,SAM!$E36,Pasākumi_kārtas!$P$5:$P$222,L$3)</f>
        <v>0</v>
      </c>
      <c r="N36" s="33">
        <v>7</v>
      </c>
      <c r="O36" s="33" t="s">
        <v>1085</v>
      </c>
      <c r="P36" s="127" t="s">
        <v>1714</v>
      </c>
      <c r="Q36" s="128" t="s">
        <v>222</v>
      </c>
      <c r="R36" s="103">
        <f>SUMIFS($G$4:$G$42,$B$4:$B$42,O36,$D$4:$D$42,Q36)</f>
        <v>1933939</v>
      </c>
      <c r="S36" s="129">
        <f>SUMIFS(Pasākumi_kārtas!$R$5:$R$222,Pasākumi_kārtas!$B$5:$B$222,SAM!O36,Pasākumi_kārtas!$P$5:$P$222,SAM!Q36)</f>
        <v>1643848</v>
      </c>
      <c r="T36" s="129"/>
      <c r="U36" s="129"/>
      <c r="V36" s="129">
        <f>SUMIFS(Pasākumi_kārtas!$R$5:$R$222,Pasākumi_kārtas!$B$5:$B$222,SAM!O36,Pasākumi_kārtas!$P$5:$P$222,Q36)</f>
        <v>1643848</v>
      </c>
      <c r="W36" s="129"/>
    </row>
    <row r="37" spans="1:23" ht="11.95" customHeight="1" x14ac:dyDescent="0.2">
      <c r="A37" s="40">
        <v>4</v>
      </c>
      <c r="B37" s="40" t="s">
        <v>326</v>
      </c>
      <c r="C37" s="79" t="s">
        <v>328</v>
      </c>
      <c r="D37" s="40" t="s">
        <v>222</v>
      </c>
      <c r="E37" s="40" t="s">
        <v>327</v>
      </c>
      <c r="F37" s="114" t="s">
        <v>749</v>
      </c>
      <c r="G37" s="103">
        <f>SUMIFS(Pasākumi_kārtas!$W$5:$W$222,Pasākumi_kārtas!$E$5:$E$222,SAM!E37)</f>
        <v>10202272</v>
      </c>
      <c r="H37" s="110">
        <f>ROUND(SUMIFS(Pasākumi_kārtas!$R$5:$R$222,Pasākumi_kārtas!$E$5:$E$222,SAM!E37),0)</f>
        <v>8671931</v>
      </c>
      <c r="I37" s="103">
        <f>SUMIFS(Pasākumi_kārtas!$R$5:$R$222,Pasākumi_kārtas!$E$5:$E$222,SAM!$E37,Pasākumi_kārtas!$P$5:$P$222,I$3)</f>
        <v>0</v>
      </c>
      <c r="J37" s="103">
        <f>SUMIFS(Pasākumi_kārtas!$R$5:$R$222,Pasākumi_kārtas!$E$5:$E$222,SAM!$E37,Pasākumi_kārtas!$P$5:$P$222,J$3)</f>
        <v>0</v>
      </c>
      <c r="K37" s="103">
        <f>SUMIFS(Pasākumi_kārtas!$R$5:$R$222,Pasākumi_kārtas!$E$5:$E$222,SAM!$E37,Pasākumi_kārtas!$P$5:$P$222,K$3)</f>
        <v>8671931</v>
      </c>
      <c r="L37" s="103">
        <f>SUMIFS(Pasākumi_kārtas!$R$5:$R$222,Pasākumi_kārtas!$E$5:$E$222,SAM!$E37,Pasākumi_kārtas!$P$5:$P$222,L$3)</f>
        <v>0</v>
      </c>
      <c r="N37" s="33">
        <v>7</v>
      </c>
      <c r="O37" s="33" t="s">
        <v>1085</v>
      </c>
      <c r="P37" s="127" t="s">
        <v>1715</v>
      </c>
      <c r="Q37" s="128" t="s">
        <v>4</v>
      </c>
      <c r="R37" s="103">
        <f>SUMIFS($G$4:$G$42,$B$4:$B$42,O37,$D$4:$D$42,Q37)</f>
        <v>3529412</v>
      </c>
      <c r="S37" s="129">
        <f>SUMIFS(Pasākumi_kārtas!$R$5:$R$222,Pasākumi_kārtas!$B$5:$B$222,SAM!O37,Pasākumi_kārtas!$P$5:$P$222,SAM!Q37)</f>
        <v>3000000</v>
      </c>
      <c r="T37" s="129">
        <f>SUMIFS(Pasākumi_kārtas!$R$5:$R$222,Pasākumi_kārtas!$B$5:$B$222,SAM!O37,Pasākumi_kārtas!$P$5:$P$222,Q37)</f>
        <v>3000000</v>
      </c>
      <c r="U37" s="129"/>
      <c r="V37" s="129"/>
      <c r="W37" s="129"/>
    </row>
    <row r="38" spans="1:23" ht="11.95" customHeight="1" x14ac:dyDescent="0.2">
      <c r="A38" s="40">
        <v>5</v>
      </c>
      <c r="B38" s="40" t="s">
        <v>21</v>
      </c>
      <c r="C38" s="79" t="s">
        <v>59</v>
      </c>
      <c r="D38" s="40" t="s">
        <v>4</v>
      </c>
      <c r="E38" s="40" t="s">
        <v>57</v>
      </c>
      <c r="F38" s="79" t="s">
        <v>750</v>
      </c>
      <c r="G38" s="103">
        <f>SUMIFS(Pasākumi_kārtas!$W$5:$W$222,Pasākumi_kārtas!$E$5:$E$222,SAM!E38)</f>
        <v>273543427</v>
      </c>
      <c r="H38" s="110">
        <f>ROUND(SUMIFS(Pasākumi_kārtas!$R$5:$R$222,Pasākumi_kārtas!$E$5:$E$222,SAM!E38),0)</f>
        <v>232511910</v>
      </c>
      <c r="I38" s="103">
        <f>SUMIFS(Pasākumi_kārtas!$R$5:$R$222,Pasākumi_kārtas!$E$5:$E$222,SAM!$E38,Pasākumi_kārtas!$P$5:$P$222,I$3)</f>
        <v>232511910</v>
      </c>
      <c r="J38" s="103">
        <f>SUMIFS(Pasākumi_kārtas!$R$5:$R$222,Pasākumi_kārtas!$E$5:$E$222,SAM!$E38,Pasākumi_kārtas!$P$5:$P$222,J$3)</f>
        <v>0</v>
      </c>
      <c r="K38" s="103">
        <f>SUMIFS(Pasākumi_kārtas!$R$5:$R$222,Pasākumi_kārtas!$E$5:$E$222,SAM!$E38,Pasākumi_kārtas!$P$5:$P$222,K$3)</f>
        <v>0</v>
      </c>
      <c r="L38" s="103">
        <f>SUMIFS(Pasākumi_kārtas!$R$5:$R$222,Pasākumi_kārtas!$E$5:$E$222,SAM!$E38,Pasākumi_kārtas!$P$5:$P$222,L$3)</f>
        <v>0</v>
      </c>
      <c r="R38" s="84">
        <f t="shared" ref="R38:W38" si="9">SUM(R5:R9,R11:R18,R20:R22,R24:R30,R32:R33,R35,R36,R37)</f>
        <v>4977735595</v>
      </c>
      <c r="S38" s="84">
        <f t="shared" si="9"/>
        <v>4231075186</v>
      </c>
      <c r="T38" s="84">
        <f t="shared" si="9"/>
        <v>2537477832</v>
      </c>
      <c r="U38" s="84">
        <f t="shared" si="9"/>
        <v>882526033</v>
      </c>
      <c r="V38" s="84">
        <f t="shared" si="9"/>
        <v>626833994</v>
      </c>
      <c r="W38" s="84">
        <f t="shared" si="9"/>
        <v>184237327</v>
      </c>
    </row>
    <row r="39" spans="1:23" ht="11.95" customHeight="1" x14ac:dyDescent="0.2">
      <c r="A39" s="40">
        <v>5</v>
      </c>
      <c r="B39" s="40" t="s">
        <v>1827</v>
      </c>
      <c r="C39" s="79" t="s">
        <v>1830</v>
      </c>
      <c r="D39" s="40" t="s">
        <v>4</v>
      </c>
      <c r="E39" s="40" t="s">
        <v>1831</v>
      </c>
      <c r="F39" s="79" t="s">
        <v>1832</v>
      </c>
      <c r="G39" s="103">
        <f>SUMIFS(Pasākumi_kārtas!$W$5:$W$222,Pasākumi_kārtas!$E$5:$E$222,SAM!E39)</f>
        <v>26113520</v>
      </c>
      <c r="H39" s="110">
        <f>ROUND(SUMIFS(Pasākumi_kārtas!$R$5:$R$222,Pasākumi_kārtas!$E$5:$E$222,SAM!E39),0)</f>
        <v>22196492</v>
      </c>
      <c r="I39" s="103">
        <f>SUMIFS(Pasākumi_kārtas!$R$5:$R$222,Pasākumi_kārtas!$E$5:$E$222,SAM!$E39,Pasākumi_kārtas!$P$5:$P$222,I$3)</f>
        <v>22196492</v>
      </c>
      <c r="J39" s="103">
        <f>SUMIFS(Pasākumi_kārtas!$R$5:$R$222,Pasākumi_kārtas!$E$5:$E$222,SAM!$E39,Pasākumi_kārtas!$P$5:$P$222,J$3)</f>
        <v>0</v>
      </c>
      <c r="K39" s="103">
        <f>SUMIFS(Pasākumi_kārtas!$R$5:$R$222,Pasākumi_kārtas!$E$5:$E$222,SAM!$E39,Pasākumi_kārtas!$P$5:$P$222,K$3)</f>
        <v>0</v>
      </c>
      <c r="L39" s="103">
        <f>SUMIFS(Pasākumi_kārtas!$R$5:$R$222,Pasākumi_kārtas!$E$5:$E$222,SAM!$E39,Pasākumi_kārtas!$P$5:$P$222,L$3)</f>
        <v>0</v>
      </c>
      <c r="R39" s="2" t="b">
        <f>R38=G43</f>
        <v>1</v>
      </c>
      <c r="S39" s="2" t="b">
        <f>H43=S38</f>
        <v>1</v>
      </c>
      <c r="T39" s="2" t="b">
        <f>I43=T38</f>
        <v>1</v>
      </c>
      <c r="U39" s="2" t="b">
        <f>J43=U38</f>
        <v>1</v>
      </c>
      <c r="V39" s="2" t="b">
        <f>K43=V38</f>
        <v>1</v>
      </c>
      <c r="W39" s="2" t="b">
        <f>L43=W38</f>
        <v>1</v>
      </c>
    </row>
    <row r="40" spans="1:23" ht="11.95" customHeight="1" x14ac:dyDescent="0.2">
      <c r="A40" s="40">
        <v>6</v>
      </c>
      <c r="B40" s="40" t="s">
        <v>22</v>
      </c>
      <c r="C40" s="79" t="s">
        <v>31</v>
      </c>
      <c r="D40" s="40" t="s">
        <v>27</v>
      </c>
      <c r="E40" s="40" t="s">
        <v>60</v>
      </c>
      <c r="F40" s="79" t="s">
        <v>753</v>
      </c>
      <c r="G40" s="103">
        <f>SUMIFS(Pasākumi_kārtas!$W$5:$W$222,Pasākumi_kārtas!$E$5:$E$222,SAM!E40)</f>
        <v>216749802</v>
      </c>
      <c r="H40" s="110">
        <f>ROUND(SUMIFS(Pasākumi_kārtas!$R$5:$R$222,Pasākumi_kārtas!$E$5:$E$222,SAM!E40),0)</f>
        <v>184237327</v>
      </c>
      <c r="I40" s="103">
        <f>SUMIFS(Pasākumi_kārtas!$R$5:$R$222,Pasākumi_kārtas!$E$5:$E$222,SAM!$E40,Pasākumi_kārtas!$P$5:$P$222,I$3)</f>
        <v>0</v>
      </c>
      <c r="J40" s="103">
        <f>SUMIFS(Pasākumi_kārtas!$R$5:$R$222,Pasākumi_kārtas!$E$5:$E$222,SAM!$E40,Pasākumi_kārtas!$P$5:$P$222,J$3)</f>
        <v>0</v>
      </c>
      <c r="K40" s="103">
        <f>SUMIFS(Pasākumi_kārtas!$R$5:$R$222,Pasākumi_kārtas!$E$5:$E$222,SAM!$E40,Pasākumi_kārtas!$P$5:$P$222,K$3)</f>
        <v>0</v>
      </c>
      <c r="L40" s="103">
        <f>SUMIFS(Pasākumi_kārtas!$R$5:$R$222,Pasākumi_kārtas!$E$5:$E$222,SAM!$E40,Pasākumi_kārtas!$P$5:$P$222,L$3)</f>
        <v>184237327</v>
      </c>
    </row>
    <row r="41" spans="1:23" ht="11.95" customHeight="1" x14ac:dyDescent="0.2">
      <c r="A41" s="33">
        <v>7</v>
      </c>
      <c r="B41" s="32" t="s">
        <v>1085</v>
      </c>
      <c r="C41" s="29" t="s">
        <v>985</v>
      </c>
      <c r="D41" s="32" t="s">
        <v>222</v>
      </c>
      <c r="E41" s="32" t="s">
        <v>1439</v>
      </c>
      <c r="F41" s="62" t="s">
        <v>1044</v>
      </c>
      <c r="G41" s="103">
        <f>SUMIFS(Pasākumi_kārtas!$W$5:$W$222,Pasākumi_kārtas!$E$5:$E$222,SAM!E41)</f>
        <v>1933939</v>
      </c>
      <c r="H41" s="130">
        <f>SUMIFS(Pasākumi_kārtas!$R$5:$R$222,Pasākumi_kārtas!$E$5:$E$222,SAM!E41)</f>
        <v>1643848</v>
      </c>
      <c r="I41" s="129">
        <f>SUMIFS(Pasākumi_kārtas!$R$5:$R$222,Pasākumi_kārtas!$E$5:$E$222,SAM!$E41,Pasākumi_kārtas!$P$5:$P$222,I$3)</f>
        <v>0</v>
      </c>
      <c r="J41" s="129">
        <f>SUMIFS(Pasākumi_kārtas!$R$5:$R$222,Pasākumi_kārtas!$E$5:$E$222,SAM!$E41,Pasākumi_kārtas!$P$5:$P$222,J$3)</f>
        <v>0</v>
      </c>
      <c r="K41" s="129">
        <f>SUMIFS(Pasākumi_kārtas!$R$5:$R$222,Pasākumi_kārtas!$E$5:$E$222,SAM!$E41,Pasākumi_kārtas!$P$5:$P$222,K$3)</f>
        <v>1643848</v>
      </c>
      <c r="L41" s="129">
        <f>SUMIFS(Pasākumi_kārtas!$R$5:$R$222,Pasākumi_kārtas!$E$5:$E$222,SAM!$E41,Pasākumi_kārtas!$P$5:$P$222,L$3)</f>
        <v>0</v>
      </c>
    </row>
    <row r="42" spans="1:23" ht="11.95" customHeight="1" x14ac:dyDescent="0.2">
      <c r="A42" s="33">
        <v>7</v>
      </c>
      <c r="B42" s="32" t="s">
        <v>1085</v>
      </c>
      <c r="C42" s="29" t="s">
        <v>985</v>
      </c>
      <c r="D42" s="32" t="s">
        <v>4</v>
      </c>
      <c r="E42" s="32" t="s">
        <v>1440</v>
      </c>
      <c r="F42" s="62" t="s">
        <v>1045</v>
      </c>
      <c r="G42" s="103">
        <f>SUMIFS(Pasākumi_kārtas!$W$5:$W$222,Pasākumi_kārtas!$E$5:$E$222,SAM!E42)</f>
        <v>3529412</v>
      </c>
      <c r="H42" s="130">
        <f>SUMIFS(Pasākumi_kārtas!$R$5:$R$222,Pasākumi_kārtas!$E$5:$E$222,SAM!E42)</f>
        <v>3000000</v>
      </c>
      <c r="I42" s="129">
        <f>SUMIFS(Pasākumi_kārtas!$R$5:$R$222,Pasākumi_kārtas!$E$5:$E$222,SAM!$E42,Pasākumi_kārtas!$P$5:$P$222,I$3)</f>
        <v>3000000</v>
      </c>
      <c r="J42" s="129">
        <f>SUMIFS(Pasākumi_kārtas!$R$5:$R$222,Pasākumi_kārtas!$E$5:$E$222,SAM!$E42,Pasākumi_kārtas!$P$5:$P$222,J$3)</f>
        <v>0</v>
      </c>
      <c r="K42" s="129">
        <f>SUMIFS(Pasākumi_kārtas!$R$5:$R$222,Pasākumi_kārtas!$E$5:$E$222,SAM!$E42,Pasākumi_kārtas!$P$5:$P$222,K$3)</f>
        <v>0</v>
      </c>
      <c r="L42" s="129">
        <f>SUMIFS(Pasākumi_kārtas!$R$5:$R$222,Pasākumi_kārtas!$E$5:$E$222,SAM!$E42,Pasākumi_kārtas!$P$5:$P$222,L$3)</f>
        <v>0</v>
      </c>
    </row>
    <row r="43" spans="1:23" ht="11.95" customHeight="1" x14ac:dyDescent="0.2">
      <c r="E43" s="131"/>
      <c r="F43" s="132" t="s">
        <v>728</v>
      </c>
      <c r="G43" s="133">
        <f t="shared" ref="G43:L43" si="10">SUM(G4:G42)</f>
        <v>4977735595</v>
      </c>
      <c r="H43" s="133">
        <f t="shared" si="10"/>
        <v>4231075186</v>
      </c>
      <c r="I43" s="133">
        <f t="shared" si="10"/>
        <v>2537477832</v>
      </c>
      <c r="J43" s="133">
        <f t="shared" si="10"/>
        <v>882526033</v>
      </c>
      <c r="K43" s="133">
        <f t="shared" si="10"/>
        <v>626833994</v>
      </c>
      <c r="L43" s="133">
        <f t="shared" si="10"/>
        <v>184237327</v>
      </c>
    </row>
    <row r="44" spans="1:23" ht="11.95" customHeight="1" x14ac:dyDescent="0.2">
      <c r="G44" s="2" t="b">
        <f>G43=Pasākumi_kārtas!W223</f>
        <v>1</v>
      </c>
      <c r="H44" s="2" t="b">
        <f>H43=S38</f>
        <v>1</v>
      </c>
      <c r="I44" s="21"/>
    </row>
    <row r="47" spans="1:23" x14ac:dyDescent="0.2">
      <c r="G47" s="134"/>
      <c r="H47" s="21"/>
    </row>
    <row r="48" spans="1:23" s="136" customFormat="1" x14ac:dyDescent="0.2">
      <c r="A48" s="135" t="s">
        <v>766</v>
      </c>
    </row>
    <row r="49" spans="1:14" ht="37.5" customHeight="1" x14ac:dyDescent="0.2">
      <c r="G49" s="104" t="s">
        <v>754</v>
      </c>
      <c r="H49" s="104" t="s">
        <v>729</v>
      </c>
      <c r="I49" s="108" t="s">
        <v>4</v>
      </c>
      <c r="J49" s="108" t="s">
        <v>204</v>
      </c>
      <c r="K49" s="108" t="s">
        <v>222</v>
      </c>
      <c r="L49" s="108" t="s">
        <v>27</v>
      </c>
    </row>
    <row r="50" spans="1:14" x14ac:dyDescent="0.2">
      <c r="C50" s="3" t="s">
        <v>755</v>
      </c>
      <c r="E50" s="3" t="s">
        <v>761</v>
      </c>
      <c r="F50" s="3" t="s">
        <v>837</v>
      </c>
      <c r="G50" s="105">
        <f t="shared" ref="G50:L50" si="11">R4</f>
        <v>897130678</v>
      </c>
      <c r="H50" s="105">
        <f t="shared" si="11"/>
        <v>762561066</v>
      </c>
      <c r="I50" s="105">
        <f t="shared" si="11"/>
        <v>762561066</v>
      </c>
      <c r="J50" s="105">
        <f t="shared" si="11"/>
        <v>0</v>
      </c>
      <c r="K50" s="105">
        <f t="shared" si="11"/>
        <v>0</v>
      </c>
      <c r="L50" s="105">
        <f t="shared" si="11"/>
        <v>0</v>
      </c>
      <c r="M50" s="137"/>
    </row>
    <row r="51" spans="1:14" x14ac:dyDescent="0.2">
      <c r="C51" s="3" t="s">
        <v>756</v>
      </c>
      <c r="E51" s="3" t="s">
        <v>751</v>
      </c>
      <c r="F51" s="3" t="s">
        <v>838</v>
      </c>
      <c r="G51" s="105">
        <f t="shared" ref="G51:L51" si="12">R10</f>
        <v>1320496715</v>
      </c>
      <c r="H51" s="105">
        <f t="shared" si="12"/>
        <v>1122422190</v>
      </c>
      <c r="I51" s="105">
        <f t="shared" si="12"/>
        <v>839482484</v>
      </c>
      <c r="J51" s="105">
        <f t="shared" si="12"/>
        <v>282939706</v>
      </c>
      <c r="K51" s="105">
        <f t="shared" si="12"/>
        <v>0</v>
      </c>
      <c r="L51" s="105">
        <f t="shared" si="12"/>
        <v>0</v>
      </c>
      <c r="M51" s="138"/>
    </row>
    <row r="52" spans="1:14" x14ac:dyDescent="0.2">
      <c r="C52" s="3" t="s">
        <v>757</v>
      </c>
      <c r="E52" s="3" t="s">
        <v>762</v>
      </c>
      <c r="F52" s="3" t="s">
        <v>839</v>
      </c>
      <c r="G52" s="105">
        <f t="shared" ref="G52:L52" si="13">R19</f>
        <v>797237721</v>
      </c>
      <c r="H52" s="105">
        <f t="shared" si="13"/>
        <v>677652054</v>
      </c>
      <c r="I52" s="105">
        <f t="shared" si="13"/>
        <v>78065727</v>
      </c>
      <c r="J52" s="105">
        <f t="shared" si="13"/>
        <v>599586327</v>
      </c>
      <c r="K52" s="105">
        <f t="shared" si="13"/>
        <v>0</v>
      </c>
      <c r="L52" s="105">
        <f t="shared" si="13"/>
        <v>0</v>
      </c>
      <c r="M52" s="138"/>
    </row>
    <row r="53" spans="1:14" x14ac:dyDescent="0.2">
      <c r="C53" s="3" t="s">
        <v>758</v>
      </c>
      <c r="E53" s="3" t="s">
        <v>763</v>
      </c>
      <c r="F53" s="3" t="s">
        <v>840</v>
      </c>
      <c r="G53" s="105">
        <f t="shared" ref="G53:L53" si="14">R23</f>
        <v>1441000381</v>
      </c>
      <c r="H53" s="105">
        <f t="shared" si="14"/>
        <v>1224850299</v>
      </c>
      <c r="I53" s="105">
        <f t="shared" si="14"/>
        <v>599660153</v>
      </c>
      <c r="J53" s="105">
        <f t="shared" si="14"/>
        <v>0</v>
      </c>
      <c r="K53" s="105">
        <f t="shared" si="14"/>
        <v>625190146</v>
      </c>
      <c r="L53" s="105">
        <f t="shared" si="14"/>
        <v>0</v>
      </c>
      <c r="M53" s="137"/>
    </row>
    <row r="54" spans="1:14" x14ac:dyDescent="0.2">
      <c r="C54" s="3" t="s">
        <v>759</v>
      </c>
      <c r="E54" s="3" t="s">
        <v>764</v>
      </c>
      <c r="F54" s="3" t="s">
        <v>841</v>
      </c>
      <c r="G54" s="105">
        <f t="shared" ref="G54:L54" si="15">R31</f>
        <v>299656947</v>
      </c>
      <c r="H54" s="105">
        <f t="shared" si="15"/>
        <v>254708402</v>
      </c>
      <c r="I54" s="105">
        <f t="shared" si="15"/>
        <v>254708402</v>
      </c>
      <c r="J54" s="105">
        <f t="shared" si="15"/>
        <v>0</v>
      </c>
      <c r="K54" s="105">
        <f t="shared" si="15"/>
        <v>0</v>
      </c>
      <c r="L54" s="105">
        <f t="shared" si="15"/>
        <v>0</v>
      </c>
      <c r="M54" s="137"/>
    </row>
    <row r="55" spans="1:14" x14ac:dyDescent="0.2">
      <c r="C55" s="3" t="s">
        <v>760</v>
      </c>
      <c r="E55" s="3" t="s">
        <v>765</v>
      </c>
      <c r="F55" s="3" t="s">
        <v>842</v>
      </c>
      <c r="G55" s="105">
        <f t="shared" ref="G55:L55" si="16">R34</f>
        <v>216749802</v>
      </c>
      <c r="H55" s="105">
        <f t="shared" si="16"/>
        <v>184237327</v>
      </c>
      <c r="I55" s="105">
        <f t="shared" si="16"/>
        <v>0</v>
      </c>
      <c r="J55" s="105">
        <f t="shared" si="16"/>
        <v>0</v>
      </c>
      <c r="K55" s="105">
        <f t="shared" si="16"/>
        <v>0</v>
      </c>
      <c r="L55" s="105">
        <f t="shared" si="16"/>
        <v>184237327</v>
      </c>
      <c r="M55" s="137"/>
    </row>
    <row r="56" spans="1:14" x14ac:dyDescent="0.2">
      <c r="C56" s="3" t="s">
        <v>818</v>
      </c>
      <c r="E56" s="3" t="s">
        <v>1932</v>
      </c>
      <c r="F56" s="3" t="s">
        <v>843</v>
      </c>
      <c r="G56" s="105">
        <f>R36+R37</f>
        <v>5463351</v>
      </c>
      <c r="H56" s="105">
        <f>S36+S37</f>
        <v>4643848</v>
      </c>
      <c r="I56" s="105">
        <f>T37</f>
        <v>3000000</v>
      </c>
      <c r="J56" s="82"/>
      <c r="K56" s="105">
        <f>V36+V37</f>
        <v>1643848</v>
      </c>
      <c r="L56" s="82"/>
      <c r="M56" s="106"/>
    </row>
    <row r="57" spans="1:14" x14ac:dyDescent="0.2">
      <c r="G57" s="140">
        <f>SUM(G50:G56)</f>
        <v>4977735595</v>
      </c>
      <c r="H57" s="140">
        <f>SUM(H50:H56)</f>
        <v>4231075186</v>
      </c>
      <c r="I57" s="140">
        <f t="shared" ref="I57:L57" si="17">SUM(I50:I56)</f>
        <v>2537477832</v>
      </c>
      <c r="J57" s="140">
        <f t="shared" si="17"/>
        <v>882526033</v>
      </c>
      <c r="K57" s="140">
        <f t="shared" si="17"/>
        <v>626833994</v>
      </c>
      <c r="L57" s="140">
        <f t="shared" si="17"/>
        <v>184237327</v>
      </c>
      <c r="N57" s="139"/>
    </row>
    <row r="58" spans="1:14" x14ac:dyDescent="0.2">
      <c r="G58" s="141" t="b">
        <f>G57=R38</f>
        <v>1</v>
      </c>
      <c r="H58" s="141" t="b">
        <f>H43=H57</f>
        <v>1</v>
      </c>
      <c r="I58" s="141" t="b">
        <f>I57=T38</f>
        <v>1</v>
      </c>
      <c r="J58" s="141" t="b">
        <f>J57=U38</f>
        <v>1</v>
      </c>
      <c r="K58" s="141" t="b">
        <f>K57=V38</f>
        <v>1</v>
      </c>
      <c r="L58" s="141" t="b">
        <f>L57=W38</f>
        <v>1</v>
      </c>
    </row>
    <row r="59" spans="1:14" x14ac:dyDescent="0.2">
      <c r="F59" s="21"/>
      <c r="G59" s="84"/>
      <c r="H59" s="84"/>
      <c r="I59" s="84"/>
      <c r="J59" s="84"/>
      <c r="K59" s="84"/>
      <c r="L59" s="84"/>
      <c r="N59" s="21"/>
    </row>
    <row r="61" spans="1:14" s="143" customFormat="1" x14ac:dyDescent="0.2">
      <c r="A61" s="142" t="s">
        <v>770</v>
      </c>
      <c r="G61" s="142" t="s">
        <v>770</v>
      </c>
      <c r="H61" s="142"/>
      <c r="I61" s="142"/>
      <c r="J61" s="142"/>
      <c r="K61" s="142"/>
      <c r="L61" s="142"/>
    </row>
    <row r="63" spans="1:14" x14ac:dyDescent="0.2">
      <c r="G63" s="144"/>
      <c r="H63" s="145" t="s">
        <v>767</v>
      </c>
      <c r="I63" s="145" t="s">
        <v>768</v>
      </c>
      <c r="J63" s="145" t="s">
        <v>769</v>
      </c>
    </row>
    <row r="64" spans="1:14" x14ac:dyDescent="0.2">
      <c r="G64" s="146" t="s">
        <v>771</v>
      </c>
      <c r="H64" s="147">
        <v>0.25</v>
      </c>
      <c r="I64" s="147">
        <v>0.3</v>
      </c>
      <c r="J64" s="147">
        <v>0.08</v>
      </c>
    </row>
    <row r="65" spans="4:15" x14ac:dyDescent="0.2">
      <c r="H65" s="21"/>
      <c r="I65" s="21"/>
      <c r="J65" s="21"/>
      <c r="M65" s="148"/>
      <c r="N65" s="137"/>
      <c r="O65" s="137"/>
    </row>
    <row r="66" spans="4:15" x14ac:dyDescent="0.2">
      <c r="G66" s="3" t="s">
        <v>772</v>
      </c>
      <c r="H66" s="20">
        <f>H64*I57</f>
        <v>634369458</v>
      </c>
      <c r="I66" s="20">
        <f>I57*I64</f>
        <v>761243349.60000002</v>
      </c>
      <c r="J66" s="20">
        <f>J64*I57</f>
        <v>202998226.56</v>
      </c>
      <c r="K66" s="296" t="s">
        <v>774</v>
      </c>
      <c r="M66" s="148"/>
      <c r="N66" s="137"/>
      <c r="O66" s="137"/>
    </row>
    <row r="67" spans="4:15" x14ac:dyDescent="0.2">
      <c r="G67" s="3" t="s">
        <v>1933</v>
      </c>
      <c r="H67" s="24">
        <f>H68*I57</f>
        <v>760342566</v>
      </c>
      <c r="I67" s="24">
        <f>I68*I57</f>
        <v>790538207.5</v>
      </c>
      <c r="J67" s="24">
        <f>T31</f>
        <v>254708402</v>
      </c>
      <c r="K67" s="296" t="s">
        <v>773</v>
      </c>
      <c r="M67" s="148"/>
      <c r="N67" s="137"/>
      <c r="O67" s="137"/>
    </row>
    <row r="68" spans="4:15" x14ac:dyDescent="0.2">
      <c r="G68" s="3" t="s">
        <v>1933</v>
      </c>
      <c r="H68" s="295">
        <f>(I50-(T8*0.6))/I57</f>
        <v>0.29964500828789903</v>
      </c>
      <c r="I68" s="295">
        <f>(I51-(T15*0.5))/I57</f>
        <v>0.31154487244403245</v>
      </c>
      <c r="J68" s="295">
        <f>J67/I57</f>
        <v>0.10037857229248889</v>
      </c>
    </row>
    <row r="69" spans="4:15" x14ac:dyDescent="0.2">
      <c r="D69" s="21"/>
      <c r="K69" s="21"/>
    </row>
    <row r="70" spans="4:15" x14ac:dyDescent="0.2">
      <c r="K70" s="21"/>
    </row>
    <row r="72" spans="4:15" x14ac:dyDescent="0.2">
      <c r="K72" s="21"/>
    </row>
    <row r="74" spans="4:15" x14ac:dyDescent="0.2">
      <c r="K74" s="21"/>
    </row>
    <row r="79" spans="4:15" x14ac:dyDescent="0.2">
      <c r="K79" s="21"/>
    </row>
  </sheetData>
  <autoFilter ref="A3:L59"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V268"/>
  <sheetViews>
    <sheetView zoomScale="85" zoomScaleNormal="85" workbookViewId="0">
      <pane xSplit="7" ySplit="4" topLeftCell="H170" activePane="bottomRight" state="frozen"/>
      <selection pane="topRight" activeCell="G1" sqref="G1"/>
      <selection pane="bottomLeft" activeCell="A5" sqref="A5"/>
      <selection pane="bottomRight" activeCell="L87" sqref="L87"/>
    </sheetView>
  </sheetViews>
  <sheetFormatPr defaultColWidth="9.44140625" defaultRowHeight="10.5" outlineLevelCol="1" x14ac:dyDescent="0.2"/>
  <cols>
    <col min="1" max="1" width="9.44140625" style="3"/>
    <col min="2" max="2" width="6.5546875" style="6" customWidth="1"/>
    <col min="3" max="3" width="10.5546875" style="6" customWidth="1"/>
    <col min="4" max="4" width="12.44140625" style="3" hidden="1" customWidth="1" outlineLevel="1"/>
    <col min="5" max="5" width="9.44140625" style="6" customWidth="1" collapsed="1"/>
    <col min="6" max="6" width="14.44140625" style="3" hidden="1" customWidth="1" outlineLevel="1" collapsed="1"/>
    <col min="7" max="7" width="15.5546875" style="6" customWidth="1" collapsed="1"/>
    <col min="8" max="8" width="21.5546875" style="3" customWidth="1"/>
    <col min="9" max="9" width="9.44140625" style="6" customWidth="1"/>
    <col min="10" max="10" width="9.44140625" style="6"/>
    <col min="11" max="11" width="15" style="3" customWidth="1"/>
    <col min="12" max="12" width="10" style="5" customWidth="1"/>
    <col min="13" max="13" width="15.5546875" style="21" customWidth="1"/>
    <col min="14" max="14" width="9.44140625" style="5" customWidth="1"/>
    <col min="15" max="15" width="13" style="21" customWidth="1"/>
    <col min="16" max="16" width="9" style="5" customWidth="1"/>
    <col min="17" max="17" width="13" style="21" customWidth="1"/>
    <col min="18" max="18" width="9.5546875" style="5" customWidth="1"/>
    <col min="19" max="19" width="10.5546875" style="21" customWidth="1"/>
    <col min="20" max="20" width="10.5546875" style="5" customWidth="1"/>
    <col min="21" max="21" width="12.44140625" style="21" customWidth="1"/>
    <col min="22" max="22" width="10.5546875" style="5" customWidth="1"/>
    <col min="23" max="23" width="11.5546875" style="21" customWidth="1"/>
    <col min="24" max="24" width="8.44140625" style="3" customWidth="1"/>
    <col min="25" max="25" width="13.5546875" style="5" customWidth="1"/>
    <col min="26" max="26" width="12.5546875" style="21" customWidth="1"/>
    <col min="27" max="27" width="11.44140625" style="5" customWidth="1"/>
    <col min="28" max="28" width="12.5546875" style="21" customWidth="1"/>
    <col min="29" max="29" width="11.44140625" style="5" customWidth="1"/>
    <col min="30" max="30" width="12.5546875" style="21" customWidth="1"/>
    <col min="31" max="31" width="12.5546875" style="5" customWidth="1"/>
    <col min="32" max="32" width="12.5546875" style="21" customWidth="1"/>
    <col min="33" max="33" width="7.44140625" style="2" customWidth="1"/>
    <col min="34" max="34" width="13.44140625" style="5" customWidth="1"/>
    <col min="35" max="35" width="13.44140625" style="21" customWidth="1"/>
    <col min="36" max="36" width="12.44140625" style="5" customWidth="1"/>
    <col min="37" max="37" width="11.5546875" style="21" customWidth="1"/>
    <col min="38" max="38" width="7.44140625" style="2" customWidth="1"/>
    <col min="39" max="39" width="12" style="5" customWidth="1"/>
    <col min="40" max="40" width="12" style="21" customWidth="1"/>
    <col min="41" max="41" width="12" style="5" customWidth="1"/>
    <col min="42" max="42" width="12" style="21" customWidth="1"/>
    <col min="43" max="43" width="7.44140625" style="2" customWidth="1"/>
    <col min="44" max="44" width="12.5546875" style="5" customWidth="1"/>
    <col min="45" max="47" width="12.5546875" style="21" customWidth="1"/>
    <col min="48" max="48" width="7.44140625" style="2" customWidth="1"/>
    <col min="49" max="16384" width="9.44140625" style="3"/>
  </cols>
  <sheetData>
    <row r="1" spans="1:48" s="235" customFormat="1" x14ac:dyDescent="0.2">
      <c r="B1" s="237" t="s">
        <v>345</v>
      </c>
      <c r="C1" s="238"/>
      <c r="E1" s="238"/>
      <c r="G1" s="238"/>
      <c r="I1" s="238"/>
      <c r="J1" s="238"/>
      <c r="K1" s="239">
        <v>0.4</v>
      </c>
      <c r="L1" s="240">
        <v>1</v>
      </c>
      <c r="M1" s="241" t="s">
        <v>1600</v>
      </c>
      <c r="N1" s="242"/>
      <c r="O1" s="150">
        <v>1954863</v>
      </c>
      <c r="P1" s="242"/>
      <c r="Q1" s="150"/>
      <c r="R1" s="242"/>
      <c r="S1" s="150"/>
      <c r="T1" s="242"/>
      <c r="U1" s="150"/>
      <c r="V1" s="242"/>
      <c r="W1" s="150"/>
      <c r="Y1" s="242"/>
      <c r="Z1" s="150"/>
      <c r="AA1" s="242"/>
      <c r="AB1" s="150"/>
      <c r="AC1" s="242"/>
      <c r="AD1" s="150"/>
      <c r="AE1" s="242"/>
      <c r="AF1" s="150"/>
      <c r="AG1" s="236"/>
      <c r="AH1" s="242"/>
      <c r="AI1" s="150"/>
      <c r="AJ1" s="242"/>
      <c r="AK1" s="150"/>
      <c r="AL1" s="236"/>
      <c r="AM1" s="242"/>
      <c r="AN1" s="150"/>
      <c r="AO1" s="242"/>
      <c r="AP1" s="150"/>
      <c r="AQ1" s="236"/>
      <c r="AR1" s="242"/>
      <c r="AS1" s="150"/>
      <c r="AT1" s="150"/>
      <c r="AU1" s="150"/>
      <c r="AV1" s="236"/>
    </row>
    <row r="2" spans="1:48" ht="6.05" customHeight="1" x14ac:dyDescent="0.2"/>
    <row r="3" spans="1:48" ht="10" customHeight="1" x14ac:dyDescent="0.2">
      <c r="K3" s="243"/>
      <c r="L3" s="243"/>
      <c r="M3" s="73"/>
    </row>
    <row r="4" spans="1:48" s="154" customFormat="1" ht="38.950000000000003" customHeight="1" x14ac:dyDescent="0.3">
      <c r="A4" s="244" t="str">
        <f>Pasākumi_kārtas!AA4</f>
        <v>Atbildīgā iestāde</v>
      </c>
      <c r="B4" s="245" t="s">
        <v>23</v>
      </c>
      <c r="C4" s="245" t="s">
        <v>0</v>
      </c>
      <c r="D4" s="246" t="s">
        <v>24</v>
      </c>
      <c r="E4" s="247" t="s">
        <v>25</v>
      </c>
      <c r="F4" s="246" t="s">
        <v>34</v>
      </c>
      <c r="G4" s="245" t="s">
        <v>234</v>
      </c>
      <c r="H4" s="245" t="s">
        <v>232</v>
      </c>
      <c r="I4" s="245" t="s">
        <v>26</v>
      </c>
      <c r="J4" s="247" t="s">
        <v>1</v>
      </c>
      <c r="K4" s="245" t="s">
        <v>334</v>
      </c>
      <c r="L4" s="248" t="s">
        <v>339</v>
      </c>
      <c r="M4" s="249" t="s">
        <v>340</v>
      </c>
      <c r="N4" s="248" t="s">
        <v>339</v>
      </c>
      <c r="O4" s="249" t="s">
        <v>340</v>
      </c>
      <c r="P4" s="248" t="s">
        <v>339</v>
      </c>
      <c r="Q4" s="249" t="s">
        <v>340</v>
      </c>
      <c r="R4" s="248" t="s">
        <v>339</v>
      </c>
      <c r="S4" s="249" t="s">
        <v>340</v>
      </c>
      <c r="T4" s="248" t="s">
        <v>339</v>
      </c>
      <c r="U4" s="249" t="s">
        <v>340</v>
      </c>
      <c r="V4" s="248" t="s">
        <v>339</v>
      </c>
      <c r="W4" s="249" t="s">
        <v>340</v>
      </c>
      <c r="X4" s="1" t="s">
        <v>346</v>
      </c>
      <c r="Y4" s="248" t="s">
        <v>341</v>
      </c>
      <c r="Z4" s="249" t="s">
        <v>340</v>
      </c>
      <c r="AA4" s="248" t="s">
        <v>341</v>
      </c>
      <c r="AB4" s="249" t="s">
        <v>340</v>
      </c>
      <c r="AC4" s="248" t="s">
        <v>341</v>
      </c>
      <c r="AD4" s="249" t="s">
        <v>340</v>
      </c>
      <c r="AE4" s="248" t="s">
        <v>341</v>
      </c>
      <c r="AF4" s="249" t="s">
        <v>340</v>
      </c>
      <c r="AG4" s="1" t="s">
        <v>346</v>
      </c>
      <c r="AH4" s="248" t="s">
        <v>342</v>
      </c>
      <c r="AI4" s="249" t="s">
        <v>340</v>
      </c>
      <c r="AJ4" s="248" t="s">
        <v>342</v>
      </c>
      <c r="AK4" s="249" t="s">
        <v>340</v>
      </c>
      <c r="AL4" s="1" t="s">
        <v>346</v>
      </c>
      <c r="AM4" s="248" t="s">
        <v>343</v>
      </c>
      <c r="AN4" s="249" t="s">
        <v>340</v>
      </c>
      <c r="AO4" s="248" t="s">
        <v>343</v>
      </c>
      <c r="AP4" s="249" t="s">
        <v>340</v>
      </c>
      <c r="AQ4" s="1" t="s">
        <v>346</v>
      </c>
      <c r="AR4" s="248" t="s">
        <v>344</v>
      </c>
      <c r="AS4" s="249" t="s">
        <v>340</v>
      </c>
      <c r="AT4" s="248" t="s">
        <v>344</v>
      </c>
      <c r="AU4" s="249" t="s">
        <v>340</v>
      </c>
      <c r="AV4" s="1" t="s">
        <v>346</v>
      </c>
    </row>
    <row r="5" spans="1:48" x14ac:dyDescent="0.2">
      <c r="A5" s="81" t="str">
        <f>Pasākumi_kārtas!AA5</f>
        <v>IZM</v>
      </c>
      <c r="B5" s="81">
        <f>Pasākumi_kārtas!A5</f>
        <v>1</v>
      </c>
      <c r="C5" s="81" t="str">
        <f>Pasākumi_kārtas!B5</f>
        <v>1.1.</v>
      </c>
      <c r="D5" s="82" t="str">
        <f>Pasākumi_kārtas!C5</f>
        <v>Pētniecība un prasmes</v>
      </c>
      <c r="E5" s="81" t="str">
        <f>Pasākumi_kārtas!E5</f>
        <v>1.1.1.</v>
      </c>
      <c r="F5" s="82" t="str">
        <f>Pasākumi_kārtas!F5</f>
        <v xml:space="preserve"> “Pētniecības un inovāciju kapacitātes stiprināšana un progresīvu tehnoloģiju ieviešana  kopējā P&amp;A sistēmā”</v>
      </c>
      <c r="G5" s="40" t="str">
        <f>Pasākumi_kārtas!J5</f>
        <v>1.1.1.1.</v>
      </c>
      <c r="H5" s="102" t="str">
        <f>Pasākumi_kārtas!K5</f>
        <v>Zinātnes politikas ieviešana,vadība un kapacitātes stiprināšana</v>
      </c>
      <c r="I5" s="40" t="str">
        <f>Pasākumi_kārtas!O5</f>
        <v>_</v>
      </c>
      <c r="J5" s="40" t="str">
        <f>Pasākumi_kārtas!P5</f>
        <v>ERAF</v>
      </c>
      <c r="K5" s="103">
        <f>Pasākumi_kārtas!R5</f>
        <v>12239103</v>
      </c>
      <c r="L5" s="250">
        <v>16</v>
      </c>
      <c r="M5" s="103">
        <v>3059776</v>
      </c>
      <c r="N5" s="250">
        <v>23</v>
      </c>
      <c r="O5" s="103">
        <v>3059776</v>
      </c>
      <c r="P5" s="250">
        <v>28</v>
      </c>
      <c r="Q5" s="103">
        <v>3059776</v>
      </c>
      <c r="R5" s="251">
        <v>30</v>
      </c>
      <c r="S5" s="103">
        <v>3059775</v>
      </c>
      <c r="T5" s="40"/>
      <c r="U5" s="103"/>
      <c r="V5" s="40"/>
      <c r="W5" s="103"/>
      <c r="X5" s="2" t="b">
        <f t="shared" ref="X5:X68" si="0">K5=M5+O5+Q5+S5+U5+W5</f>
        <v>1</v>
      </c>
      <c r="Y5" s="40">
        <v>1</v>
      </c>
      <c r="Z5" s="105">
        <f t="shared" ref="Z5:Z19" si="1">K5</f>
        <v>12239103</v>
      </c>
      <c r="AA5" s="40"/>
      <c r="AB5" s="105"/>
      <c r="AC5" s="40"/>
      <c r="AD5" s="105"/>
      <c r="AE5" s="40"/>
      <c r="AF5" s="105"/>
      <c r="AG5" s="2" t="b">
        <f t="shared" ref="AG5:AG68" si="2">K5=Z5+AB5+AD5+AF5</f>
        <v>1</v>
      </c>
      <c r="AH5" s="40">
        <v>33</v>
      </c>
      <c r="AI5" s="105">
        <f t="shared" ref="AI5:AI36" si="3">K5</f>
        <v>12239103</v>
      </c>
      <c r="AJ5" s="40"/>
      <c r="AK5" s="105"/>
      <c r="AL5" s="2" t="b">
        <f t="shared" ref="AL5:AL68" si="4">K5=AI5+AK5</f>
        <v>1</v>
      </c>
      <c r="AM5" s="40">
        <v>9</v>
      </c>
      <c r="AN5" s="105">
        <f t="shared" ref="AN5:AN30" si="5">K5</f>
        <v>12239103</v>
      </c>
      <c r="AO5" s="40"/>
      <c r="AP5" s="105"/>
      <c r="AQ5" s="2" t="b">
        <f t="shared" ref="AQ5:AQ68" si="6">K5=AN5+AP5</f>
        <v>1</v>
      </c>
      <c r="AR5" s="40">
        <v>3</v>
      </c>
      <c r="AS5" s="105">
        <f t="shared" ref="AS5:AS68" si="7">K5</f>
        <v>12239103</v>
      </c>
      <c r="AT5" s="105"/>
      <c r="AU5" s="105"/>
      <c r="AV5" s="2" t="b">
        <f t="shared" ref="AV5:AV68" si="8">K5=AS5+AU5</f>
        <v>1</v>
      </c>
    </row>
    <row r="6" spans="1:48" x14ac:dyDescent="0.2">
      <c r="A6" s="81" t="str">
        <f>Pasākumi_kārtas!AA6</f>
        <v>IZM</v>
      </c>
      <c r="B6" s="81">
        <f>Pasākumi_kārtas!A6</f>
        <v>1</v>
      </c>
      <c r="C6" s="81" t="str">
        <f>Pasākumi_kārtas!B6</f>
        <v>1.1.</v>
      </c>
      <c r="D6" s="82" t="str">
        <f>Pasākumi_kārtas!C6</f>
        <v>Pētniecība un prasmes</v>
      </c>
      <c r="E6" s="81" t="str">
        <f>Pasākumi_kārtas!E6</f>
        <v>1.1.1.</v>
      </c>
      <c r="F6" s="82" t="str">
        <f>Pasākumi_kārtas!F6</f>
        <v xml:space="preserve"> “Pētniecības un inovāciju kapacitātes stiprināšana un progresīvu tehnoloģiju ieviešana  kopējā P&amp;A sistēmā”</v>
      </c>
      <c r="G6" s="40" t="str">
        <f>Pasākumi_kārtas!J6</f>
        <v>1.1.1.2.</v>
      </c>
      <c r="H6" s="102" t="str">
        <f>Pasākumi_kārtas!K6</f>
        <v>RIS3 pētniecības un inovācijas centri</v>
      </c>
      <c r="I6" s="40" t="str">
        <f>Pasākumi_kārtas!O6</f>
        <v>_</v>
      </c>
      <c r="J6" s="40" t="str">
        <f>Pasākumi_kārtas!P6</f>
        <v>ERAF</v>
      </c>
      <c r="K6" s="103">
        <f>Pasākumi_kārtas!R6</f>
        <v>36098377</v>
      </c>
      <c r="L6" s="250">
        <v>4</v>
      </c>
      <c r="M6" s="103">
        <f>ROUND(K6/2,0)</f>
        <v>18049189</v>
      </c>
      <c r="N6" s="250">
        <v>8</v>
      </c>
      <c r="O6" s="103">
        <f>ROUNDDOWN(K6/2,0)</f>
        <v>18049188</v>
      </c>
      <c r="P6" s="40"/>
      <c r="Q6" s="103"/>
      <c r="R6" s="40"/>
      <c r="S6" s="103"/>
      <c r="T6" s="40"/>
      <c r="U6" s="103"/>
      <c r="V6" s="40"/>
      <c r="W6" s="103"/>
      <c r="X6" s="2" t="b">
        <f t="shared" si="0"/>
        <v>1</v>
      </c>
      <c r="Y6" s="40">
        <v>1</v>
      </c>
      <c r="Z6" s="105">
        <f t="shared" si="1"/>
        <v>36098377</v>
      </c>
      <c r="AA6" s="40"/>
      <c r="AB6" s="105"/>
      <c r="AC6" s="40"/>
      <c r="AD6" s="105"/>
      <c r="AE6" s="40"/>
      <c r="AF6" s="105"/>
      <c r="AG6" s="2" t="b">
        <f t="shared" si="2"/>
        <v>1</v>
      </c>
      <c r="AH6" s="40">
        <v>33</v>
      </c>
      <c r="AI6" s="105">
        <f t="shared" si="3"/>
        <v>36098377</v>
      </c>
      <c r="AJ6" s="40"/>
      <c r="AK6" s="105"/>
      <c r="AL6" s="2" t="b">
        <f t="shared" si="4"/>
        <v>1</v>
      </c>
      <c r="AM6" s="40">
        <v>9</v>
      </c>
      <c r="AN6" s="105">
        <f t="shared" si="5"/>
        <v>36098377</v>
      </c>
      <c r="AO6" s="40"/>
      <c r="AP6" s="105"/>
      <c r="AQ6" s="2" t="b">
        <f t="shared" si="6"/>
        <v>1</v>
      </c>
      <c r="AR6" s="40">
        <v>3</v>
      </c>
      <c r="AS6" s="105">
        <f t="shared" si="7"/>
        <v>36098377</v>
      </c>
      <c r="AT6" s="105"/>
      <c r="AU6" s="105"/>
      <c r="AV6" s="2" t="b">
        <f t="shared" si="8"/>
        <v>1</v>
      </c>
    </row>
    <row r="7" spans="1:48" x14ac:dyDescent="0.2">
      <c r="A7" s="81" t="str">
        <f>Pasākumi_kārtas!AA7</f>
        <v>IZM</v>
      </c>
      <c r="B7" s="81">
        <f>Pasākumi_kārtas!A7</f>
        <v>1</v>
      </c>
      <c r="C7" s="81" t="str">
        <f>Pasākumi_kārtas!B7</f>
        <v>1.1.</v>
      </c>
      <c r="D7" s="82" t="str">
        <f>Pasākumi_kārtas!C7</f>
        <v>Pētniecība un prasmes</v>
      </c>
      <c r="E7" s="81" t="str">
        <f>Pasākumi_kārtas!E7</f>
        <v>1.1.1.</v>
      </c>
      <c r="F7" s="82" t="str">
        <f>Pasākumi_kārtas!F7</f>
        <v xml:space="preserve"> “Pētniecības un inovāciju kapacitātes stiprināšana un progresīvu tehnoloģiju ieviešana  kopējā P&amp;A sistēmā”</v>
      </c>
      <c r="G7" s="40" t="str">
        <f>Pasākumi_kārtas!J7</f>
        <v>1.1.1.3.</v>
      </c>
      <c r="H7" s="102" t="str">
        <f>Pasākumi_kārtas!K7</f>
        <v>Praktiskas ievirzes pētījumi</v>
      </c>
      <c r="I7" s="40">
        <f>Pasākumi_kārtas!O7</f>
        <v>1</v>
      </c>
      <c r="J7" s="40" t="str">
        <f>Pasākumi_kārtas!P7</f>
        <v>ERAF</v>
      </c>
      <c r="K7" s="103">
        <f>Pasākumi_kārtas!R7</f>
        <v>30770000</v>
      </c>
      <c r="L7" s="250">
        <v>10</v>
      </c>
      <c r="M7" s="103">
        <v>7384800</v>
      </c>
      <c r="N7" s="250">
        <v>11</v>
      </c>
      <c r="O7" s="103">
        <v>7384800</v>
      </c>
      <c r="P7" s="250">
        <v>12</v>
      </c>
      <c r="Q7" s="103">
        <v>7384800</v>
      </c>
      <c r="R7" s="250">
        <v>28</v>
      </c>
      <c r="S7" s="103">
        <v>7384800</v>
      </c>
      <c r="T7" s="250">
        <v>29</v>
      </c>
      <c r="U7" s="103">
        <v>1230800</v>
      </c>
      <c r="V7" s="40"/>
      <c r="W7" s="103"/>
      <c r="X7" s="2" t="b">
        <f t="shared" si="0"/>
        <v>1</v>
      </c>
      <c r="Y7" s="40">
        <v>1</v>
      </c>
      <c r="Z7" s="105">
        <f t="shared" si="1"/>
        <v>30770000</v>
      </c>
      <c r="AA7" s="40"/>
      <c r="AB7" s="105"/>
      <c r="AC7" s="40"/>
      <c r="AD7" s="105"/>
      <c r="AE7" s="40"/>
      <c r="AF7" s="105"/>
      <c r="AG7" s="2" t="b">
        <f t="shared" si="2"/>
        <v>1</v>
      </c>
      <c r="AH7" s="40">
        <v>33</v>
      </c>
      <c r="AI7" s="105">
        <f t="shared" si="3"/>
        <v>30770000</v>
      </c>
      <c r="AJ7" s="40"/>
      <c r="AK7" s="105"/>
      <c r="AL7" s="2" t="b">
        <f t="shared" si="4"/>
        <v>1</v>
      </c>
      <c r="AM7" s="40">
        <v>9</v>
      </c>
      <c r="AN7" s="105">
        <f t="shared" si="5"/>
        <v>30770000</v>
      </c>
      <c r="AO7" s="40"/>
      <c r="AP7" s="105"/>
      <c r="AQ7" s="2" t="b">
        <f t="shared" si="6"/>
        <v>1</v>
      </c>
      <c r="AR7" s="40">
        <v>3</v>
      </c>
      <c r="AS7" s="105">
        <f t="shared" si="7"/>
        <v>30770000</v>
      </c>
      <c r="AT7" s="105"/>
      <c r="AU7" s="105"/>
      <c r="AV7" s="2" t="b">
        <f t="shared" si="8"/>
        <v>1</v>
      </c>
    </row>
    <row r="8" spans="1:48" x14ac:dyDescent="0.2">
      <c r="A8" s="81" t="str">
        <f>Pasākumi_kārtas!AA8</f>
        <v>IZM</v>
      </c>
      <c r="B8" s="81">
        <f>Pasākumi_kārtas!A8</f>
        <v>1</v>
      </c>
      <c r="C8" s="81" t="str">
        <f>Pasākumi_kārtas!B8</f>
        <v>1.1.</v>
      </c>
      <c r="D8" s="82" t="str">
        <f>Pasākumi_kārtas!C8</f>
        <v>Pētniecība un prasmes</v>
      </c>
      <c r="E8" s="81" t="str">
        <f>Pasākumi_kārtas!E8</f>
        <v>1.1.1.</v>
      </c>
      <c r="F8" s="82" t="str">
        <f>Pasākumi_kārtas!F8</f>
        <v xml:space="preserve"> “Pētniecības un inovāciju kapacitātes stiprināšana un progresīvu tehnoloģiju ieviešana  kopējā P&amp;A sistēmā”</v>
      </c>
      <c r="G8" s="40" t="str">
        <f>Pasākumi_kārtas!J8</f>
        <v>1.1.1.3.</v>
      </c>
      <c r="H8" s="102" t="str">
        <f>Pasākumi_kārtas!K8</f>
        <v>Praktiskas ievirzes pētījumi</v>
      </c>
      <c r="I8" s="40">
        <f>Pasākumi_kārtas!O8</f>
        <v>2</v>
      </c>
      <c r="J8" s="40" t="str">
        <f>Pasākumi_kārtas!P8</f>
        <v>ERAF</v>
      </c>
      <c r="K8" s="103">
        <f>Pasākumi_kārtas!R8</f>
        <v>22366409</v>
      </c>
      <c r="L8" s="250">
        <v>10</v>
      </c>
      <c r="M8" s="103">
        <v>5367938</v>
      </c>
      <c r="N8" s="250">
        <v>8</v>
      </c>
      <c r="O8" s="103">
        <v>5367938</v>
      </c>
      <c r="P8" s="250">
        <v>12</v>
      </c>
      <c r="Q8" s="103">
        <v>5367938</v>
      </c>
      <c r="R8" s="250">
        <v>28</v>
      </c>
      <c r="S8" s="103">
        <v>5367938</v>
      </c>
      <c r="T8" s="250">
        <v>29</v>
      </c>
      <c r="U8" s="103">
        <v>894657</v>
      </c>
      <c r="V8" s="40"/>
      <c r="W8" s="103"/>
      <c r="X8" s="2" t="b">
        <f t="shared" si="0"/>
        <v>1</v>
      </c>
      <c r="Y8" s="40">
        <v>1</v>
      </c>
      <c r="Z8" s="105">
        <f t="shared" si="1"/>
        <v>22366409</v>
      </c>
      <c r="AA8" s="40"/>
      <c r="AB8" s="105"/>
      <c r="AC8" s="40"/>
      <c r="AD8" s="105"/>
      <c r="AE8" s="40"/>
      <c r="AF8" s="105"/>
      <c r="AG8" s="2" t="b">
        <f t="shared" si="2"/>
        <v>1</v>
      </c>
      <c r="AH8" s="40">
        <v>33</v>
      </c>
      <c r="AI8" s="105">
        <f t="shared" si="3"/>
        <v>22366409</v>
      </c>
      <c r="AJ8" s="40"/>
      <c r="AK8" s="105"/>
      <c r="AL8" s="2" t="b">
        <f t="shared" si="4"/>
        <v>1</v>
      </c>
      <c r="AM8" s="40">
        <v>9</v>
      </c>
      <c r="AN8" s="105">
        <f t="shared" si="5"/>
        <v>22366409</v>
      </c>
      <c r="AO8" s="40"/>
      <c r="AP8" s="105"/>
      <c r="AQ8" s="2" t="b">
        <f t="shared" si="6"/>
        <v>1</v>
      </c>
      <c r="AR8" s="40">
        <v>3</v>
      </c>
      <c r="AS8" s="105">
        <f t="shared" si="7"/>
        <v>22366409</v>
      </c>
      <c r="AT8" s="105"/>
      <c r="AU8" s="105"/>
      <c r="AV8" s="2" t="b">
        <f t="shared" si="8"/>
        <v>1</v>
      </c>
    </row>
    <row r="9" spans="1:48" x14ac:dyDescent="0.2">
      <c r="A9" s="81" t="str">
        <f>Pasākumi_kārtas!AA9</f>
        <v>IZM</v>
      </c>
      <c r="B9" s="81">
        <f>Pasākumi_kārtas!A9</f>
        <v>1</v>
      </c>
      <c r="C9" s="81" t="str">
        <f>Pasākumi_kārtas!B9</f>
        <v>1.1.</v>
      </c>
      <c r="D9" s="82" t="str">
        <f>Pasākumi_kārtas!C9</f>
        <v>Pētniecība un prasmes</v>
      </c>
      <c r="E9" s="81" t="str">
        <f>Pasākumi_kārtas!E9</f>
        <v>1.1.1.</v>
      </c>
      <c r="F9" s="82" t="str">
        <f>Pasākumi_kārtas!F9</f>
        <v xml:space="preserve"> “Pētniecības un inovāciju kapacitātes stiprināšana un progresīvu tehnoloģiju ieviešana  kopējā P&amp;A sistēmā”</v>
      </c>
      <c r="G9" s="40" t="str">
        <f>Pasākumi_kārtas!J9</f>
        <v>1.1.1.5.</v>
      </c>
      <c r="H9" s="102" t="str">
        <f>Pasākumi_kārtas!K9</f>
        <v>Latvijas pilnvērtīga dalība Apvārsnis Eiropa programmā, tajā skaitā nodrošinot kompleksu atbalsta instrumentu klāstu un sasaisti ar RIS3 specializācijas jomu attīstīšanu</v>
      </c>
      <c r="I9" s="40">
        <f>Pasākumi_kārtas!O9</f>
        <v>1</v>
      </c>
      <c r="J9" s="40" t="str">
        <f>Pasākumi_kārtas!P9</f>
        <v>ERAF</v>
      </c>
      <c r="K9" s="103">
        <f>Pasākumi_kārtas!R9</f>
        <v>12200257</v>
      </c>
      <c r="L9" s="250">
        <v>9</v>
      </c>
      <c r="M9" s="129">
        <v>610012</v>
      </c>
      <c r="N9" s="250">
        <v>10</v>
      </c>
      <c r="O9" s="129">
        <v>610013</v>
      </c>
      <c r="P9" s="250">
        <v>11</v>
      </c>
      <c r="Q9" s="129">
        <v>5490116</v>
      </c>
      <c r="R9" s="250">
        <v>12</v>
      </c>
      <c r="S9" s="129">
        <v>5490116</v>
      </c>
      <c r="T9" s="40"/>
      <c r="U9" s="103"/>
      <c r="V9" s="40"/>
      <c r="W9" s="103"/>
      <c r="X9" s="2" t="b">
        <f t="shared" si="0"/>
        <v>1</v>
      </c>
      <c r="Y9" s="40">
        <v>1</v>
      </c>
      <c r="Z9" s="105">
        <f t="shared" si="1"/>
        <v>12200257</v>
      </c>
      <c r="AA9" s="40"/>
      <c r="AB9" s="105"/>
      <c r="AC9" s="40"/>
      <c r="AD9" s="105"/>
      <c r="AE9" s="40"/>
      <c r="AF9" s="105"/>
      <c r="AG9" s="2" t="b">
        <f t="shared" si="2"/>
        <v>1</v>
      </c>
      <c r="AH9" s="40">
        <v>33</v>
      </c>
      <c r="AI9" s="105">
        <f t="shared" si="3"/>
        <v>12200257</v>
      </c>
      <c r="AJ9" s="40"/>
      <c r="AK9" s="105"/>
      <c r="AL9" s="2" t="b">
        <f t="shared" si="4"/>
        <v>1</v>
      </c>
      <c r="AM9" s="40">
        <v>9</v>
      </c>
      <c r="AN9" s="105">
        <f t="shared" si="5"/>
        <v>12200257</v>
      </c>
      <c r="AO9" s="40"/>
      <c r="AP9" s="105"/>
      <c r="AQ9" s="2" t="b">
        <f t="shared" si="6"/>
        <v>1</v>
      </c>
      <c r="AR9" s="40">
        <v>3</v>
      </c>
      <c r="AS9" s="105">
        <f t="shared" si="7"/>
        <v>12200257</v>
      </c>
      <c r="AT9" s="105"/>
      <c r="AU9" s="105"/>
      <c r="AV9" s="2" t="b">
        <f t="shared" si="8"/>
        <v>1</v>
      </c>
    </row>
    <row r="10" spans="1:48" x14ac:dyDescent="0.2">
      <c r="A10" s="81" t="str">
        <f>Pasākumi_kārtas!AA10</f>
        <v>IZM</v>
      </c>
      <c r="B10" s="81">
        <f>Pasākumi_kārtas!A10</f>
        <v>1</v>
      </c>
      <c r="C10" s="81" t="str">
        <f>Pasākumi_kārtas!B10</f>
        <v>1.1.</v>
      </c>
      <c r="D10" s="82" t="str">
        <f>Pasākumi_kārtas!C10</f>
        <v>Pētniecība un prasmes</v>
      </c>
      <c r="E10" s="81" t="str">
        <f>Pasākumi_kārtas!E10</f>
        <v>1.1.1.</v>
      </c>
      <c r="F10" s="82" t="str">
        <f>Pasākumi_kārtas!F10</f>
        <v xml:space="preserve"> “Pētniecības un inovāciju kapacitātes stiprināšana un progresīvu tehnoloģiju ieviešana  kopējā P&amp;A sistēmā”</v>
      </c>
      <c r="G10" s="40" t="str">
        <f>Pasākumi_kārtas!J10</f>
        <v>1.1.1.5.</v>
      </c>
      <c r="H10" s="102" t="str">
        <f>Pasākumi_kārtas!K10</f>
        <v>Latvijas pilnvērtīga dalība Apvārsnis Eiropa programmā, tajā skaitā nodrošinot kompleksu atbalsta instrumentu klāstu un sasaisti ar RIS3 specializācijas jomu attīstīšanu</v>
      </c>
      <c r="I10" s="40">
        <f>Pasākumi_kārtas!O10</f>
        <v>2</v>
      </c>
      <c r="J10" s="40" t="str">
        <f>Pasākumi_kārtas!P10</f>
        <v>ERAF</v>
      </c>
      <c r="K10" s="103">
        <f>Pasākumi_kārtas!R10</f>
        <v>20114979</v>
      </c>
      <c r="L10" s="250">
        <v>9</v>
      </c>
      <c r="M10" s="129">
        <v>1005749</v>
      </c>
      <c r="N10" s="250">
        <v>10</v>
      </c>
      <c r="O10" s="129">
        <v>1005749</v>
      </c>
      <c r="P10" s="250">
        <v>11</v>
      </c>
      <c r="Q10" s="129">
        <v>9051740</v>
      </c>
      <c r="R10" s="250">
        <v>12</v>
      </c>
      <c r="S10" s="129">
        <v>9051741</v>
      </c>
      <c r="T10" s="40"/>
      <c r="U10" s="103"/>
      <c r="V10" s="40"/>
      <c r="W10" s="103"/>
      <c r="X10" s="2" t="b">
        <f t="shared" si="0"/>
        <v>1</v>
      </c>
      <c r="Y10" s="40">
        <v>1</v>
      </c>
      <c r="Z10" s="105">
        <f t="shared" si="1"/>
        <v>20114979</v>
      </c>
      <c r="AA10" s="40"/>
      <c r="AB10" s="105"/>
      <c r="AC10" s="40"/>
      <c r="AD10" s="105"/>
      <c r="AE10" s="40"/>
      <c r="AF10" s="105"/>
      <c r="AG10" s="2" t="b">
        <f t="shared" si="2"/>
        <v>1</v>
      </c>
      <c r="AH10" s="40">
        <v>33</v>
      </c>
      <c r="AI10" s="105">
        <f t="shared" si="3"/>
        <v>20114979</v>
      </c>
      <c r="AJ10" s="40"/>
      <c r="AK10" s="105"/>
      <c r="AL10" s="2" t="b">
        <f t="shared" si="4"/>
        <v>1</v>
      </c>
      <c r="AM10" s="40">
        <v>9</v>
      </c>
      <c r="AN10" s="105">
        <f t="shared" si="5"/>
        <v>20114979</v>
      </c>
      <c r="AO10" s="40"/>
      <c r="AP10" s="105"/>
      <c r="AQ10" s="2" t="b">
        <f t="shared" si="6"/>
        <v>1</v>
      </c>
      <c r="AR10" s="40">
        <v>3</v>
      </c>
      <c r="AS10" s="105">
        <f t="shared" si="7"/>
        <v>20114979</v>
      </c>
      <c r="AT10" s="105"/>
      <c r="AU10" s="105"/>
      <c r="AV10" s="2" t="b">
        <f t="shared" si="8"/>
        <v>1</v>
      </c>
    </row>
    <row r="11" spans="1:48" x14ac:dyDescent="0.2">
      <c r="A11" s="81" t="str">
        <f>Pasākumi_kārtas!AA11</f>
        <v>IZM</v>
      </c>
      <c r="B11" s="81">
        <f>Pasākumi_kārtas!A11</f>
        <v>1</v>
      </c>
      <c r="C11" s="81" t="str">
        <f>Pasākumi_kārtas!B11</f>
        <v>1.1.</v>
      </c>
      <c r="D11" s="82" t="str">
        <f>Pasākumi_kārtas!C11</f>
        <v>Pētniecība un prasmes</v>
      </c>
      <c r="E11" s="81" t="str">
        <f>Pasākumi_kārtas!E11</f>
        <v>1.1.1.</v>
      </c>
      <c r="F11" s="82" t="str">
        <f>Pasākumi_kārtas!F11</f>
        <v xml:space="preserve"> “Pētniecības un inovāciju kapacitātes stiprināšana un progresīvu tehnoloģiju ieviešana  kopējā P&amp;A sistēmā”</v>
      </c>
      <c r="G11" s="40" t="str">
        <f>Pasākumi_kārtas!J11</f>
        <v>1.1.1.5.</v>
      </c>
      <c r="H11" s="102" t="str">
        <f>Pasākumi_kārtas!K11</f>
        <v>Latvijas pilnvērtīga dalība Apvārsnis Eiropa programmā, tajā skaitā nodrošinot kompleksu atbalsta instrumentu klāstu un sasaisti ar RIS3 specializācijas jomu attīstīšanu</v>
      </c>
      <c r="I11" s="40">
        <f>Pasākumi_kārtas!O11</f>
        <v>3</v>
      </c>
      <c r="J11" s="40" t="str">
        <f>Pasākumi_kārtas!P11</f>
        <v>ERAF</v>
      </c>
      <c r="K11" s="103">
        <f>Pasākumi_kārtas!R11</f>
        <v>13413000</v>
      </c>
      <c r="L11" s="250">
        <v>9</v>
      </c>
      <c r="M11" s="129">
        <v>670650</v>
      </c>
      <c r="N11" s="250">
        <v>10</v>
      </c>
      <c r="O11" s="129">
        <v>670650</v>
      </c>
      <c r="P11" s="250">
        <v>11</v>
      </c>
      <c r="Q11" s="129">
        <v>6035850</v>
      </c>
      <c r="R11" s="250">
        <v>12</v>
      </c>
      <c r="S11" s="129">
        <v>6035850</v>
      </c>
      <c r="T11" s="40"/>
      <c r="U11" s="103"/>
      <c r="V11" s="40"/>
      <c r="W11" s="103"/>
      <c r="X11" s="2" t="b">
        <f t="shared" si="0"/>
        <v>1</v>
      </c>
      <c r="Y11" s="40">
        <v>1</v>
      </c>
      <c r="Z11" s="105">
        <f t="shared" si="1"/>
        <v>13413000</v>
      </c>
      <c r="AA11" s="40"/>
      <c r="AB11" s="105"/>
      <c r="AC11" s="40"/>
      <c r="AD11" s="105"/>
      <c r="AE11" s="40"/>
      <c r="AF11" s="105"/>
      <c r="AG11" s="2" t="b">
        <f t="shared" si="2"/>
        <v>1</v>
      </c>
      <c r="AH11" s="40">
        <v>33</v>
      </c>
      <c r="AI11" s="105">
        <f t="shared" si="3"/>
        <v>13413000</v>
      </c>
      <c r="AJ11" s="40"/>
      <c r="AK11" s="105"/>
      <c r="AL11" s="2" t="b">
        <f t="shared" si="4"/>
        <v>1</v>
      </c>
      <c r="AM11" s="40">
        <v>9</v>
      </c>
      <c r="AN11" s="105">
        <f t="shared" si="5"/>
        <v>13413000</v>
      </c>
      <c r="AO11" s="40"/>
      <c r="AP11" s="105"/>
      <c r="AQ11" s="2" t="b">
        <f t="shared" si="6"/>
        <v>1</v>
      </c>
      <c r="AR11" s="40">
        <v>3</v>
      </c>
      <c r="AS11" s="105">
        <f t="shared" si="7"/>
        <v>13413000</v>
      </c>
      <c r="AT11" s="105"/>
      <c r="AU11" s="105"/>
      <c r="AV11" s="2" t="b">
        <f t="shared" si="8"/>
        <v>1</v>
      </c>
    </row>
    <row r="12" spans="1:48" x14ac:dyDescent="0.2">
      <c r="A12" s="81" t="str">
        <f>Pasākumi_kārtas!AA12</f>
        <v>IZM</v>
      </c>
      <c r="B12" s="81">
        <f>Pasākumi_kārtas!A12</f>
        <v>1</v>
      </c>
      <c r="C12" s="81" t="str">
        <f>Pasākumi_kārtas!B12</f>
        <v>1.1.</v>
      </c>
      <c r="D12" s="82" t="str">
        <f>Pasākumi_kārtas!C12</f>
        <v>Pētniecība un prasmes</v>
      </c>
      <c r="E12" s="81" t="str">
        <f>Pasākumi_kārtas!E12</f>
        <v>1.1.1.</v>
      </c>
      <c r="F12" s="82" t="str">
        <f>Pasākumi_kārtas!F12</f>
        <v xml:space="preserve"> “Pētniecības un inovāciju kapacitātes stiprināšana un progresīvu tehnoloģiju ieviešana  kopējā P&amp;A sistēmā”</v>
      </c>
      <c r="G12" s="40" t="str">
        <f>Pasākumi_kārtas!J12</f>
        <v>1.1.1.6.</v>
      </c>
      <c r="H12" s="102" t="str">
        <f>Pasākumi_kārtas!K12</f>
        <v>Zinātniskās darbības digitalizācija un  dalība Eiropas Atvērtajā zinātnes mākonī (EOSC market place pakalpojumu iegāde)</v>
      </c>
      <c r="I12" s="40" t="str">
        <f>Pasākumi_kārtas!O12</f>
        <v>_</v>
      </c>
      <c r="J12" s="40" t="str">
        <f>Pasākumi_kārtas!P12</f>
        <v>ERAF</v>
      </c>
      <c r="K12" s="103">
        <f>Pasākumi_kārtas!R12</f>
        <v>18487501</v>
      </c>
      <c r="L12" s="250">
        <v>4</v>
      </c>
      <c r="M12" s="103">
        <v>4621875</v>
      </c>
      <c r="N12" s="250">
        <v>8</v>
      </c>
      <c r="O12" s="103">
        <v>4621875</v>
      </c>
      <c r="P12" s="250">
        <v>12</v>
      </c>
      <c r="Q12" s="103">
        <v>2310938</v>
      </c>
      <c r="R12" s="250">
        <v>28</v>
      </c>
      <c r="S12" s="103">
        <v>4621875</v>
      </c>
      <c r="T12" s="250">
        <v>11</v>
      </c>
      <c r="U12" s="103">
        <v>2310938</v>
      </c>
      <c r="V12" s="40"/>
      <c r="W12" s="103"/>
      <c r="X12" s="2" t="b">
        <f t="shared" si="0"/>
        <v>1</v>
      </c>
      <c r="Y12" s="40">
        <v>1</v>
      </c>
      <c r="Z12" s="105">
        <f t="shared" si="1"/>
        <v>18487501</v>
      </c>
      <c r="AA12" s="40"/>
      <c r="AB12" s="105"/>
      <c r="AC12" s="40"/>
      <c r="AD12" s="105"/>
      <c r="AE12" s="40"/>
      <c r="AF12" s="105"/>
      <c r="AG12" s="2" t="b">
        <f t="shared" si="2"/>
        <v>1</v>
      </c>
      <c r="AH12" s="40">
        <v>33</v>
      </c>
      <c r="AI12" s="105">
        <f t="shared" si="3"/>
        <v>18487501</v>
      </c>
      <c r="AJ12" s="40"/>
      <c r="AK12" s="105"/>
      <c r="AL12" s="2" t="b">
        <f t="shared" si="4"/>
        <v>1</v>
      </c>
      <c r="AM12" s="40">
        <v>9</v>
      </c>
      <c r="AN12" s="105">
        <f t="shared" si="5"/>
        <v>18487501</v>
      </c>
      <c r="AO12" s="40"/>
      <c r="AP12" s="105"/>
      <c r="AQ12" s="2" t="b">
        <f t="shared" si="6"/>
        <v>1</v>
      </c>
      <c r="AR12" s="40">
        <v>3</v>
      </c>
      <c r="AS12" s="105">
        <f t="shared" si="7"/>
        <v>18487501</v>
      </c>
      <c r="AT12" s="105"/>
      <c r="AU12" s="105"/>
      <c r="AV12" s="2" t="b">
        <f t="shared" si="8"/>
        <v>1</v>
      </c>
    </row>
    <row r="13" spans="1:48" x14ac:dyDescent="0.2">
      <c r="A13" s="81" t="str">
        <f>Pasākumi_kārtas!AA13</f>
        <v>IZM</v>
      </c>
      <c r="B13" s="81">
        <f>Pasākumi_kārtas!A13</f>
        <v>1</v>
      </c>
      <c r="C13" s="81" t="str">
        <f>Pasākumi_kārtas!B13</f>
        <v>1.1.</v>
      </c>
      <c r="D13" s="82" t="str">
        <f>Pasākumi_kārtas!C13</f>
        <v>Pētniecība un prasmes</v>
      </c>
      <c r="E13" s="81" t="str">
        <f>Pasākumi_kārtas!E13</f>
        <v>1.1.1.</v>
      </c>
      <c r="F13" s="82" t="str">
        <f>Pasākumi_kārtas!F13</f>
        <v xml:space="preserve"> “Pētniecības un inovāciju kapacitātes stiprināšana un progresīvu tehnoloģiju ieviešana  kopējā P&amp;A sistēmā”</v>
      </c>
      <c r="G13" s="40" t="str">
        <f>Pasākumi_kārtas!J13</f>
        <v>1.1.1.7.</v>
      </c>
      <c r="H13" s="102" t="str">
        <f>Pasākumi_kārtas!K13</f>
        <v>Inovāciju granti studentiem</v>
      </c>
      <c r="I13" s="40" t="str">
        <f>Pasākumi_kārtas!O13</f>
        <v>_</v>
      </c>
      <c r="J13" s="40" t="str">
        <f>Pasākumi_kārtas!P13</f>
        <v>ERAF</v>
      </c>
      <c r="K13" s="103">
        <f>Pasākumi_kārtas!R13</f>
        <v>9134591</v>
      </c>
      <c r="L13" s="250">
        <v>11</v>
      </c>
      <c r="M13" s="103">
        <v>2055283</v>
      </c>
      <c r="N13" s="250">
        <v>8</v>
      </c>
      <c r="O13" s="103">
        <v>2055283</v>
      </c>
      <c r="P13" s="250">
        <v>12</v>
      </c>
      <c r="Q13" s="103">
        <v>2055283</v>
      </c>
      <c r="R13" s="250">
        <v>28</v>
      </c>
      <c r="S13" s="103">
        <v>2055283</v>
      </c>
      <c r="T13" s="250">
        <v>29</v>
      </c>
      <c r="U13" s="103">
        <v>913459</v>
      </c>
      <c r="V13" s="40"/>
      <c r="W13" s="103"/>
      <c r="X13" s="2" t="b">
        <f t="shared" si="0"/>
        <v>1</v>
      </c>
      <c r="Y13" s="40">
        <v>1</v>
      </c>
      <c r="Z13" s="105">
        <f t="shared" si="1"/>
        <v>9134591</v>
      </c>
      <c r="AA13" s="40"/>
      <c r="AB13" s="105"/>
      <c r="AC13" s="40"/>
      <c r="AD13" s="105"/>
      <c r="AE13" s="40"/>
      <c r="AF13" s="105"/>
      <c r="AG13" s="2" t="b">
        <f t="shared" si="2"/>
        <v>1</v>
      </c>
      <c r="AH13" s="40">
        <v>33</v>
      </c>
      <c r="AI13" s="105">
        <f t="shared" si="3"/>
        <v>9134591</v>
      </c>
      <c r="AJ13" s="40"/>
      <c r="AK13" s="105"/>
      <c r="AL13" s="2" t="b">
        <f t="shared" si="4"/>
        <v>1</v>
      </c>
      <c r="AM13" s="40">
        <v>9</v>
      </c>
      <c r="AN13" s="105">
        <f t="shared" si="5"/>
        <v>9134591</v>
      </c>
      <c r="AO13" s="40"/>
      <c r="AP13" s="105"/>
      <c r="AQ13" s="2" t="b">
        <f t="shared" si="6"/>
        <v>1</v>
      </c>
      <c r="AR13" s="40">
        <v>3</v>
      </c>
      <c r="AS13" s="105">
        <f t="shared" si="7"/>
        <v>9134591</v>
      </c>
      <c r="AT13" s="105"/>
      <c r="AU13" s="105"/>
      <c r="AV13" s="2" t="b">
        <f t="shared" si="8"/>
        <v>1</v>
      </c>
    </row>
    <row r="14" spans="1:48" x14ac:dyDescent="0.2">
      <c r="A14" s="81" t="str">
        <f>Pasākumi_kārtas!AA14</f>
        <v>IZM</v>
      </c>
      <c r="B14" s="81">
        <f>Pasākumi_kārtas!A14</f>
        <v>1</v>
      </c>
      <c r="C14" s="81" t="str">
        <f>Pasākumi_kārtas!B14</f>
        <v>1.1.</v>
      </c>
      <c r="D14" s="82" t="str">
        <f>Pasākumi_kārtas!C14</f>
        <v>Pētniecība un prasmes</v>
      </c>
      <c r="E14" s="81" t="str">
        <f>Pasākumi_kārtas!E14</f>
        <v>1.1.1.</v>
      </c>
      <c r="F14" s="82" t="str">
        <f>Pasākumi_kārtas!F14</f>
        <v xml:space="preserve"> “Pētniecības un inovāciju kapacitātes stiprināšana un progresīvu tehnoloģiju ieviešana  kopējā P&amp;A sistēmā”</v>
      </c>
      <c r="G14" s="40" t="str">
        <f>Pasākumi_kārtas!J14</f>
        <v>1.1.1.8.</v>
      </c>
      <c r="H14" s="102" t="str">
        <f>Pasākumi_kārtas!K14</f>
        <v>Doktorantūras granti</v>
      </c>
      <c r="I14" s="40" t="str">
        <f>Pasākumi_kārtas!O14</f>
        <v>_</v>
      </c>
      <c r="J14" s="40" t="str">
        <f>Pasākumi_kārtas!P14</f>
        <v>ERAF</v>
      </c>
      <c r="K14" s="103">
        <f>Pasākumi_kārtas!R14</f>
        <v>17173230</v>
      </c>
      <c r="L14" s="250">
        <v>12</v>
      </c>
      <c r="M14" s="103">
        <v>8586615</v>
      </c>
      <c r="N14" s="250">
        <v>11</v>
      </c>
      <c r="O14" s="103">
        <v>8586615</v>
      </c>
      <c r="P14" s="40"/>
      <c r="Q14" s="103"/>
      <c r="R14" s="40"/>
      <c r="S14" s="103"/>
      <c r="T14" s="40"/>
      <c r="U14" s="103"/>
      <c r="V14" s="40"/>
      <c r="W14" s="103"/>
      <c r="X14" s="2" t="b">
        <f t="shared" si="0"/>
        <v>1</v>
      </c>
      <c r="Y14" s="40">
        <v>1</v>
      </c>
      <c r="Z14" s="105">
        <f t="shared" si="1"/>
        <v>17173230</v>
      </c>
      <c r="AA14" s="40"/>
      <c r="AB14" s="105"/>
      <c r="AC14" s="40"/>
      <c r="AD14" s="105"/>
      <c r="AE14" s="40"/>
      <c r="AF14" s="105"/>
      <c r="AG14" s="2" t="b">
        <f t="shared" si="2"/>
        <v>1</v>
      </c>
      <c r="AH14" s="40">
        <v>33</v>
      </c>
      <c r="AI14" s="105">
        <f t="shared" si="3"/>
        <v>17173230</v>
      </c>
      <c r="AJ14" s="40"/>
      <c r="AK14" s="105"/>
      <c r="AL14" s="2" t="b">
        <f t="shared" si="4"/>
        <v>1</v>
      </c>
      <c r="AM14" s="40">
        <v>9</v>
      </c>
      <c r="AN14" s="105">
        <f t="shared" si="5"/>
        <v>17173230</v>
      </c>
      <c r="AO14" s="40"/>
      <c r="AP14" s="105"/>
      <c r="AQ14" s="2" t="b">
        <f t="shared" si="6"/>
        <v>1</v>
      </c>
      <c r="AR14" s="40">
        <v>3</v>
      </c>
      <c r="AS14" s="105">
        <f t="shared" si="7"/>
        <v>17173230</v>
      </c>
      <c r="AT14" s="105"/>
      <c r="AU14" s="105"/>
      <c r="AV14" s="2" t="b">
        <f t="shared" si="8"/>
        <v>1</v>
      </c>
    </row>
    <row r="15" spans="1:48" x14ac:dyDescent="0.2">
      <c r="A15" s="81" t="str">
        <f>Pasākumi_kārtas!AA15</f>
        <v>IZM</v>
      </c>
      <c r="B15" s="81">
        <f>Pasākumi_kārtas!A15</f>
        <v>1</v>
      </c>
      <c r="C15" s="81" t="str">
        <f>Pasākumi_kārtas!B15</f>
        <v>1.1.</v>
      </c>
      <c r="D15" s="82" t="str">
        <f>Pasākumi_kārtas!C15</f>
        <v>Pētniecība un prasmes</v>
      </c>
      <c r="E15" s="81" t="str">
        <f>Pasākumi_kārtas!E15</f>
        <v>1.1.1.</v>
      </c>
      <c r="F15" s="82" t="str">
        <f>Pasākumi_kārtas!F15</f>
        <v xml:space="preserve"> “Pētniecības un inovāciju kapacitātes stiprināšana un progresīvu tehnoloģiju ieviešana  kopējā P&amp;A sistēmā”</v>
      </c>
      <c r="G15" s="40" t="str">
        <f>Pasākumi_kārtas!J15</f>
        <v>1.1.1.9.</v>
      </c>
      <c r="H15" s="102" t="str">
        <f>Pasākumi_kārtas!K15</f>
        <v>Pēcdoktorantūras pētījumi</v>
      </c>
      <c r="I15" s="40" t="str">
        <f>Pasākumi_kārtas!O15</f>
        <v>_</v>
      </c>
      <c r="J15" s="40" t="str">
        <f>Pasākumi_kārtas!P15</f>
        <v>ERAF</v>
      </c>
      <c r="K15" s="103">
        <f>Pasākumi_kārtas!R15</f>
        <v>43256500</v>
      </c>
      <c r="L15" s="250">
        <v>9</v>
      </c>
      <c r="M15" s="129">
        <f>ROUND(K15*5%,0)</f>
        <v>2162825</v>
      </c>
      <c r="N15" s="250">
        <v>10</v>
      </c>
      <c r="O15" s="129">
        <f>ROUND(K15*5%,0)</f>
        <v>2162825</v>
      </c>
      <c r="P15" s="250">
        <v>11</v>
      </c>
      <c r="Q15" s="129">
        <f>ROUND(K15*40%,0)</f>
        <v>17302600</v>
      </c>
      <c r="R15" s="250">
        <v>12</v>
      </c>
      <c r="S15" s="129">
        <f>ROUND(K15*45%,0)</f>
        <v>19465425</v>
      </c>
      <c r="T15" s="250">
        <v>29</v>
      </c>
      <c r="U15" s="129">
        <f>ROUND(K15*5%,0)</f>
        <v>2162825</v>
      </c>
      <c r="V15" s="40"/>
      <c r="W15" s="103"/>
      <c r="X15" s="2" t="b">
        <f t="shared" si="0"/>
        <v>1</v>
      </c>
      <c r="Y15" s="40">
        <v>1</v>
      </c>
      <c r="Z15" s="105">
        <f t="shared" si="1"/>
        <v>43256500</v>
      </c>
      <c r="AA15" s="40"/>
      <c r="AB15" s="105"/>
      <c r="AC15" s="40"/>
      <c r="AD15" s="105"/>
      <c r="AE15" s="40"/>
      <c r="AF15" s="105"/>
      <c r="AG15" s="2" t="b">
        <f t="shared" si="2"/>
        <v>1</v>
      </c>
      <c r="AH15" s="40">
        <v>33</v>
      </c>
      <c r="AI15" s="105">
        <f t="shared" si="3"/>
        <v>43256500</v>
      </c>
      <c r="AJ15" s="40"/>
      <c r="AK15" s="105"/>
      <c r="AL15" s="2" t="b">
        <f t="shared" si="4"/>
        <v>1</v>
      </c>
      <c r="AM15" s="40">
        <v>9</v>
      </c>
      <c r="AN15" s="105">
        <f t="shared" si="5"/>
        <v>43256500</v>
      </c>
      <c r="AO15" s="40"/>
      <c r="AP15" s="105"/>
      <c r="AQ15" s="2" t="b">
        <f t="shared" si="6"/>
        <v>1</v>
      </c>
      <c r="AR15" s="40">
        <v>3</v>
      </c>
      <c r="AS15" s="105">
        <f t="shared" si="7"/>
        <v>43256500</v>
      </c>
      <c r="AT15" s="105"/>
      <c r="AU15" s="105"/>
      <c r="AV15" s="2" t="b">
        <f t="shared" si="8"/>
        <v>1</v>
      </c>
    </row>
    <row r="16" spans="1:48" x14ac:dyDescent="0.2">
      <c r="A16" s="81" t="str">
        <f>Pasākumi_kārtas!AA16</f>
        <v>IZM</v>
      </c>
      <c r="B16" s="81">
        <f>Pasākumi_kārtas!A16</f>
        <v>1</v>
      </c>
      <c r="C16" s="81" t="str">
        <f>Pasākumi_kārtas!B16</f>
        <v>1.1.</v>
      </c>
      <c r="D16" s="82" t="str">
        <f>Pasākumi_kārtas!C16</f>
        <v>Pētniecība un prasmes</v>
      </c>
      <c r="E16" s="81" t="str">
        <f>Pasākumi_kārtas!E16</f>
        <v>1.1.2.</v>
      </c>
      <c r="F16" s="82" t="str">
        <f>Pasākumi_kārtas!F16</f>
        <v xml:space="preserve"> “Prasmju attīstīšana viedās specializācijas,  industriālās pārejas un uzņēmējdarbības veicināšanai”</v>
      </c>
      <c r="G16" s="40" t="str">
        <f>Pasākumi_kārtas!J16</f>
        <v>1.1.2.1.</v>
      </c>
      <c r="H16" s="102" t="str">
        <f>Pasākumi_kārtas!K16</f>
        <v>RIS3 industriālās prasmes</v>
      </c>
      <c r="I16" s="40" t="str">
        <f>Pasākumi_kārtas!O16</f>
        <v>_</v>
      </c>
      <c r="J16" s="40" t="str">
        <f>Pasākumi_kārtas!P16</f>
        <v>ERAF</v>
      </c>
      <c r="K16" s="103">
        <f>Pasākumi_kārtas!R16</f>
        <v>7425770</v>
      </c>
      <c r="L16" s="250">
        <v>23</v>
      </c>
      <c r="M16" s="103">
        <f>K16</f>
        <v>7425770</v>
      </c>
      <c r="N16" s="40"/>
      <c r="O16" s="103"/>
      <c r="P16" s="40"/>
      <c r="Q16" s="103"/>
      <c r="R16" s="40"/>
      <c r="S16" s="103"/>
      <c r="T16" s="40"/>
      <c r="U16" s="103"/>
      <c r="V16" s="40"/>
      <c r="W16" s="103"/>
      <c r="X16" s="2" t="b">
        <f t="shared" si="0"/>
        <v>1</v>
      </c>
      <c r="Y16" s="40">
        <v>1</v>
      </c>
      <c r="Z16" s="105">
        <f t="shared" si="1"/>
        <v>7425770</v>
      </c>
      <c r="AA16" s="40"/>
      <c r="AB16" s="105"/>
      <c r="AC16" s="40"/>
      <c r="AD16" s="105"/>
      <c r="AE16" s="40"/>
      <c r="AF16" s="105"/>
      <c r="AG16" s="2" t="b">
        <f t="shared" si="2"/>
        <v>1</v>
      </c>
      <c r="AH16" s="40">
        <v>33</v>
      </c>
      <c r="AI16" s="105">
        <f t="shared" si="3"/>
        <v>7425770</v>
      </c>
      <c r="AJ16" s="40"/>
      <c r="AK16" s="105"/>
      <c r="AL16" s="2" t="b">
        <f t="shared" si="4"/>
        <v>1</v>
      </c>
      <c r="AM16" s="40">
        <v>9</v>
      </c>
      <c r="AN16" s="105">
        <f t="shared" si="5"/>
        <v>7425770</v>
      </c>
      <c r="AO16" s="40"/>
      <c r="AP16" s="105"/>
      <c r="AQ16" s="2" t="b">
        <f t="shared" si="6"/>
        <v>1</v>
      </c>
      <c r="AR16" s="40">
        <v>3</v>
      </c>
      <c r="AS16" s="105">
        <f t="shared" si="7"/>
        <v>7425770</v>
      </c>
      <c r="AT16" s="105"/>
      <c r="AU16" s="105"/>
      <c r="AV16" s="2" t="b">
        <f t="shared" si="8"/>
        <v>1</v>
      </c>
    </row>
    <row r="17" spans="1:48" x14ac:dyDescent="0.2">
      <c r="A17" s="81" t="str">
        <f>Pasākumi_kārtas!AA17</f>
        <v>EM</v>
      </c>
      <c r="B17" s="81">
        <f>Pasākumi_kārtas!A17</f>
        <v>1</v>
      </c>
      <c r="C17" s="81" t="str">
        <f>Pasākumi_kārtas!B17</f>
        <v>1.2.</v>
      </c>
      <c r="D17" s="82" t="str">
        <f>Pasākumi_kārtas!C17</f>
        <v>Atbalsts uzņēmējdarbībai</v>
      </c>
      <c r="E17" s="81" t="str">
        <f>Pasākumi_kārtas!E17</f>
        <v>1.2.1.</v>
      </c>
      <c r="F17" s="82" t="str">
        <f>Pasākumi_kārtas!F17</f>
        <v>“Pētniecības un inovāciju kapacitātes stiprināšana un progresīvu tehnoloģiju ieviešana uzņēmumiem ”</v>
      </c>
      <c r="G17" s="40" t="str">
        <f>Pasākumi_kārtas!J17</f>
        <v>1.2.1.1.</v>
      </c>
      <c r="H17" s="102" t="str">
        <f>Pasākumi_kārtas!K17</f>
        <v>Atbalsts jaunu produktu attīstībai un internacionalizācijai</v>
      </c>
      <c r="I17" s="40">
        <f>Pasākumi_kārtas!O17</f>
        <v>1</v>
      </c>
      <c r="J17" s="40" t="str">
        <f>Pasākumi_kārtas!P17</f>
        <v>ERAF</v>
      </c>
      <c r="K17" s="103">
        <f>Pasākumi_kārtas!R17</f>
        <v>5633633</v>
      </c>
      <c r="L17" s="250">
        <v>170</v>
      </c>
      <c r="M17" s="103">
        <f>K17</f>
        <v>5633633</v>
      </c>
      <c r="N17" s="250"/>
      <c r="O17" s="103"/>
      <c r="P17" s="250"/>
      <c r="Q17" s="103"/>
      <c r="R17" s="250"/>
      <c r="S17" s="103"/>
      <c r="T17" s="250"/>
      <c r="U17" s="103"/>
      <c r="V17" s="250"/>
      <c r="W17" s="103"/>
      <c r="X17" s="2" t="b">
        <f t="shared" si="0"/>
        <v>1</v>
      </c>
      <c r="Y17" s="40">
        <v>1</v>
      </c>
      <c r="Z17" s="105">
        <f t="shared" si="1"/>
        <v>5633633</v>
      </c>
      <c r="AA17" s="40"/>
      <c r="AB17" s="105"/>
      <c r="AC17" s="113"/>
      <c r="AD17" s="105"/>
      <c r="AE17" s="40"/>
      <c r="AF17" s="105"/>
      <c r="AG17" s="2" t="b">
        <f t="shared" si="2"/>
        <v>1</v>
      </c>
      <c r="AH17" s="40">
        <v>33</v>
      </c>
      <c r="AI17" s="105">
        <f t="shared" si="3"/>
        <v>5633633</v>
      </c>
      <c r="AJ17" s="40"/>
      <c r="AK17" s="105"/>
      <c r="AL17" s="2" t="b">
        <f t="shared" si="4"/>
        <v>1</v>
      </c>
      <c r="AM17" s="40">
        <v>9</v>
      </c>
      <c r="AN17" s="105">
        <f t="shared" si="5"/>
        <v>5633633</v>
      </c>
      <c r="AO17" s="40"/>
      <c r="AP17" s="105"/>
      <c r="AQ17" s="2" t="b">
        <f t="shared" si="6"/>
        <v>1</v>
      </c>
      <c r="AR17" s="40">
        <v>3</v>
      </c>
      <c r="AS17" s="105">
        <f t="shared" si="7"/>
        <v>5633633</v>
      </c>
      <c r="AT17" s="105"/>
      <c r="AU17" s="105"/>
      <c r="AV17" s="2" t="b">
        <f t="shared" si="8"/>
        <v>1</v>
      </c>
    </row>
    <row r="18" spans="1:48" x14ac:dyDescent="0.2">
      <c r="A18" s="81" t="str">
        <f>Pasākumi_kārtas!AA18</f>
        <v>EM</v>
      </c>
      <c r="B18" s="81">
        <f>Pasākumi_kārtas!A18</f>
        <v>1</v>
      </c>
      <c r="C18" s="81" t="str">
        <f>Pasākumi_kārtas!B18</f>
        <v>1.2.</v>
      </c>
      <c r="D18" s="82" t="str">
        <f>Pasākumi_kārtas!C18</f>
        <v>Atbalsts uzņēmējdarbībai</v>
      </c>
      <c r="E18" s="81" t="str">
        <f>Pasākumi_kārtas!E18</f>
        <v>1.2.1.</v>
      </c>
      <c r="F18" s="82" t="str">
        <f>Pasākumi_kārtas!F18</f>
        <v>“Pētniecības un inovāciju kapacitātes stiprināšana un progresīvu tehnoloģiju ieviešana uzņēmumiem ”</v>
      </c>
      <c r="G18" s="40" t="str">
        <f>Pasākumi_kārtas!J18</f>
        <v>1.2.1.1.</v>
      </c>
      <c r="H18" s="102" t="str">
        <f>Pasākumi_kārtas!K18</f>
        <v>Atbalsts jaunu produktu attīstībai un internacionalizācijai</v>
      </c>
      <c r="I18" s="40">
        <f>Pasākumi_kārtas!O18</f>
        <v>2</v>
      </c>
      <c r="J18" s="40" t="str">
        <f>Pasākumi_kārtas!P18</f>
        <v>ERAF</v>
      </c>
      <c r="K18" s="103">
        <f>Pasākumi_kārtas!R18</f>
        <v>8312810</v>
      </c>
      <c r="L18" s="250">
        <v>171</v>
      </c>
      <c r="M18" s="103">
        <f>K18</f>
        <v>8312810</v>
      </c>
      <c r="N18" s="250"/>
      <c r="O18" s="103"/>
      <c r="P18" s="250"/>
      <c r="Q18" s="103"/>
      <c r="R18" s="250"/>
      <c r="S18" s="103"/>
      <c r="T18" s="250"/>
      <c r="U18" s="103"/>
      <c r="V18" s="250"/>
      <c r="W18" s="103"/>
      <c r="X18" s="2" t="b">
        <f t="shared" si="0"/>
        <v>1</v>
      </c>
      <c r="Y18" s="40">
        <v>1</v>
      </c>
      <c r="Z18" s="105">
        <f t="shared" si="1"/>
        <v>8312810</v>
      </c>
      <c r="AA18" s="40"/>
      <c r="AB18" s="105"/>
      <c r="AC18" s="113"/>
      <c r="AD18" s="105"/>
      <c r="AE18" s="40"/>
      <c r="AF18" s="105"/>
      <c r="AG18" s="2" t="b">
        <f t="shared" si="2"/>
        <v>1</v>
      </c>
      <c r="AH18" s="40">
        <v>33</v>
      </c>
      <c r="AI18" s="105">
        <f t="shared" si="3"/>
        <v>8312810</v>
      </c>
      <c r="AJ18" s="40"/>
      <c r="AK18" s="105"/>
      <c r="AL18" s="2" t="b">
        <f t="shared" si="4"/>
        <v>1</v>
      </c>
      <c r="AM18" s="40">
        <v>9</v>
      </c>
      <c r="AN18" s="105">
        <f t="shared" si="5"/>
        <v>8312810</v>
      </c>
      <c r="AO18" s="40"/>
      <c r="AP18" s="105"/>
      <c r="AQ18" s="2" t="b">
        <f t="shared" si="6"/>
        <v>1</v>
      </c>
      <c r="AR18" s="40">
        <v>3</v>
      </c>
      <c r="AS18" s="105">
        <f t="shared" si="7"/>
        <v>8312810</v>
      </c>
      <c r="AT18" s="105"/>
      <c r="AU18" s="105"/>
      <c r="AV18" s="2" t="b">
        <f t="shared" si="8"/>
        <v>1</v>
      </c>
    </row>
    <row r="19" spans="1:48" x14ac:dyDescent="0.2">
      <c r="A19" s="81" t="str">
        <f>Pasākumi_kārtas!AA19</f>
        <v>EM</v>
      </c>
      <c r="B19" s="81">
        <f>Pasākumi_kārtas!A19</f>
        <v>1</v>
      </c>
      <c r="C19" s="81" t="str">
        <f>Pasākumi_kārtas!B19</f>
        <v>1.2.</v>
      </c>
      <c r="D19" s="82" t="str">
        <f>Pasākumi_kārtas!C19</f>
        <v>Atbalsts uzņēmējdarbībai</v>
      </c>
      <c r="E19" s="81" t="str">
        <f>Pasākumi_kārtas!E19</f>
        <v>1.2.1.</v>
      </c>
      <c r="F19" s="82" t="str">
        <f>Pasākumi_kārtas!F19</f>
        <v>“Pētniecības un inovāciju kapacitātes stiprināšana un progresīvu tehnoloģiju ieviešana uzņēmumiem ”</v>
      </c>
      <c r="G19" s="40" t="str">
        <f>Pasākumi_kārtas!J19</f>
        <v>1.2.1.1.</v>
      </c>
      <c r="H19" s="102" t="str">
        <f>Pasākumi_kārtas!K19</f>
        <v>Atbalsts jaunu produktu attīstībai un internacionalizācijai</v>
      </c>
      <c r="I19" s="40">
        <f>Pasākumi_kārtas!O19</f>
        <v>3</v>
      </c>
      <c r="J19" s="40" t="str">
        <f>Pasākumi_kārtas!P19</f>
        <v>ERAF</v>
      </c>
      <c r="K19" s="103">
        <f>Pasākumi_kārtas!R19</f>
        <v>24960674</v>
      </c>
      <c r="L19" s="250">
        <v>9</v>
      </c>
      <c r="M19" s="103">
        <v>1248033</v>
      </c>
      <c r="N19" s="250">
        <v>10</v>
      </c>
      <c r="O19" s="103">
        <v>13728371</v>
      </c>
      <c r="P19" s="250">
        <v>11</v>
      </c>
      <c r="Q19" s="103">
        <v>7488202</v>
      </c>
      <c r="R19" s="250">
        <v>12</v>
      </c>
      <c r="S19" s="103">
        <v>2496068</v>
      </c>
      <c r="T19" s="250"/>
      <c r="U19" s="103"/>
      <c r="V19" s="250"/>
      <c r="W19" s="103"/>
      <c r="X19" s="2" t="b">
        <f t="shared" si="0"/>
        <v>1</v>
      </c>
      <c r="Y19" s="40">
        <v>1</v>
      </c>
      <c r="Z19" s="105">
        <f t="shared" si="1"/>
        <v>24960674</v>
      </c>
      <c r="AA19" s="40"/>
      <c r="AB19" s="105"/>
      <c r="AC19" s="113"/>
      <c r="AD19" s="105"/>
      <c r="AE19" s="40"/>
      <c r="AF19" s="105"/>
      <c r="AG19" s="2" t="b">
        <f t="shared" si="2"/>
        <v>1</v>
      </c>
      <c r="AH19" s="40">
        <v>33</v>
      </c>
      <c r="AI19" s="105">
        <f t="shared" si="3"/>
        <v>24960674</v>
      </c>
      <c r="AJ19" s="40"/>
      <c r="AK19" s="105"/>
      <c r="AL19" s="2" t="b">
        <f t="shared" si="4"/>
        <v>1</v>
      </c>
      <c r="AM19" s="40">
        <v>9</v>
      </c>
      <c r="AN19" s="105">
        <f t="shared" si="5"/>
        <v>24960674</v>
      </c>
      <c r="AO19" s="40"/>
      <c r="AP19" s="105"/>
      <c r="AQ19" s="2" t="b">
        <f t="shared" si="6"/>
        <v>1</v>
      </c>
      <c r="AR19" s="40">
        <v>3</v>
      </c>
      <c r="AS19" s="105">
        <f t="shared" si="7"/>
        <v>24960674</v>
      </c>
      <c r="AT19" s="105"/>
      <c r="AU19" s="105"/>
      <c r="AV19" s="2" t="b">
        <f t="shared" si="8"/>
        <v>1</v>
      </c>
    </row>
    <row r="20" spans="1:48" ht="10.5" customHeight="1" x14ac:dyDescent="0.2">
      <c r="A20" s="81" t="str">
        <f>Pasākumi_kārtas!AA20</f>
        <v>EM</v>
      </c>
      <c r="B20" s="81">
        <f>Pasākumi_kārtas!A20</f>
        <v>1</v>
      </c>
      <c r="C20" s="81" t="str">
        <f>Pasākumi_kārtas!B20</f>
        <v>1.2.</v>
      </c>
      <c r="D20" s="82" t="str">
        <f>Pasākumi_kārtas!C20</f>
        <v>Atbalsts uzņēmējdarbībai</v>
      </c>
      <c r="E20" s="81" t="str">
        <f>Pasākumi_kārtas!E20</f>
        <v>1.2.1.</v>
      </c>
      <c r="F20" s="82" t="str">
        <f>Pasākumi_kārtas!F20</f>
        <v>“Pētniecības un inovāciju kapacitātes stiprināšana un progresīvu tehnoloģiju ieviešana uzņēmumiem ”</v>
      </c>
      <c r="G20" s="40" t="str">
        <f>Pasākumi_kārtas!J20</f>
        <v>1.2.1.2.</v>
      </c>
      <c r="H20" s="102" t="str">
        <f>Pasākumi_kārtas!K20</f>
        <v>Produktivitātes aizdevumi (t.sk., ar kapitāla atlaidi) inovatīvām iekārtām, pētniecībai un attīstībai, tehnoloģiju pārnesei</v>
      </c>
      <c r="I20" s="40" t="str">
        <f>Pasākumi_kārtas!O20</f>
        <v>_</v>
      </c>
      <c r="J20" s="40" t="str">
        <f>Pasākumi_kārtas!P20</f>
        <v>ERAF</v>
      </c>
      <c r="K20" s="103">
        <f>Pasākumi_kārtas!R20</f>
        <v>49621122</v>
      </c>
      <c r="L20" s="250">
        <v>9</v>
      </c>
      <c r="M20" s="103">
        <v>3433658</v>
      </c>
      <c r="N20" s="250">
        <v>10</v>
      </c>
      <c r="O20" s="103">
        <v>15733230</v>
      </c>
      <c r="P20" s="250">
        <v>11</v>
      </c>
      <c r="Q20" s="103">
        <v>11172468</v>
      </c>
      <c r="R20" s="250">
        <v>12</v>
      </c>
      <c r="S20" s="103">
        <v>19281766</v>
      </c>
      <c r="T20" s="40"/>
      <c r="U20" s="103"/>
      <c r="V20" s="40"/>
      <c r="W20" s="103"/>
      <c r="X20" s="2" t="b">
        <f t="shared" si="0"/>
        <v>1</v>
      </c>
      <c r="Y20" s="40">
        <v>3</v>
      </c>
      <c r="Z20" s="157">
        <v>24810562</v>
      </c>
      <c r="AA20" s="156">
        <v>5</v>
      </c>
      <c r="AB20" s="105">
        <v>24810560</v>
      </c>
      <c r="AC20" s="113"/>
      <c r="AD20" s="105"/>
      <c r="AE20" s="40"/>
      <c r="AF20" s="105"/>
      <c r="AG20" s="2" t="b">
        <f t="shared" si="2"/>
        <v>1</v>
      </c>
      <c r="AH20" s="40">
        <v>33</v>
      </c>
      <c r="AI20" s="105">
        <f t="shared" si="3"/>
        <v>49621122</v>
      </c>
      <c r="AJ20" s="40"/>
      <c r="AK20" s="105"/>
      <c r="AL20" s="2" t="b">
        <f t="shared" si="4"/>
        <v>1</v>
      </c>
      <c r="AM20" s="40">
        <v>9</v>
      </c>
      <c r="AN20" s="105">
        <f t="shared" si="5"/>
        <v>49621122</v>
      </c>
      <c r="AO20" s="40"/>
      <c r="AP20" s="105"/>
      <c r="AQ20" s="2" t="b">
        <f t="shared" si="6"/>
        <v>1</v>
      </c>
      <c r="AR20" s="40">
        <v>3</v>
      </c>
      <c r="AS20" s="105">
        <f t="shared" si="7"/>
        <v>49621122</v>
      </c>
      <c r="AT20" s="105"/>
      <c r="AU20" s="105"/>
      <c r="AV20" s="2" t="b">
        <f t="shared" si="8"/>
        <v>1</v>
      </c>
    </row>
    <row r="21" spans="1:48" x14ac:dyDescent="0.2">
      <c r="A21" s="81" t="str">
        <f>Pasākumi_kārtas!AA21</f>
        <v>EM</v>
      </c>
      <c r="B21" s="81">
        <f>Pasākumi_kārtas!A21</f>
        <v>1</v>
      </c>
      <c r="C21" s="81" t="str">
        <f>Pasākumi_kārtas!B21</f>
        <v>1.2.</v>
      </c>
      <c r="D21" s="82" t="str">
        <f>Pasākumi_kārtas!C21</f>
        <v>Atbalsts uzņēmējdarbībai</v>
      </c>
      <c r="E21" s="81" t="str">
        <f>Pasākumi_kārtas!E21</f>
        <v>1.2.1.</v>
      </c>
      <c r="F21" s="82" t="str">
        <f>Pasākumi_kārtas!F21</f>
        <v>“Pētniecības un inovāciju kapacitātes stiprināšana un progresīvu tehnoloģiju ieviešana uzņēmumiem ”</v>
      </c>
      <c r="G21" s="40" t="str">
        <f>Pasākumi_kārtas!J21</f>
        <v>1.2.1.3.</v>
      </c>
      <c r="H21" s="102" t="str">
        <f>Pasākumi_kārtas!K21</f>
        <v>Uzņēmuma atbalsts dalībai kapitāla tirgos</v>
      </c>
      <c r="I21" s="40" t="str">
        <f>Pasākumi_kārtas!O21</f>
        <v>_</v>
      </c>
      <c r="J21" s="40" t="str">
        <f>Pasākumi_kārtas!P21</f>
        <v>ERAF</v>
      </c>
      <c r="K21" s="103">
        <f>Pasākumi_kārtas!R21</f>
        <v>1413178</v>
      </c>
      <c r="L21" s="250">
        <v>21</v>
      </c>
      <c r="M21" s="103">
        <f>K21</f>
        <v>1413178</v>
      </c>
      <c r="N21" s="250"/>
      <c r="O21" s="103"/>
      <c r="P21" s="250"/>
      <c r="Q21" s="103"/>
      <c r="R21" s="250"/>
      <c r="S21" s="103"/>
      <c r="T21" s="40"/>
      <c r="U21" s="103"/>
      <c r="V21" s="40"/>
      <c r="W21" s="103"/>
      <c r="X21" s="2" t="b">
        <f t="shared" si="0"/>
        <v>1</v>
      </c>
      <c r="Y21" s="291">
        <v>1</v>
      </c>
      <c r="Z21" s="252">
        <f>ROUND(K21,0)</f>
        <v>1413178</v>
      </c>
      <c r="AA21" s="131"/>
      <c r="AB21" s="252"/>
      <c r="AC21" s="113"/>
      <c r="AD21" s="105"/>
      <c r="AE21" s="40"/>
      <c r="AF21" s="105"/>
      <c r="AG21" s="2" t="b">
        <f t="shared" si="2"/>
        <v>1</v>
      </c>
      <c r="AH21" s="40">
        <v>33</v>
      </c>
      <c r="AI21" s="105">
        <f t="shared" si="3"/>
        <v>1413178</v>
      </c>
      <c r="AJ21" s="40"/>
      <c r="AK21" s="105"/>
      <c r="AL21" s="2" t="b">
        <f t="shared" si="4"/>
        <v>1</v>
      </c>
      <c r="AM21" s="40">
        <v>9</v>
      </c>
      <c r="AN21" s="105">
        <f t="shared" si="5"/>
        <v>1413178</v>
      </c>
      <c r="AO21" s="40"/>
      <c r="AP21" s="105"/>
      <c r="AQ21" s="2" t="b">
        <f t="shared" si="6"/>
        <v>1</v>
      </c>
      <c r="AR21" s="40">
        <v>3</v>
      </c>
      <c r="AS21" s="105">
        <f t="shared" si="7"/>
        <v>1413178</v>
      </c>
      <c r="AT21" s="105"/>
      <c r="AU21" s="105"/>
      <c r="AV21" s="2" t="b">
        <f t="shared" si="8"/>
        <v>1</v>
      </c>
    </row>
    <row r="22" spans="1:48" x14ac:dyDescent="0.2">
      <c r="A22" s="81" t="str">
        <f>Pasākumi_kārtas!AA22</f>
        <v>EM</v>
      </c>
      <c r="B22" s="81">
        <f>Pasākumi_kārtas!A22</f>
        <v>1</v>
      </c>
      <c r="C22" s="81" t="str">
        <f>Pasākumi_kārtas!B22</f>
        <v>1.2.</v>
      </c>
      <c r="D22" s="82" t="str">
        <f>Pasākumi_kārtas!C22</f>
        <v>Atbalsts uzņēmējdarbībai</v>
      </c>
      <c r="E22" s="81" t="str">
        <f>Pasākumi_kārtas!E22</f>
        <v>1.2.1.</v>
      </c>
      <c r="F22" s="82" t="str">
        <f>Pasākumi_kārtas!F22</f>
        <v>“Pētniecības un inovāciju kapacitātes stiprināšana un progresīvu tehnoloģiju ieviešana uzņēmumiem ”</v>
      </c>
      <c r="G22" s="40" t="str">
        <f>Pasākumi_kārtas!J22</f>
        <v>1.2.1.4.</v>
      </c>
      <c r="H22" s="102" t="str">
        <f>Pasākumi_kārtas!K22</f>
        <v>Atbalsts tehnoloģiju pārneses sistēmas pilnveidošanai</v>
      </c>
      <c r="I22" s="40" t="str">
        <f>Pasākumi_kārtas!O22</f>
        <v>_</v>
      </c>
      <c r="J22" s="40" t="str">
        <f>Pasākumi_kārtas!P22</f>
        <v>ERAF</v>
      </c>
      <c r="K22" s="103">
        <f>Pasākumi_kārtas!R22</f>
        <v>19811048</v>
      </c>
      <c r="L22" s="250">
        <v>9</v>
      </c>
      <c r="M22" s="103">
        <v>2241082</v>
      </c>
      <c r="N22" s="250">
        <v>10</v>
      </c>
      <c r="O22" s="103">
        <v>11205406</v>
      </c>
      <c r="P22" s="250">
        <v>11</v>
      </c>
      <c r="Q22" s="103">
        <v>6364560</v>
      </c>
      <c r="R22" s="250"/>
      <c r="S22" s="103"/>
      <c r="T22" s="40"/>
      <c r="U22" s="103"/>
      <c r="V22" s="40"/>
      <c r="W22" s="103"/>
      <c r="X22" s="2" t="b">
        <f t="shared" si="0"/>
        <v>1</v>
      </c>
      <c r="Y22" s="32">
        <v>1</v>
      </c>
      <c r="Z22" s="105">
        <f>ROUND(K22,0)</f>
        <v>19811048</v>
      </c>
      <c r="AA22" s="40"/>
      <c r="AB22" s="105"/>
      <c r="AC22" s="113"/>
      <c r="AD22" s="105"/>
      <c r="AE22" s="40"/>
      <c r="AF22" s="105"/>
      <c r="AG22" s="2" t="b">
        <f t="shared" si="2"/>
        <v>1</v>
      </c>
      <c r="AH22" s="40">
        <v>33</v>
      </c>
      <c r="AI22" s="105">
        <f t="shared" si="3"/>
        <v>19811048</v>
      </c>
      <c r="AJ22" s="40"/>
      <c r="AK22" s="105"/>
      <c r="AL22" s="2" t="b">
        <f t="shared" si="4"/>
        <v>1</v>
      </c>
      <c r="AM22" s="40">
        <v>9</v>
      </c>
      <c r="AN22" s="105">
        <f t="shared" si="5"/>
        <v>19811048</v>
      </c>
      <c r="AO22" s="40"/>
      <c r="AP22" s="105"/>
      <c r="AQ22" s="2" t="b">
        <f t="shared" si="6"/>
        <v>1</v>
      </c>
      <c r="AR22" s="40">
        <v>3</v>
      </c>
      <c r="AS22" s="105">
        <f t="shared" si="7"/>
        <v>19811048</v>
      </c>
      <c r="AT22" s="105"/>
      <c r="AU22" s="105"/>
      <c r="AV22" s="2" t="b">
        <f t="shared" si="8"/>
        <v>1</v>
      </c>
    </row>
    <row r="23" spans="1:48" x14ac:dyDescent="0.2">
      <c r="A23" s="81" t="str">
        <f>Pasākumi_kārtas!AA23</f>
        <v>EM</v>
      </c>
      <c r="B23" s="81">
        <f>Pasākumi_kārtas!A23</f>
        <v>1</v>
      </c>
      <c r="C23" s="81" t="str">
        <f>Pasākumi_kārtas!B23</f>
        <v>1.2.</v>
      </c>
      <c r="D23" s="82" t="str">
        <f>Pasākumi_kārtas!C23</f>
        <v>Atbalsts uzņēmējdarbībai</v>
      </c>
      <c r="E23" s="81" t="str">
        <f>Pasākumi_kārtas!E23</f>
        <v>1.2.2.</v>
      </c>
      <c r="F23" s="82" t="str">
        <f>Pasākumi_kārtas!F23</f>
        <v xml:space="preserve"> “Izmantot digitalizācijas priekšrocības uzņēmējdarbības attīstībai ”</v>
      </c>
      <c r="G23" s="40" t="str">
        <f>Pasākumi_kārtas!J23</f>
        <v>1.2.2.1.</v>
      </c>
      <c r="H23" s="102" t="str">
        <f>Pasākumi_kārtas!K23</f>
        <v>Atbalsts procesu digitalizācijai komercdarbībā</v>
      </c>
      <c r="I23" s="40" t="str">
        <f>Pasākumi_kārtas!O23</f>
        <v>_</v>
      </c>
      <c r="J23" s="40" t="str">
        <f>Pasākumi_kārtas!P23</f>
        <v>ERAF</v>
      </c>
      <c r="K23" s="103">
        <f>Pasākumi_kārtas!R23</f>
        <v>19769234</v>
      </c>
      <c r="L23" s="250">
        <v>13</v>
      </c>
      <c r="M23" s="253">
        <v>10137299</v>
      </c>
      <c r="N23" s="250">
        <v>14</v>
      </c>
      <c r="O23" s="253">
        <v>9631935</v>
      </c>
      <c r="P23" s="250"/>
      <c r="Q23" s="103"/>
      <c r="R23" s="250"/>
      <c r="S23" s="103"/>
      <c r="T23" s="250"/>
      <c r="U23" s="103"/>
      <c r="V23" s="250"/>
      <c r="W23" s="103"/>
      <c r="X23" s="2" t="b">
        <f t="shared" si="0"/>
        <v>1</v>
      </c>
      <c r="Y23" s="292">
        <v>1</v>
      </c>
      <c r="Z23" s="252">
        <f t="shared" ref="Z23:Z33" si="9">K23</f>
        <v>19769234</v>
      </c>
      <c r="AA23" s="113"/>
      <c r="AB23" s="105"/>
      <c r="AC23" s="113"/>
      <c r="AD23" s="105"/>
      <c r="AE23" s="40"/>
      <c r="AF23" s="105"/>
      <c r="AG23" s="2" t="b">
        <f t="shared" si="2"/>
        <v>1</v>
      </c>
      <c r="AH23" s="40">
        <v>18</v>
      </c>
      <c r="AI23" s="105">
        <f t="shared" si="3"/>
        <v>19769234</v>
      </c>
      <c r="AJ23" s="40"/>
      <c r="AK23" s="105"/>
      <c r="AL23" s="2" t="b">
        <f t="shared" si="4"/>
        <v>1</v>
      </c>
      <c r="AM23" s="40">
        <v>9</v>
      </c>
      <c r="AN23" s="105">
        <f t="shared" si="5"/>
        <v>19769234</v>
      </c>
      <c r="AO23" s="40"/>
      <c r="AP23" s="105"/>
      <c r="AQ23" s="2" t="b">
        <f t="shared" si="6"/>
        <v>1</v>
      </c>
      <c r="AR23" s="40">
        <v>3</v>
      </c>
      <c r="AS23" s="105">
        <f t="shared" si="7"/>
        <v>19769234</v>
      </c>
      <c r="AT23" s="105"/>
      <c r="AU23" s="105"/>
      <c r="AV23" s="2" t="b">
        <f t="shared" si="8"/>
        <v>1</v>
      </c>
    </row>
    <row r="24" spans="1:48" x14ac:dyDescent="0.2">
      <c r="A24" s="81" t="str">
        <f>Pasākumi_kārtas!AA24</f>
        <v>EM</v>
      </c>
      <c r="B24" s="81">
        <f>Pasākumi_kārtas!A24</f>
        <v>1</v>
      </c>
      <c r="C24" s="81" t="str">
        <f>Pasākumi_kārtas!B24</f>
        <v>1.2.</v>
      </c>
      <c r="D24" s="82" t="str">
        <f>Pasākumi_kārtas!C24</f>
        <v>Atbalsts uzņēmējdarbībai</v>
      </c>
      <c r="E24" s="81" t="str">
        <f>Pasākumi_kārtas!E24</f>
        <v>1.2.3.</v>
      </c>
      <c r="F24" s="82" t="str">
        <f>Pasākumi_kārtas!F24</f>
        <v>"Veicināt ilgtspējīgu izaugsmi, konkurētspēju un darba vietu radīšanu MVU, tostarp ar produktīvām  investīcijām”</v>
      </c>
      <c r="G24" s="40" t="str">
        <f>Pasākumi_kārtas!J24</f>
        <v>1.2.3.1.</v>
      </c>
      <c r="H24" s="102" t="str">
        <f>Pasākumi_kārtas!K24</f>
        <v>Atbalsts MVU inovatīvas uzņēmējdarbības attīstībai</v>
      </c>
      <c r="I24" s="40" t="str">
        <f>Pasākumi_kārtas!O24</f>
        <v>_</v>
      </c>
      <c r="J24" s="40" t="str">
        <f>Pasākumi_kārtas!P24</f>
        <v>ERAF</v>
      </c>
      <c r="K24" s="103">
        <f>Pasākumi_kārtas!R24</f>
        <v>74161672</v>
      </c>
      <c r="L24" s="250">
        <v>21</v>
      </c>
      <c r="M24" s="155">
        <v>36083352</v>
      </c>
      <c r="N24" s="250">
        <v>24</v>
      </c>
      <c r="O24" s="103">
        <v>4292933</v>
      </c>
      <c r="P24" s="250">
        <v>25</v>
      </c>
      <c r="Q24" s="103">
        <v>33785387</v>
      </c>
      <c r="R24" s="250"/>
      <c r="S24" s="250"/>
      <c r="T24" s="40"/>
      <c r="U24" s="103"/>
      <c r="V24" s="40"/>
      <c r="W24" s="103"/>
      <c r="X24" s="2" t="b">
        <f t="shared" si="0"/>
        <v>1</v>
      </c>
      <c r="Y24" s="131">
        <v>1</v>
      </c>
      <c r="Z24" s="252">
        <f t="shared" si="9"/>
        <v>74161672</v>
      </c>
      <c r="AA24" s="40"/>
      <c r="AB24" s="105"/>
      <c r="AC24" s="40"/>
      <c r="AD24" s="105"/>
      <c r="AE24" s="40"/>
      <c r="AF24" s="105"/>
      <c r="AG24" s="2" t="b">
        <f t="shared" si="2"/>
        <v>1</v>
      </c>
      <c r="AH24" s="40">
        <v>33</v>
      </c>
      <c r="AI24" s="105">
        <f t="shared" si="3"/>
        <v>74161672</v>
      </c>
      <c r="AJ24" s="40"/>
      <c r="AK24" s="105"/>
      <c r="AL24" s="2" t="b">
        <f t="shared" si="4"/>
        <v>1</v>
      </c>
      <c r="AM24" s="40">
        <v>9</v>
      </c>
      <c r="AN24" s="105">
        <f t="shared" si="5"/>
        <v>74161672</v>
      </c>
      <c r="AO24" s="40"/>
      <c r="AP24" s="105"/>
      <c r="AQ24" s="2" t="b">
        <f t="shared" si="6"/>
        <v>1</v>
      </c>
      <c r="AR24" s="40">
        <v>3</v>
      </c>
      <c r="AS24" s="105">
        <f t="shared" si="7"/>
        <v>74161672</v>
      </c>
      <c r="AT24" s="105"/>
      <c r="AU24" s="105"/>
      <c r="AV24" s="2" t="b">
        <f t="shared" si="8"/>
        <v>1</v>
      </c>
    </row>
    <row r="25" spans="1:48" x14ac:dyDescent="0.2">
      <c r="A25" s="81" t="str">
        <f>Pasākumi_kārtas!AA25</f>
        <v>EM</v>
      </c>
      <c r="B25" s="81">
        <f>Pasākumi_kārtas!A25</f>
        <v>1</v>
      </c>
      <c r="C25" s="81" t="str">
        <f>Pasākumi_kārtas!B25</f>
        <v>1.2.</v>
      </c>
      <c r="D25" s="82" t="str">
        <f>Pasākumi_kārtas!C25</f>
        <v>Atbalsts uzņēmējdarbībai</v>
      </c>
      <c r="E25" s="81" t="str">
        <f>Pasākumi_kārtas!E25</f>
        <v>1.2.3.</v>
      </c>
      <c r="F25" s="82" t="str">
        <f>Pasākumi_kārtas!F25</f>
        <v>"Veicināt ilgtspējīgu izaugsmi, konkurētspēju un darba vietu radīšanu MVU, tostarp ar produktīvām  investīcijām”</v>
      </c>
      <c r="G25" s="40" t="str">
        <f>Pasākumi_kārtas!J25</f>
        <v>1.2.3.2.</v>
      </c>
      <c r="H25" s="102" t="str">
        <f>Pasākumi_kārtas!K25</f>
        <v>Iespējkapitāla ieguldījumi</v>
      </c>
      <c r="I25" s="40" t="str">
        <f>Pasākumi_kārtas!O25</f>
        <v>_</v>
      </c>
      <c r="J25" s="40" t="str">
        <f>Pasākumi_kārtas!P25</f>
        <v>ERAF</v>
      </c>
      <c r="K25" s="103">
        <f>Pasākumi_kārtas!R25</f>
        <v>60678205</v>
      </c>
      <c r="L25" s="250">
        <v>21</v>
      </c>
      <c r="M25" s="103">
        <f>K25</f>
        <v>60678205</v>
      </c>
      <c r="N25" s="40"/>
      <c r="O25" s="103"/>
      <c r="P25" s="40"/>
      <c r="Q25" s="103"/>
      <c r="R25" s="250"/>
      <c r="S25" s="250"/>
      <c r="T25" s="40"/>
      <c r="U25" s="103"/>
      <c r="V25" s="40"/>
      <c r="W25" s="103"/>
      <c r="X25" s="2" t="b">
        <f t="shared" si="0"/>
        <v>1</v>
      </c>
      <c r="Y25" s="40">
        <v>2</v>
      </c>
      <c r="Z25" s="105">
        <f t="shared" si="9"/>
        <v>60678205</v>
      </c>
      <c r="AA25" s="40"/>
      <c r="AB25" s="105"/>
      <c r="AC25" s="40"/>
      <c r="AD25" s="105"/>
      <c r="AE25" s="40"/>
      <c r="AF25" s="105"/>
      <c r="AG25" s="2" t="b">
        <f t="shared" si="2"/>
        <v>1</v>
      </c>
      <c r="AH25" s="40">
        <v>33</v>
      </c>
      <c r="AI25" s="105">
        <f t="shared" si="3"/>
        <v>60678205</v>
      </c>
      <c r="AJ25" s="40"/>
      <c r="AK25" s="105"/>
      <c r="AL25" s="2" t="b">
        <f t="shared" si="4"/>
        <v>1</v>
      </c>
      <c r="AM25" s="40">
        <v>9</v>
      </c>
      <c r="AN25" s="105">
        <f t="shared" si="5"/>
        <v>60678205</v>
      </c>
      <c r="AO25" s="40"/>
      <c r="AP25" s="105"/>
      <c r="AQ25" s="2" t="b">
        <f t="shared" si="6"/>
        <v>1</v>
      </c>
      <c r="AR25" s="40">
        <v>3</v>
      </c>
      <c r="AS25" s="105">
        <f t="shared" si="7"/>
        <v>60678205</v>
      </c>
      <c r="AT25" s="105"/>
      <c r="AU25" s="105"/>
      <c r="AV25" s="2" t="b">
        <f t="shared" si="8"/>
        <v>1</v>
      </c>
    </row>
    <row r="26" spans="1:48" x14ac:dyDescent="0.2">
      <c r="A26" s="81" t="str">
        <f>Pasākumi_kārtas!AA26</f>
        <v>EM</v>
      </c>
      <c r="B26" s="81">
        <f>Pasākumi_kārtas!A26</f>
        <v>1</v>
      </c>
      <c r="C26" s="81" t="str">
        <f>Pasākumi_kārtas!B26</f>
        <v>1.2.</v>
      </c>
      <c r="D26" s="82" t="str">
        <f>Pasākumi_kārtas!C26</f>
        <v>Atbalsts uzņēmējdarbībai</v>
      </c>
      <c r="E26" s="81" t="str">
        <f>Pasākumi_kārtas!E26</f>
        <v>1.2.3.</v>
      </c>
      <c r="F26" s="82" t="str">
        <f>Pasākumi_kārtas!F26</f>
        <v>"Veicināt ilgtspējīgu izaugsmi, konkurētspēju un darba vietu radīšanu MVU, tostarp ar produktīvām  investīcijām”</v>
      </c>
      <c r="G26" s="40" t="str">
        <f>Pasākumi_kārtas!J26</f>
        <v>1.2.3.3.</v>
      </c>
      <c r="H26" s="102" t="str">
        <f>Pasākumi_kārtas!K26</f>
        <v>Starta, izaugsmes aizdevumi</v>
      </c>
      <c r="I26" s="40" t="str">
        <f>Pasākumi_kārtas!O26</f>
        <v>_</v>
      </c>
      <c r="J26" s="40" t="str">
        <f>Pasākumi_kārtas!P26</f>
        <v>ERAF</v>
      </c>
      <c r="K26" s="103">
        <f>Pasākumi_kārtas!R26</f>
        <v>24307956</v>
      </c>
      <c r="L26" s="250">
        <v>21</v>
      </c>
      <c r="M26" s="103">
        <f>K26</f>
        <v>24307956</v>
      </c>
      <c r="N26" s="40"/>
      <c r="O26" s="103"/>
      <c r="P26" s="40"/>
      <c r="Q26" s="103"/>
      <c r="R26" s="40"/>
      <c r="S26" s="103"/>
      <c r="T26" s="40"/>
      <c r="U26" s="103"/>
      <c r="V26" s="40"/>
      <c r="W26" s="103"/>
      <c r="X26" s="2" t="b">
        <f t="shared" si="0"/>
        <v>1</v>
      </c>
      <c r="Y26" s="40">
        <v>3</v>
      </c>
      <c r="Z26" s="105">
        <f t="shared" si="9"/>
        <v>24307956</v>
      </c>
      <c r="AA26" s="40"/>
      <c r="AB26" s="105"/>
      <c r="AC26" s="40"/>
      <c r="AD26" s="105"/>
      <c r="AE26" s="40"/>
      <c r="AF26" s="105"/>
      <c r="AG26" s="2" t="b">
        <f t="shared" si="2"/>
        <v>1</v>
      </c>
      <c r="AH26" s="40">
        <v>33</v>
      </c>
      <c r="AI26" s="105">
        <f t="shared" si="3"/>
        <v>24307956</v>
      </c>
      <c r="AJ26" s="40"/>
      <c r="AK26" s="105"/>
      <c r="AL26" s="2" t="b">
        <f t="shared" si="4"/>
        <v>1</v>
      </c>
      <c r="AM26" s="40">
        <v>9</v>
      </c>
      <c r="AN26" s="105">
        <f t="shared" si="5"/>
        <v>24307956</v>
      </c>
      <c r="AO26" s="40"/>
      <c r="AP26" s="105"/>
      <c r="AQ26" s="2" t="b">
        <f t="shared" si="6"/>
        <v>1</v>
      </c>
      <c r="AR26" s="40">
        <v>3</v>
      </c>
      <c r="AS26" s="105">
        <f t="shared" si="7"/>
        <v>24307956</v>
      </c>
      <c r="AT26" s="105"/>
      <c r="AU26" s="105"/>
      <c r="AV26" s="2" t="b">
        <f t="shared" si="8"/>
        <v>1</v>
      </c>
    </row>
    <row r="27" spans="1:48" x14ac:dyDescent="0.2">
      <c r="A27" s="81" t="str">
        <f>Pasākumi_kārtas!AA27</f>
        <v>EM</v>
      </c>
      <c r="B27" s="81">
        <f>Pasākumi_kārtas!A27</f>
        <v>1</v>
      </c>
      <c r="C27" s="81" t="str">
        <f>Pasākumi_kārtas!B27</f>
        <v>1.2.</v>
      </c>
      <c r="D27" s="82" t="str">
        <f>Pasākumi_kārtas!C27</f>
        <v>Atbalsts uzņēmējdarbībai</v>
      </c>
      <c r="E27" s="81" t="str">
        <f>Pasākumi_kārtas!E27</f>
        <v>1.2.3.</v>
      </c>
      <c r="F27" s="82" t="str">
        <f>Pasākumi_kārtas!F27</f>
        <v>"Veicināt ilgtspējīgu izaugsmi, konkurētspēju un darba vietu radīšanu MVU, tostarp ar produktīvām  investīcijām”</v>
      </c>
      <c r="G27" s="40" t="str">
        <f>Pasākumi_kārtas!J27</f>
        <v>1.2.3.4.</v>
      </c>
      <c r="H27" s="102" t="str">
        <f>Pasākumi_kārtas!K27</f>
        <v>Garantijas, portfeļgarantijas pilna cikla uzņēmējdarbībai</v>
      </c>
      <c r="I27" s="40" t="str">
        <f>Pasākumi_kārtas!O27</f>
        <v>_</v>
      </c>
      <c r="J27" s="40" t="str">
        <f>Pasākumi_kārtas!P27</f>
        <v>ERAF</v>
      </c>
      <c r="K27" s="103">
        <f>Pasākumi_kārtas!R27</f>
        <v>29361690</v>
      </c>
      <c r="L27" s="250">
        <v>21</v>
      </c>
      <c r="M27" s="103">
        <f>K27</f>
        <v>29361690</v>
      </c>
      <c r="N27" s="40"/>
      <c r="O27" s="103"/>
      <c r="P27" s="40"/>
      <c r="Q27" s="103"/>
      <c r="R27" s="40"/>
      <c r="S27" s="103"/>
      <c r="T27" s="40"/>
      <c r="U27" s="103"/>
      <c r="V27" s="40"/>
      <c r="W27" s="103"/>
      <c r="X27" s="2" t="b">
        <f t="shared" si="0"/>
        <v>1</v>
      </c>
      <c r="Y27" s="40">
        <v>4</v>
      </c>
      <c r="Z27" s="105">
        <f t="shared" si="9"/>
        <v>29361690</v>
      </c>
      <c r="AA27" s="40"/>
      <c r="AB27" s="105"/>
      <c r="AC27" s="40"/>
      <c r="AD27" s="105"/>
      <c r="AE27" s="40"/>
      <c r="AF27" s="105"/>
      <c r="AG27" s="2" t="b">
        <f t="shared" si="2"/>
        <v>1</v>
      </c>
      <c r="AH27" s="40">
        <v>33</v>
      </c>
      <c r="AI27" s="105">
        <f t="shared" si="3"/>
        <v>29361690</v>
      </c>
      <c r="AJ27" s="40"/>
      <c r="AK27" s="105"/>
      <c r="AL27" s="2" t="b">
        <f t="shared" si="4"/>
        <v>1</v>
      </c>
      <c r="AM27" s="40">
        <v>9</v>
      </c>
      <c r="AN27" s="105">
        <f t="shared" si="5"/>
        <v>29361690</v>
      </c>
      <c r="AO27" s="40"/>
      <c r="AP27" s="105"/>
      <c r="AQ27" s="2" t="b">
        <f t="shared" si="6"/>
        <v>1</v>
      </c>
      <c r="AR27" s="40">
        <v>3</v>
      </c>
      <c r="AS27" s="105">
        <f t="shared" si="7"/>
        <v>29361690</v>
      </c>
      <c r="AT27" s="105"/>
      <c r="AU27" s="105"/>
      <c r="AV27" s="2" t="b">
        <f t="shared" si="8"/>
        <v>1</v>
      </c>
    </row>
    <row r="28" spans="1:48" x14ac:dyDescent="0.2">
      <c r="A28" s="81" t="str">
        <f>Pasākumi_kārtas!AA28</f>
        <v>EM</v>
      </c>
      <c r="B28" s="81">
        <f>Pasākumi_kārtas!A28</f>
        <v>1</v>
      </c>
      <c r="C28" s="81" t="str">
        <f>Pasākumi_kārtas!B28</f>
        <v>1.2.</v>
      </c>
      <c r="D28" s="82" t="str">
        <f>Pasākumi_kārtas!C28</f>
        <v>Atbalsts uzņēmējdarbībai</v>
      </c>
      <c r="E28" s="81" t="str">
        <f>Pasākumi_kārtas!E28</f>
        <v>1.2.3.</v>
      </c>
      <c r="F28" s="82" t="str">
        <f>Pasākumi_kārtas!F28</f>
        <v>"Veicināt ilgtspējīgu izaugsmi, konkurētspēju un darba vietu radīšanu MVU, tostarp ar produktīvām  investīcijām”</v>
      </c>
      <c r="G28" s="40" t="str">
        <f>Pasākumi_kārtas!J28</f>
        <v>1.2.3.5.</v>
      </c>
      <c r="H28" s="102" t="str">
        <f>Pasākumi_kārtas!K28</f>
        <v>Aizdevumi, produktivitātes kāpināšanai (investīcijas un apgrozāmie līdzekļi)</v>
      </c>
      <c r="I28" s="40" t="str">
        <f>Pasākumi_kārtas!O28</f>
        <v>_</v>
      </c>
      <c r="J28" s="40" t="str">
        <f>Pasākumi_kārtas!P28</f>
        <v>ERAF</v>
      </c>
      <c r="K28" s="103">
        <f>Pasākumi_kārtas!R28</f>
        <v>23853429</v>
      </c>
      <c r="L28" s="250">
        <v>21</v>
      </c>
      <c r="M28" s="103">
        <f>K28</f>
        <v>23853429</v>
      </c>
      <c r="N28" s="40"/>
      <c r="O28" s="103"/>
      <c r="P28" s="40"/>
      <c r="Q28" s="103"/>
      <c r="R28" s="40"/>
      <c r="S28" s="103"/>
      <c r="T28" s="40"/>
      <c r="U28" s="103"/>
      <c r="V28" s="40"/>
      <c r="W28" s="103"/>
      <c r="X28" s="2" t="b">
        <f t="shared" si="0"/>
        <v>1</v>
      </c>
      <c r="Y28" s="40">
        <v>3</v>
      </c>
      <c r="Z28" s="105">
        <f t="shared" si="9"/>
        <v>23853429</v>
      </c>
      <c r="AA28" s="40"/>
      <c r="AB28" s="105"/>
      <c r="AC28" s="40"/>
      <c r="AD28" s="105"/>
      <c r="AE28" s="40"/>
      <c r="AF28" s="105"/>
      <c r="AG28" s="2" t="b">
        <f t="shared" si="2"/>
        <v>1</v>
      </c>
      <c r="AH28" s="40">
        <v>33</v>
      </c>
      <c r="AI28" s="105">
        <f t="shared" si="3"/>
        <v>23853429</v>
      </c>
      <c r="AJ28" s="40"/>
      <c r="AK28" s="105"/>
      <c r="AL28" s="2" t="b">
        <f t="shared" si="4"/>
        <v>1</v>
      </c>
      <c r="AM28" s="40">
        <v>9</v>
      </c>
      <c r="AN28" s="105">
        <f t="shared" si="5"/>
        <v>23853429</v>
      </c>
      <c r="AO28" s="40"/>
      <c r="AP28" s="105"/>
      <c r="AQ28" s="2" t="b">
        <f t="shared" si="6"/>
        <v>1</v>
      </c>
      <c r="AR28" s="40">
        <v>3</v>
      </c>
      <c r="AS28" s="105">
        <f t="shared" si="7"/>
        <v>23853429</v>
      </c>
      <c r="AT28" s="105"/>
      <c r="AU28" s="105"/>
      <c r="AV28" s="2" t="b">
        <f t="shared" si="8"/>
        <v>1</v>
      </c>
    </row>
    <row r="29" spans="1:48" x14ac:dyDescent="0.2">
      <c r="A29" s="81" t="str">
        <f>Pasākumi_kārtas!AA29</f>
        <v>EM</v>
      </c>
      <c r="B29" s="81">
        <f>Pasākumi_kārtas!A29</f>
        <v>1</v>
      </c>
      <c r="C29" s="81" t="str">
        <f>Pasākumi_kārtas!B29</f>
        <v>1.2.</v>
      </c>
      <c r="D29" s="82" t="str">
        <f>Pasākumi_kārtas!C29</f>
        <v>Atbalsts uzņēmējdarbībai</v>
      </c>
      <c r="E29" s="81" t="str">
        <f>Pasākumi_kārtas!E29</f>
        <v>1.2.3.</v>
      </c>
      <c r="F29" s="82" t="str">
        <f>Pasākumi_kārtas!F29</f>
        <v>“Pētniecības un inovāciju kapacitātes stiprināšana un progresīvu tehnoloģiju ieviešana uzņēmumiem ”</v>
      </c>
      <c r="G29" s="40" t="str">
        <f>Pasākumi_kārtas!J29</f>
        <v>1.2.3.6.</v>
      </c>
      <c r="H29" s="102" t="str">
        <f>Pasākumi_kārtas!K29</f>
        <v>Tūrisma produktu attīstības programma</v>
      </c>
      <c r="I29" s="40">
        <f>Pasākumi_kārtas!O29</f>
        <v>1</v>
      </c>
      <c r="J29" s="40" t="str">
        <f>Pasākumi_kārtas!P29</f>
        <v>ERAF</v>
      </c>
      <c r="K29" s="103">
        <f>Pasākumi_kārtas!R29</f>
        <v>423953</v>
      </c>
      <c r="L29" s="250">
        <v>170</v>
      </c>
      <c r="M29" s="103">
        <f>K29</f>
        <v>423953</v>
      </c>
      <c r="N29" s="250"/>
      <c r="O29" s="103"/>
      <c r="P29" s="250"/>
      <c r="Q29" s="103"/>
      <c r="R29" s="40"/>
      <c r="S29" s="103"/>
      <c r="T29" s="40"/>
      <c r="U29" s="103"/>
      <c r="V29" s="40"/>
      <c r="W29" s="103"/>
      <c r="X29" s="2" t="b">
        <f t="shared" si="0"/>
        <v>1</v>
      </c>
      <c r="Y29" s="40">
        <v>1</v>
      </c>
      <c r="Z29" s="252">
        <f t="shared" si="9"/>
        <v>423953</v>
      </c>
      <c r="AA29" s="40"/>
      <c r="AB29" s="105"/>
      <c r="AC29" s="40"/>
      <c r="AD29" s="105"/>
      <c r="AE29" s="40"/>
      <c r="AF29" s="105"/>
      <c r="AG29" s="2" t="b">
        <f t="shared" si="2"/>
        <v>1</v>
      </c>
      <c r="AH29" s="40">
        <v>33</v>
      </c>
      <c r="AI29" s="105">
        <f t="shared" si="3"/>
        <v>423953</v>
      </c>
      <c r="AJ29" s="40"/>
      <c r="AK29" s="105"/>
      <c r="AL29" s="2" t="b">
        <f t="shared" si="4"/>
        <v>1</v>
      </c>
      <c r="AM29" s="40">
        <v>9</v>
      </c>
      <c r="AN29" s="105">
        <f t="shared" si="5"/>
        <v>423953</v>
      </c>
      <c r="AO29" s="40"/>
      <c r="AP29" s="105"/>
      <c r="AQ29" s="2" t="b">
        <f t="shared" si="6"/>
        <v>1</v>
      </c>
      <c r="AR29" s="40">
        <v>3</v>
      </c>
      <c r="AS29" s="105">
        <f t="shared" si="7"/>
        <v>423953</v>
      </c>
      <c r="AT29" s="105"/>
      <c r="AU29" s="105"/>
      <c r="AV29" s="2" t="b">
        <f t="shared" si="8"/>
        <v>1</v>
      </c>
    </row>
    <row r="30" spans="1:48" x14ac:dyDescent="0.2">
      <c r="A30" s="81" t="str">
        <f>Pasākumi_kārtas!AA30</f>
        <v>EM</v>
      </c>
      <c r="B30" s="81">
        <f>Pasākumi_kārtas!A30</f>
        <v>1</v>
      </c>
      <c r="C30" s="81" t="str">
        <f>Pasākumi_kārtas!B30</f>
        <v>1.2.</v>
      </c>
      <c r="D30" s="82" t="str">
        <f>Pasākumi_kārtas!C30</f>
        <v>Atbalsts uzņēmējdarbībai</v>
      </c>
      <c r="E30" s="81" t="str">
        <f>Pasākumi_kārtas!E30</f>
        <v>1.2.3.</v>
      </c>
      <c r="F30" s="82" t="str">
        <f>Pasākumi_kārtas!F30</f>
        <v>“Pētniecības un inovāciju kapacitātes stiprināšana un progresīvu tehnoloģiju ieviešana uzņēmumiem ”</v>
      </c>
      <c r="G30" s="40" t="str">
        <f>Pasākumi_kārtas!J30</f>
        <v>1.2.3.6.</v>
      </c>
      <c r="H30" s="102" t="str">
        <f>Pasākumi_kārtas!K30</f>
        <v>Tūrisma produktu attīstības programma</v>
      </c>
      <c r="I30" s="40">
        <f>Pasākumi_kārtas!O30</f>
        <v>2</v>
      </c>
      <c r="J30" s="40" t="str">
        <f>Pasākumi_kārtas!P30</f>
        <v>ERAF</v>
      </c>
      <c r="K30" s="103">
        <f>Pasākumi_kārtas!R30</f>
        <v>4186539</v>
      </c>
      <c r="L30" s="250">
        <v>11</v>
      </c>
      <c r="M30" s="254">
        <v>418653</v>
      </c>
      <c r="N30" s="250">
        <v>21</v>
      </c>
      <c r="O30" s="103">
        <v>3767886</v>
      </c>
      <c r="P30" s="250"/>
      <c r="Q30" s="103"/>
      <c r="R30" s="40"/>
      <c r="S30" s="103"/>
      <c r="T30" s="40"/>
      <c r="U30" s="103"/>
      <c r="V30" s="40"/>
      <c r="W30" s="103"/>
      <c r="X30" s="2" t="b">
        <f t="shared" si="0"/>
        <v>1</v>
      </c>
      <c r="Y30" s="40">
        <v>1</v>
      </c>
      <c r="Z30" s="252">
        <f t="shared" si="9"/>
        <v>4186539</v>
      </c>
      <c r="AA30" s="113"/>
      <c r="AB30" s="105"/>
      <c r="AC30" s="113"/>
      <c r="AD30" s="105"/>
      <c r="AE30" s="40"/>
      <c r="AF30" s="105"/>
      <c r="AG30" s="2" t="b">
        <f t="shared" si="2"/>
        <v>1</v>
      </c>
      <c r="AH30" s="40">
        <v>33</v>
      </c>
      <c r="AI30" s="105">
        <f t="shared" si="3"/>
        <v>4186539</v>
      </c>
      <c r="AJ30" s="40"/>
      <c r="AK30" s="105"/>
      <c r="AL30" s="2" t="b">
        <f t="shared" si="4"/>
        <v>1</v>
      </c>
      <c r="AM30" s="40">
        <v>9</v>
      </c>
      <c r="AN30" s="105">
        <f t="shared" si="5"/>
        <v>4186539</v>
      </c>
      <c r="AO30" s="40"/>
      <c r="AP30" s="105"/>
      <c r="AQ30" s="2" t="b">
        <f t="shared" si="6"/>
        <v>1</v>
      </c>
      <c r="AR30" s="40">
        <v>3</v>
      </c>
      <c r="AS30" s="105">
        <f t="shared" si="7"/>
        <v>4186539</v>
      </c>
      <c r="AT30" s="105"/>
      <c r="AU30" s="105"/>
      <c r="AV30" s="2" t="b">
        <f t="shared" si="8"/>
        <v>1</v>
      </c>
    </row>
    <row r="31" spans="1:48" x14ac:dyDescent="0.2">
      <c r="A31" s="81" t="str">
        <f>Pasākumi_kārtas!AA31</f>
        <v>VARAM</v>
      </c>
      <c r="B31" s="81">
        <f>Pasākumi_kārtas!A31</f>
        <v>1</v>
      </c>
      <c r="C31" s="81" t="str">
        <f>Pasākumi_kārtas!B31</f>
        <v>1.3.</v>
      </c>
      <c r="D31" s="82" t="str">
        <f>Pasākumi_kārtas!C31</f>
        <v>Digitalizācija</v>
      </c>
      <c r="E31" s="81" t="str">
        <f>Pasākumi_kārtas!E31</f>
        <v>1.3.1.</v>
      </c>
      <c r="F31" s="82" t="str">
        <f>Pasākumi_kārtas!F31</f>
        <v>“Izmantot digitalizācijas priekšrocības  iedzīvotājiem, uzņēmumiem, pētniecības organizācijām un publiskajām iestādēm”</v>
      </c>
      <c r="G31" s="40" t="str">
        <f>Pasākumi_kārtas!J31</f>
        <v>1.3.1.1.</v>
      </c>
      <c r="H31" s="102" t="str">
        <f>Pasākumi_kārtas!K31</f>
        <v>IKT risinājumu un pakalpojumu attīstība un iespēju radīšana privātajam sektoram</v>
      </c>
      <c r="I31" s="40" t="str">
        <f>Pasākumi_kārtas!O31</f>
        <v>_</v>
      </c>
      <c r="J31" s="40" t="str">
        <f>Pasākumi_kārtas!P31</f>
        <v>ERAF</v>
      </c>
      <c r="K31" s="103">
        <f>Pasākumi_kārtas!R31</f>
        <v>134593934</v>
      </c>
      <c r="L31" s="250">
        <v>16</v>
      </c>
      <c r="M31" s="103">
        <v>123049848</v>
      </c>
      <c r="N31" s="251">
        <v>37</v>
      </c>
      <c r="O31" s="103">
        <v>9554744</v>
      </c>
      <c r="P31" s="250">
        <v>36</v>
      </c>
      <c r="Q31" s="103">
        <v>1989342</v>
      </c>
      <c r="R31" s="250"/>
      <c r="S31" s="103"/>
      <c r="T31" s="40"/>
      <c r="U31" s="103"/>
      <c r="V31" s="40"/>
      <c r="W31" s="103"/>
      <c r="X31" s="2" t="b">
        <f t="shared" si="0"/>
        <v>1</v>
      </c>
      <c r="Y31" s="131">
        <v>1</v>
      </c>
      <c r="Z31" s="252">
        <f t="shared" si="9"/>
        <v>134593934</v>
      </c>
      <c r="AA31" s="131"/>
      <c r="AB31" s="252"/>
      <c r="AC31" s="40"/>
      <c r="AD31" s="105"/>
      <c r="AE31" s="40"/>
      <c r="AF31" s="105"/>
      <c r="AG31" s="2" t="b">
        <f t="shared" si="2"/>
        <v>1</v>
      </c>
      <c r="AH31" s="40">
        <v>33</v>
      </c>
      <c r="AI31" s="105">
        <f t="shared" si="3"/>
        <v>134593934</v>
      </c>
      <c r="AJ31" s="40"/>
      <c r="AK31" s="105"/>
      <c r="AL31" s="2" t="b">
        <f t="shared" si="4"/>
        <v>1</v>
      </c>
      <c r="AM31" s="40">
        <v>9</v>
      </c>
      <c r="AN31" s="105">
        <f>K31-AP31</f>
        <v>134593934</v>
      </c>
      <c r="AO31" s="40"/>
      <c r="AP31" s="105"/>
      <c r="AQ31" s="2" t="b">
        <f t="shared" si="6"/>
        <v>1</v>
      </c>
      <c r="AR31" s="40">
        <v>3</v>
      </c>
      <c r="AS31" s="105">
        <f t="shared" si="7"/>
        <v>134593934</v>
      </c>
      <c r="AT31" s="105"/>
      <c r="AU31" s="105"/>
      <c r="AV31" s="2" t="b">
        <f t="shared" si="8"/>
        <v>1</v>
      </c>
    </row>
    <row r="32" spans="1:48" x14ac:dyDescent="0.2">
      <c r="A32" s="81" t="str">
        <f>Pasākumi_kārtas!AA32</f>
        <v>VK</v>
      </c>
      <c r="B32" s="81">
        <f>Pasākumi_kārtas!A32</f>
        <v>1</v>
      </c>
      <c r="C32" s="81" t="str">
        <f>Pasākumi_kārtas!B32</f>
        <v>1.3.</v>
      </c>
      <c r="D32" s="82" t="str">
        <f>Pasākumi_kārtas!C32</f>
        <v>Digitalizācija</v>
      </c>
      <c r="E32" s="81" t="str">
        <f>Pasākumi_kārtas!E32</f>
        <v>1.3.1.</v>
      </c>
      <c r="F32" s="82" t="str">
        <f>Pasākumi_kārtas!F32</f>
        <v>“Izmantot digitalizācijas priekšrocības  iedzīvotājiem, uzņēmumiem, pētniecības organizācijām un publiskajām iestādēm”</v>
      </c>
      <c r="G32" s="40" t="str">
        <f>Pasākumi_kārtas!J32</f>
        <v>1.3.1.2.</v>
      </c>
      <c r="H32" s="102" t="str">
        <f>Pasākumi_kārtas!K32</f>
        <v xml:space="preserve">Inovācijas laboratorija digitalizācijas priekšrocību izmantošanai </v>
      </c>
      <c r="I32" s="40" t="str">
        <f>Pasākumi_kārtas!O32</f>
        <v>_</v>
      </c>
      <c r="J32" s="40" t="str">
        <f>Pasākumi_kārtas!P32</f>
        <v>ERAF</v>
      </c>
      <c r="K32" s="103">
        <f>Pasākumi_kārtas!R32</f>
        <v>1094772</v>
      </c>
      <c r="L32" s="250">
        <v>16</v>
      </c>
      <c r="M32" s="103">
        <f>K32</f>
        <v>1094772</v>
      </c>
      <c r="N32" s="40"/>
      <c r="O32" s="103"/>
      <c r="P32" s="40"/>
      <c r="Q32" s="103"/>
      <c r="R32" s="40"/>
      <c r="S32" s="103"/>
      <c r="T32" s="40"/>
      <c r="U32" s="103"/>
      <c r="V32" s="40"/>
      <c r="W32" s="103"/>
      <c r="X32" s="2" t="b">
        <f t="shared" si="0"/>
        <v>1</v>
      </c>
      <c r="Y32" s="40">
        <v>1</v>
      </c>
      <c r="Z32" s="105">
        <f t="shared" si="9"/>
        <v>1094772</v>
      </c>
      <c r="AA32" s="40"/>
      <c r="AB32" s="105"/>
      <c r="AC32" s="40"/>
      <c r="AD32" s="105"/>
      <c r="AE32" s="40"/>
      <c r="AF32" s="105"/>
      <c r="AG32" s="2" t="b">
        <f t="shared" si="2"/>
        <v>1</v>
      </c>
      <c r="AH32" s="40">
        <v>33</v>
      </c>
      <c r="AI32" s="105">
        <f t="shared" si="3"/>
        <v>1094772</v>
      </c>
      <c r="AJ32" s="40"/>
      <c r="AK32" s="105"/>
      <c r="AL32" s="2" t="b">
        <f t="shared" si="4"/>
        <v>1</v>
      </c>
      <c r="AM32" s="40">
        <v>9</v>
      </c>
      <c r="AN32" s="105">
        <f t="shared" ref="AN32:AN63" si="10">K32</f>
        <v>1094772</v>
      </c>
      <c r="AO32" s="40"/>
      <c r="AP32" s="105"/>
      <c r="AQ32" s="2" t="b">
        <f t="shared" si="6"/>
        <v>1</v>
      </c>
      <c r="AR32" s="40">
        <v>3</v>
      </c>
      <c r="AS32" s="105">
        <f t="shared" si="7"/>
        <v>1094772</v>
      </c>
      <c r="AT32" s="105"/>
      <c r="AU32" s="105"/>
      <c r="AV32" s="2" t="b">
        <f t="shared" si="8"/>
        <v>1</v>
      </c>
    </row>
    <row r="33" spans="1:48" x14ac:dyDescent="0.2">
      <c r="A33" s="81" t="str">
        <f>Pasākumi_kārtas!AA33</f>
        <v>SM</v>
      </c>
      <c r="B33" s="81">
        <f>Pasākumi_kārtas!A33</f>
        <v>1</v>
      </c>
      <c r="C33" s="81" t="str">
        <f>Pasākumi_kārtas!B33</f>
        <v>1.4.</v>
      </c>
      <c r="D33" s="82" t="str">
        <f>Pasākumi_kārtas!C33</f>
        <v>Digitālā savienojamība</v>
      </c>
      <c r="E33" s="81" t="str">
        <f>Pasākumi_kārtas!E33</f>
        <v>1.4.1.</v>
      </c>
      <c r="F33" s="82" t="str">
        <f>Pasākumi_kārtas!F33</f>
        <v xml:space="preserve"> “Uzlabot digitālo savienojamību”</v>
      </c>
      <c r="G33" s="40" t="str">
        <f>Pasākumi_kārtas!J33</f>
        <v>1.4.1.4.</v>
      </c>
      <c r="H33" s="102" t="str">
        <f>Pasākumi_kārtas!K33</f>
        <v>Vienotā kiberdrošības infrastruktūra</v>
      </c>
      <c r="I33" s="40" t="str">
        <f>Pasākumi_kārtas!O33</f>
        <v>_</v>
      </c>
      <c r="J33" s="40" t="str">
        <f>Pasākumi_kārtas!P33</f>
        <v>ERAF</v>
      </c>
      <c r="K33" s="103">
        <f>Pasākumi_kārtas!R33</f>
        <v>3697500</v>
      </c>
      <c r="L33" s="250">
        <v>36</v>
      </c>
      <c r="M33" s="103">
        <f>K33</f>
        <v>3697500</v>
      </c>
      <c r="N33" s="40"/>
      <c r="O33" s="103"/>
      <c r="P33" s="40"/>
      <c r="Q33" s="103"/>
      <c r="R33" s="40"/>
      <c r="S33" s="103"/>
      <c r="T33" s="40"/>
      <c r="U33" s="103"/>
      <c r="V33" s="40"/>
      <c r="W33" s="103"/>
      <c r="X33" s="2" t="b">
        <f t="shared" si="0"/>
        <v>1</v>
      </c>
      <c r="Y33" s="40">
        <v>1</v>
      </c>
      <c r="Z33" s="105">
        <f t="shared" si="9"/>
        <v>3697500</v>
      </c>
      <c r="AA33" s="40"/>
      <c r="AB33" s="105"/>
      <c r="AC33" s="40"/>
      <c r="AD33" s="105"/>
      <c r="AE33" s="40"/>
      <c r="AF33" s="105"/>
      <c r="AG33" s="2" t="b">
        <f t="shared" si="2"/>
        <v>1</v>
      </c>
      <c r="AH33" s="40">
        <v>33</v>
      </c>
      <c r="AI33" s="105">
        <f t="shared" si="3"/>
        <v>3697500</v>
      </c>
      <c r="AJ33" s="40"/>
      <c r="AK33" s="105"/>
      <c r="AL33" s="2" t="b">
        <f t="shared" si="4"/>
        <v>1</v>
      </c>
      <c r="AM33" s="40">
        <v>9</v>
      </c>
      <c r="AN33" s="105">
        <f t="shared" si="10"/>
        <v>3697500</v>
      </c>
      <c r="AO33" s="40"/>
      <c r="AP33" s="105"/>
      <c r="AQ33" s="2" t="b">
        <f t="shared" si="6"/>
        <v>1</v>
      </c>
      <c r="AR33" s="40">
        <v>3</v>
      </c>
      <c r="AS33" s="105">
        <f t="shared" si="7"/>
        <v>3697500</v>
      </c>
      <c r="AT33" s="105"/>
      <c r="AU33" s="105"/>
      <c r="AV33" s="2" t="b">
        <f t="shared" si="8"/>
        <v>1</v>
      </c>
    </row>
    <row r="34" spans="1:48" x14ac:dyDescent="0.2">
      <c r="A34" s="81" t="str">
        <f>Pasākumi_kārtas!AA34</f>
        <v>EM</v>
      </c>
      <c r="B34" s="81">
        <f>Pasākumi_kārtas!A34</f>
        <v>1</v>
      </c>
      <c r="C34" s="81" t="str">
        <f>Pasākumi_kārtas!B34</f>
        <v>1.5.</v>
      </c>
      <c r="D34" s="82" t="str">
        <f>Pasākumi_kārtas!C34</f>
        <v>Investīciju fonds uzņēmējdarbības attīstībai</v>
      </c>
      <c r="E34" s="81" t="str">
        <f>Pasākumi_kārtas!E34</f>
        <v>1.5.1.</v>
      </c>
      <c r="F34" s="82" t="str">
        <f>Pasākumi_kārtas!F34</f>
        <v>"Rūpniecisko jaudu uzlabošana, lai veicinātu divējādu lietojumu, kā arī aizsardzības spējas"</v>
      </c>
      <c r="G34" s="40" t="str">
        <f>Pasākumi_kārtas!J34</f>
        <v>1.5.1.0</v>
      </c>
      <c r="H34" s="102" t="str">
        <f>Pasākumi_kārtas!K34</f>
        <v>_</v>
      </c>
      <c r="I34" s="40" t="str">
        <f>Pasākumi_kārtas!O34</f>
        <v>_</v>
      </c>
      <c r="J34" s="40" t="str">
        <f>Pasākumi_kārtas!P34</f>
        <v>ERAF</v>
      </c>
      <c r="K34" s="103">
        <f>Pasākumi_kārtas!R34</f>
        <v>34000000</v>
      </c>
      <c r="L34" s="250">
        <v>21</v>
      </c>
      <c r="M34" s="103">
        <v>8500000</v>
      </c>
      <c r="N34" s="250">
        <v>22</v>
      </c>
      <c r="O34" s="103">
        <v>25500000</v>
      </c>
      <c r="P34" s="250"/>
      <c r="Q34" s="103"/>
      <c r="R34" s="250"/>
      <c r="S34" s="103"/>
      <c r="T34" s="40"/>
      <c r="U34" s="103"/>
      <c r="V34" s="40"/>
      <c r="W34" s="103"/>
      <c r="X34" s="2" t="b">
        <f t="shared" si="0"/>
        <v>1</v>
      </c>
      <c r="Y34" s="40">
        <v>3</v>
      </c>
      <c r="Z34" s="105">
        <v>17000001</v>
      </c>
      <c r="AA34" s="40">
        <v>5</v>
      </c>
      <c r="AB34" s="105">
        <v>16999999</v>
      </c>
      <c r="AC34" s="40"/>
      <c r="AD34" s="105"/>
      <c r="AE34" s="40"/>
      <c r="AF34" s="105"/>
      <c r="AG34" s="2" t="b">
        <f t="shared" si="2"/>
        <v>1</v>
      </c>
      <c r="AH34" s="40">
        <v>33</v>
      </c>
      <c r="AI34" s="105">
        <f t="shared" si="3"/>
        <v>34000000</v>
      </c>
      <c r="AJ34" s="40"/>
      <c r="AK34" s="105"/>
      <c r="AL34" s="2" t="b">
        <f t="shared" si="4"/>
        <v>1</v>
      </c>
      <c r="AM34" s="40">
        <v>9</v>
      </c>
      <c r="AN34" s="105">
        <f t="shared" si="10"/>
        <v>34000000</v>
      </c>
      <c r="AO34" s="40"/>
      <c r="AP34" s="105"/>
      <c r="AQ34" s="2" t="b">
        <f t="shared" si="6"/>
        <v>1</v>
      </c>
      <c r="AR34" s="40">
        <v>3</v>
      </c>
      <c r="AS34" s="105">
        <f t="shared" si="7"/>
        <v>34000000</v>
      </c>
      <c r="AT34" s="105"/>
      <c r="AU34" s="105"/>
      <c r="AV34" s="2" t="b">
        <f t="shared" si="8"/>
        <v>1</v>
      </c>
    </row>
    <row r="35" spans="1:48" x14ac:dyDescent="0.2">
      <c r="A35" s="81" t="str">
        <f>Pasākumi_kārtas!AA35</f>
        <v>EM</v>
      </c>
      <c r="B35" s="81">
        <f>Pasākumi_kārtas!A35</f>
        <v>2</v>
      </c>
      <c r="C35" s="81" t="str">
        <f>Pasākumi_kārtas!B35</f>
        <v>2.1.</v>
      </c>
      <c r="D35" s="82" t="str">
        <f>Pasākumi_kārtas!C35</f>
        <v>Klimata pārmaiņu mazināšana un pielāgošanās klimata pārmaiņām</v>
      </c>
      <c r="E35" s="81" t="str">
        <f>Pasākumi_kārtas!E35</f>
        <v>2.1.1.</v>
      </c>
      <c r="F35" s="82" t="str">
        <f>Pasākumi_kārtas!F35</f>
        <v>“Energoefektivitātes veicināšana un siltumnīcefekta gāzu emisiju samazināšana”</v>
      </c>
      <c r="G35" s="255" t="str">
        <f>Pasākumi_kārtas!J35</f>
        <v>2.1.1.1.</v>
      </c>
      <c r="H35" s="102" t="str">
        <f>Pasākumi_kārtas!K35</f>
        <v>Energoefektivitātes paaugstināšana dzīvojamās ēkās, t.sk. attīstot ESKO tirgu (daudzīvokļu, privātās un neliela dzīvokļu skaita ēku kompleksos)</v>
      </c>
      <c r="I35" s="40">
        <f>Pasākumi_kārtas!O35</f>
        <v>1</v>
      </c>
      <c r="J35" s="40" t="str">
        <f>Pasākumi_kārtas!P35</f>
        <v>ERAF</v>
      </c>
      <c r="K35" s="103">
        <f>Pasākumi_kārtas!R35</f>
        <v>2550000</v>
      </c>
      <c r="L35" s="256">
        <v>42</v>
      </c>
      <c r="M35" s="103">
        <f>K35</f>
        <v>2550000</v>
      </c>
      <c r="N35" s="40"/>
      <c r="O35" s="103"/>
      <c r="P35" s="40"/>
      <c r="Q35" s="103"/>
      <c r="R35" s="40"/>
      <c r="S35" s="103"/>
      <c r="T35" s="40"/>
      <c r="U35" s="103"/>
      <c r="V35" s="40"/>
      <c r="W35" s="103"/>
      <c r="X35" s="2" t="b">
        <f t="shared" si="0"/>
        <v>1</v>
      </c>
      <c r="Y35" s="40">
        <v>1</v>
      </c>
      <c r="Z35" s="105">
        <f>K35</f>
        <v>2550000</v>
      </c>
      <c r="AA35" s="40"/>
      <c r="AB35" s="105"/>
      <c r="AC35" s="40"/>
      <c r="AD35" s="105"/>
      <c r="AE35" s="40"/>
      <c r="AF35" s="105"/>
      <c r="AG35" s="2" t="b">
        <f t="shared" si="2"/>
        <v>1</v>
      </c>
      <c r="AH35" s="40">
        <v>33</v>
      </c>
      <c r="AI35" s="105">
        <f t="shared" si="3"/>
        <v>2550000</v>
      </c>
      <c r="AJ35" s="40"/>
      <c r="AK35" s="105"/>
      <c r="AL35" s="2" t="b">
        <f t="shared" si="4"/>
        <v>1</v>
      </c>
      <c r="AM35" s="40">
        <v>9</v>
      </c>
      <c r="AN35" s="105">
        <f t="shared" si="10"/>
        <v>2550000</v>
      </c>
      <c r="AO35" s="40"/>
      <c r="AP35" s="105"/>
      <c r="AQ35" s="2" t="b">
        <f t="shared" si="6"/>
        <v>1</v>
      </c>
      <c r="AR35" s="40">
        <v>3</v>
      </c>
      <c r="AS35" s="105">
        <f t="shared" si="7"/>
        <v>2550000</v>
      </c>
      <c r="AT35" s="105"/>
      <c r="AU35" s="105"/>
      <c r="AV35" s="2" t="b">
        <f t="shared" si="8"/>
        <v>1</v>
      </c>
    </row>
    <row r="36" spans="1:48" x14ac:dyDescent="0.2">
      <c r="A36" s="81" t="str">
        <f>Pasākumi_kārtas!AA36</f>
        <v>EM</v>
      </c>
      <c r="B36" s="81">
        <f>Pasākumi_kārtas!A36</f>
        <v>2</v>
      </c>
      <c r="C36" s="81" t="str">
        <f>Pasākumi_kārtas!B36</f>
        <v>2.1.</v>
      </c>
      <c r="D36" s="82" t="str">
        <f>Pasākumi_kārtas!C36</f>
        <v>Klimata pārmaiņu mazināšana un pielāgošanās klimata pārmaiņām</v>
      </c>
      <c r="E36" s="81" t="str">
        <f>Pasākumi_kārtas!E36</f>
        <v>2.1.1.</v>
      </c>
      <c r="F36" s="82" t="str">
        <f>Pasākumi_kārtas!F36</f>
        <v>“Energoefektivitātes veicināšana un siltumnīcefekta gāzu emisiju samazināšana”</v>
      </c>
      <c r="G36" s="255" t="str">
        <f>Pasākumi_kārtas!J36</f>
        <v>2.1.1.1.</v>
      </c>
      <c r="H36" s="102" t="str">
        <f>Pasākumi_kārtas!K36</f>
        <v>Energoefektivitātes paaugstināšana dzīvojamās ēkās, t.sk. attīstot ESKO tirgu (daudzīvokļu, privātās un neliela dzīvokļu skaita ēku kompleksos)</v>
      </c>
      <c r="I36" s="40">
        <f>Pasākumi_kārtas!O36</f>
        <v>2</v>
      </c>
      <c r="J36" s="40" t="str">
        <f>Pasākumi_kārtas!P36</f>
        <v>ERAF</v>
      </c>
      <c r="K36" s="103">
        <f>Pasākumi_kārtas!R36</f>
        <v>144685431</v>
      </c>
      <c r="L36" s="256">
        <v>42</v>
      </c>
      <c r="M36" s="103">
        <f>K36-O36</f>
        <v>100320335</v>
      </c>
      <c r="N36" s="256">
        <v>52</v>
      </c>
      <c r="O36" s="103">
        <v>44365096</v>
      </c>
      <c r="P36" s="40"/>
      <c r="Q36" s="103"/>
      <c r="R36" s="40"/>
      <c r="S36" s="103"/>
      <c r="T36" s="40"/>
      <c r="U36" s="103"/>
      <c r="V36" s="40"/>
      <c r="W36" s="103"/>
      <c r="X36" s="2" t="b">
        <f t="shared" si="0"/>
        <v>1</v>
      </c>
      <c r="Y36" s="40">
        <v>5</v>
      </c>
      <c r="Z36" s="105">
        <v>125691117</v>
      </c>
      <c r="AA36" s="81">
        <v>4</v>
      </c>
      <c r="AB36" s="105">
        <v>4383303</v>
      </c>
      <c r="AC36" s="81">
        <v>3</v>
      </c>
      <c r="AD36" s="105">
        <v>14611011</v>
      </c>
      <c r="AE36" s="40"/>
      <c r="AF36" s="105"/>
      <c r="AG36" s="2" t="b">
        <f t="shared" si="2"/>
        <v>1</v>
      </c>
      <c r="AH36" s="40">
        <v>33</v>
      </c>
      <c r="AI36" s="105">
        <f t="shared" si="3"/>
        <v>144685431</v>
      </c>
      <c r="AJ36" s="40"/>
      <c r="AK36" s="105"/>
      <c r="AL36" s="2" t="b">
        <f t="shared" si="4"/>
        <v>1</v>
      </c>
      <c r="AM36" s="40">
        <v>9</v>
      </c>
      <c r="AN36" s="105">
        <f t="shared" si="10"/>
        <v>144685431</v>
      </c>
      <c r="AO36" s="40"/>
      <c r="AP36" s="105"/>
      <c r="AQ36" s="2" t="b">
        <f t="shared" si="6"/>
        <v>1</v>
      </c>
      <c r="AR36" s="40">
        <v>3</v>
      </c>
      <c r="AS36" s="105">
        <f t="shared" si="7"/>
        <v>144685431</v>
      </c>
      <c r="AT36" s="105"/>
      <c r="AU36" s="105"/>
      <c r="AV36" s="2" t="b">
        <f t="shared" si="8"/>
        <v>1</v>
      </c>
    </row>
    <row r="37" spans="1:48" x14ac:dyDescent="0.2">
      <c r="A37" s="81" t="str">
        <f>Pasākumi_kārtas!AA37</f>
        <v>EM</v>
      </c>
      <c r="B37" s="81">
        <f>Pasākumi_kārtas!A37</f>
        <v>2</v>
      </c>
      <c r="C37" s="81" t="str">
        <f>Pasākumi_kārtas!B37</f>
        <v>2.1.</v>
      </c>
      <c r="D37" s="82" t="str">
        <f>Pasākumi_kārtas!C37</f>
        <v>Klimata pārmaiņu mazināšana un pielāgošanās klimata pārmaiņām</v>
      </c>
      <c r="E37" s="81" t="str">
        <f>Pasākumi_kārtas!E37</f>
        <v>2.1.1.</v>
      </c>
      <c r="F37" s="82" t="str">
        <f>Pasākumi_kārtas!F37</f>
        <v>“Energoefektivitātes veicināšana un siltumnīcefekta gāzu emisiju samazināšana”</v>
      </c>
      <c r="G37" s="258" t="str">
        <f>Pasākumi_kārtas!J37</f>
        <v>2.1.1.2.</v>
      </c>
      <c r="H37" s="102" t="str">
        <f>Pasākumi_kārtas!K37</f>
        <v>AER izmantošana un energoefektivitātes paaugstināšana rūpniecībā un komersantos</v>
      </c>
      <c r="I37" s="40" t="str">
        <f>Pasākumi_kārtas!O37</f>
        <v>_</v>
      </c>
      <c r="J37" s="40" t="str">
        <f>Pasākumi_kārtas!P37</f>
        <v>ERAF</v>
      </c>
      <c r="K37" s="103">
        <f>Pasākumi_kārtas!R37</f>
        <v>6639649</v>
      </c>
      <c r="L37" s="256">
        <v>40</v>
      </c>
      <c r="M37" s="103">
        <v>5311719</v>
      </c>
      <c r="N37" s="251">
        <v>76</v>
      </c>
      <c r="O37" s="103">
        <v>663965</v>
      </c>
      <c r="P37" s="251">
        <v>75</v>
      </c>
      <c r="Q37" s="103">
        <v>663965</v>
      </c>
      <c r="R37" s="250"/>
      <c r="S37" s="103"/>
      <c r="T37" s="40"/>
      <c r="U37" s="103"/>
      <c r="V37" s="40"/>
      <c r="W37" s="103"/>
      <c r="X37" s="2" t="b">
        <f t="shared" si="0"/>
        <v>1</v>
      </c>
      <c r="Y37" s="40">
        <v>1</v>
      </c>
      <c r="Z37" s="105">
        <f>K37</f>
        <v>6639649</v>
      </c>
      <c r="AA37" s="40"/>
      <c r="AB37" s="105"/>
      <c r="AC37" s="40"/>
      <c r="AD37" s="105"/>
      <c r="AE37" s="40"/>
      <c r="AF37" s="105"/>
      <c r="AG37" s="2" t="b">
        <f t="shared" si="2"/>
        <v>1</v>
      </c>
      <c r="AH37" s="40">
        <v>33</v>
      </c>
      <c r="AI37" s="105">
        <f t="shared" ref="AI37:AI64" si="11">K37</f>
        <v>6639649</v>
      </c>
      <c r="AJ37" s="40"/>
      <c r="AK37" s="105"/>
      <c r="AL37" s="2" t="b">
        <f t="shared" si="4"/>
        <v>1</v>
      </c>
      <c r="AM37" s="40">
        <v>9</v>
      </c>
      <c r="AN37" s="105">
        <f t="shared" si="10"/>
        <v>6639649</v>
      </c>
      <c r="AO37" s="40"/>
      <c r="AP37" s="105"/>
      <c r="AQ37" s="2" t="b">
        <f t="shared" si="6"/>
        <v>1</v>
      </c>
      <c r="AR37" s="40">
        <v>3</v>
      </c>
      <c r="AS37" s="105">
        <f t="shared" si="7"/>
        <v>6639649</v>
      </c>
      <c r="AT37" s="105"/>
      <c r="AU37" s="105"/>
      <c r="AV37" s="2" t="b">
        <f t="shared" si="8"/>
        <v>1</v>
      </c>
    </row>
    <row r="38" spans="1:48" x14ac:dyDescent="0.2">
      <c r="A38" s="81" t="str">
        <f>Pasākumi_kārtas!AA38</f>
        <v>EM</v>
      </c>
      <c r="B38" s="81">
        <f>Pasākumi_kārtas!A38</f>
        <v>2</v>
      </c>
      <c r="C38" s="81" t="str">
        <f>Pasākumi_kārtas!B38</f>
        <v>2.1.</v>
      </c>
      <c r="D38" s="82" t="str">
        <f>Pasākumi_kārtas!C38</f>
        <v>Klimata pārmaiņu mazināšana un pielāgošanās klimata pārmaiņām</v>
      </c>
      <c r="E38" s="81" t="str">
        <f>Pasākumi_kārtas!E38</f>
        <v>2.1.1.</v>
      </c>
      <c r="F38" s="82" t="str">
        <f>Pasākumi_kārtas!F38</f>
        <v>“Energoefektivitātes veicināšana un siltumnīcefekta gāzu emisiju samazināšana”</v>
      </c>
      <c r="G38" s="255" t="str">
        <f>Pasākumi_kārtas!J38</f>
        <v>2.1.1.3.</v>
      </c>
      <c r="H38" s="102" t="str">
        <f>Pasākumi_kārtas!K38</f>
        <v>AER izmantošana un energoefektivitātes paaugstināšana lokālajā un individuālajā siltumapgādē un aukstumapgādē</v>
      </c>
      <c r="I38" s="40">
        <f>Pasākumi_kārtas!O38</f>
        <v>1</v>
      </c>
      <c r="J38" s="40" t="str">
        <f>Pasākumi_kārtas!P38</f>
        <v>ERAF</v>
      </c>
      <c r="K38" s="103">
        <f>Pasākumi_kārtas!R38</f>
        <v>271188</v>
      </c>
      <c r="L38" s="256">
        <v>55</v>
      </c>
      <c r="M38" s="103">
        <f>K38</f>
        <v>271188</v>
      </c>
      <c r="N38" s="40"/>
      <c r="O38" s="103"/>
      <c r="P38" s="40"/>
      <c r="Q38" s="103"/>
      <c r="R38" s="40"/>
      <c r="S38" s="103"/>
      <c r="T38" s="40"/>
      <c r="U38" s="103"/>
      <c r="V38" s="40"/>
      <c r="W38" s="103"/>
      <c r="X38" s="2" t="b">
        <f t="shared" si="0"/>
        <v>1</v>
      </c>
      <c r="Y38" s="40">
        <v>1</v>
      </c>
      <c r="Z38" s="105">
        <f>K38</f>
        <v>271188</v>
      </c>
      <c r="AA38" s="40"/>
      <c r="AB38" s="105"/>
      <c r="AC38" s="40"/>
      <c r="AD38" s="105"/>
      <c r="AE38" s="40"/>
      <c r="AF38" s="105"/>
      <c r="AG38" s="2" t="b">
        <f t="shared" si="2"/>
        <v>1</v>
      </c>
      <c r="AH38" s="40">
        <v>33</v>
      </c>
      <c r="AI38" s="105">
        <f t="shared" si="11"/>
        <v>271188</v>
      </c>
      <c r="AJ38" s="40"/>
      <c r="AK38" s="105"/>
      <c r="AL38" s="2" t="b">
        <f t="shared" si="4"/>
        <v>1</v>
      </c>
      <c r="AM38" s="40">
        <v>9</v>
      </c>
      <c r="AN38" s="105">
        <f t="shared" si="10"/>
        <v>271188</v>
      </c>
      <c r="AO38" s="40"/>
      <c r="AP38" s="105"/>
      <c r="AQ38" s="2" t="b">
        <f t="shared" si="6"/>
        <v>1</v>
      </c>
      <c r="AR38" s="40">
        <v>3</v>
      </c>
      <c r="AS38" s="105">
        <f t="shared" si="7"/>
        <v>271188</v>
      </c>
      <c r="AT38" s="105"/>
      <c r="AU38" s="105"/>
      <c r="AV38" s="2" t="b">
        <f t="shared" si="8"/>
        <v>1</v>
      </c>
    </row>
    <row r="39" spans="1:48" x14ac:dyDescent="0.2">
      <c r="A39" s="81" t="str">
        <f>Pasākumi_kārtas!AA39</f>
        <v>KEM</v>
      </c>
      <c r="B39" s="81">
        <f>Pasākumi_kārtas!A39</f>
        <v>2</v>
      </c>
      <c r="C39" s="81" t="str">
        <f>Pasākumi_kārtas!B39</f>
        <v>2.1.</v>
      </c>
      <c r="D39" s="82" t="str">
        <f>Pasākumi_kārtas!C39</f>
        <v>Klimata pārmaiņu mazināšana un pielāgošanās klimata pārmaiņām</v>
      </c>
      <c r="E39" s="81" t="str">
        <f>Pasākumi_kārtas!E39</f>
        <v>2.1.1.</v>
      </c>
      <c r="F39" s="82" t="str">
        <f>Pasākumi_kārtas!F39</f>
        <v>“Energoefektivitātes veicināšana un siltumnīcefekta gāzu emisiju samazināšana”</v>
      </c>
      <c r="G39" s="255" t="str">
        <f>Pasākumi_kārtas!J39</f>
        <v>2.1.1.3.</v>
      </c>
      <c r="H39" s="102" t="str">
        <f>Pasākumi_kārtas!K39</f>
        <v>AER izmantošana un energoefektivitātes paaugstināšana centralizētajā siltumapgādē un aukstumapgādē</v>
      </c>
      <c r="I39" s="40">
        <f>Pasākumi_kārtas!O39</f>
        <v>2</v>
      </c>
      <c r="J39" s="40" t="str">
        <f>Pasākumi_kārtas!P39</f>
        <v>ERAF</v>
      </c>
      <c r="K39" s="103">
        <f>Pasākumi_kārtas!R39</f>
        <v>47440102</v>
      </c>
      <c r="L39" s="256">
        <v>55</v>
      </c>
      <c r="M39" s="103">
        <f>K39</f>
        <v>47440102</v>
      </c>
      <c r="N39" s="40"/>
      <c r="O39" s="103"/>
      <c r="P39" s="40"/>
      <c r="Q39" s="103"/>
      <c r="R39" s="40"/>
      <c r="S39" s="103"/>
      <c r="T39" s="40"/>
      <c r="U39" s="103"/>
      <c r="V39" s="40"/>
      <c r="W39" s="103"/>
      <c r="X39" s="2" t="b">
        <f t="shared" si="0"/>
        <v>1</v>
      </c>
      <c r="Y39" s="40">
        <v>5</v>
      </c>
      <c r="Z39" s="105">
        <v>23720050</v>
      </c>
      <c r="AA39" s="40">
        <v>2</v>
      </c>
      <c r="AB39" s="105">
        <v>23720052</v>
      </c>
      <c r="AC39" s="40"/>
      <c r="AD39" s="105"/>
      <c r="AE39" s="40"/>
      <c r="AF39" s="105"/>
      <c r="AG39" s="2" t="b">
        <f t="shared" si="2"/>
        <v>1</v>
      </c>
      <c r="AH39" s="40">
        <v>33</v>
      </c>
      <c r="AI39" s="105">
        <f t="shared" si="11"/>
        <v>47440102</v>
      </c>
      <c r="AJ39" s="40"/>
      <c r="AK39" s="105"/>
      <c r="AL39" s="2" t="b">
        <f t="shared" si="4"/>
        <v>1</v>
      </c>
      <c r="AM39" s="40">
        <v>9</v>
      </c>
      <c r="AN39" s="105">
        <f t="shared" si="10"/>
        <v>47440102</v>
      </c>
      <c r="AO39" s="40"/>
      <c r="AP39" s="105"/>
      <c r="AQ39" s="2" t="b">
        <f t="shared" si="6"/>
        <v>1</v>
      </c>
      <c r="AR39" s="40">
        <v>3</v>
      </c>
      <c r="AS39" s="105">
        <f t="shared" si="7"/>
        <v>47440102</v>
      </c>
      <c r="AT39" s="105"/>
      <c r="AU39" s="105"/>
      <c r="AV39" s="2" t="b">
        <f t="shared" si="8"/>
        <v>1</v>
      </c>
    </row>
    <row r="40" spans="1:48" x14ac:dyDescent="0.2">
      <c r="A40" s="81" t="str">
        <f>Pasākumi_kārtas!AA40</f>
        <v>EM</v>
      </c>
      <c r="B40" s="81">
        <f>Pasākumi_kārtas!A40</f>
        <v>2</v>
      </c>
      <c r="C40" s="81" t="str">
        <f>Pasākumi_kārtas!B40</f>
        <v>2.1.</v>
      </c>
      <c r="D40" s="82" t="str">
        <f>Pasākumi_kārtas!C40</f>
        <v>Klimata pārmaiņu mazināšana un pielāgošanās klimata pārmaiņām</v>
      </c>
      <c r="E40" s="81" t="str">
        <f>Pasākumi_kārtas!E40</f>
        <v>2.1.1.</v>
      </c>
      <c r="F40" s="82" t="str">
        <f>Pasākumi_kārtas!F40</f>
        <v>“Energoefektivitātes veicināšana un siltumnīcefekta gāzu emisiju samazināšana”</v>
      </c>
      <c r="G40" s="255" t="str">
        <f>Pasākumi_kārtas!J40</f>
        <v>2.1.1.4.</v>
      </c>
      <c r="H40" s="102" t="str">
        <f>Pasākumi_kārtas!K40</f>
        <v>Energoefektivitātes paaugstināšana valsts ēkās</v>
      </c>
      <c r="I40" s="40" t="str">
        <f>Pasākumi_kārtas!O40</f>
        <v>_</v>
      </c>
      <c r="J40" s="40" t="str">
        <f>Pasākumi_kārtas!P40</f>
        <v>ERAF</v>
      </c>
      <c r="K40" s="103">
        <f>Pasākumi_kārtas!R40</f>
        <v>86441736</v>
      </c>
      <c r="L40" s="256">
        <v>45</v>
      </c>
      <c r="M40" s="103">
        <v>50945736</v>
      </c>
      <c r="N40" s="256">
        <v>52</v>
      </c>
      <c r="O40" s="103">
        <v>35496000</v>
      </c>
      <c r="P40" s="250"/>
      <c r="Q40" s="103"/>
      <c r="R40" s="40"/>
      <c r="S40" s="103"/>
      <c r="T40" s="40"/>
      <c r="U40" s="103"/>
      <c r="V40" s="40"/>
      <c r="W40" s="103"/>
      <c r="X40" s="2" t="b">
        <f t="shared" si="0"/>
        <v>1</v>
      </c>
      <c r="Y40" s="40">
        <v>1</v>
      </c>
      <c r="Z40" s="105">
        <f t="shared" ref="Z40:Z46" si="12">K40</f>
        <v>86441736</v>
      </c>
      <c r="AA40" s="40"/>
      <c r="AB40" s="105"/>
      <c r="AC40" s="40"/>
      <c r="AD40" s="105"/>
      <c r="AE40" s="40"/>
      <c r="AF40" s="105"/>
      <c r="AG40" s="2" t="b">
        <f t="shared" si="2"/>
        <v>1</v>
      </c>
      <c r="AH40" s="40">
        <v>33</v>
      </c>
      <c r="AI40" s="105">
        <f t="shared" si="11"/>
        <v>86441736</v>
      </c>
      <c r="AJ40" s="40"/>
      <c r="AK40" s="105"/>
      <c r="AL40" s="2" t="b">
        <f t="shared" si="4"/>
        <v>1</v>
      </c>
      <c r="AM40" s="40">
        <v>9</v>
      </c>
      <c r="AN40" s="105">
        <f t="shared" si="10"/>
        <v>86441736</v>
      </c>
      <c r="AO40" s="40"/>
      <c r="AP40" s="105"/>
      <c r="AQ40" s="2" t="b">
        <f t="shared" si="6"/>
        <v>1</v>
      </c>
      <c r="AR40" s="40">
        <v>3</v>
      </c>
      <c r="AS40" s="105">
        <f t="shared" si="7"/>
        <v>86441736</v>
      </c>
      <c r="AT40" s="105"/>
      <c r="AU40" s="105"/>
      <c r="AV40" s="2" t="b">
        <f t="shared" si="8"/>
        <v>1</v>
      </c>
    </row>
    <row r="41" spans="1:48" x14ac:dyDescent="0.2">
      <c r="A41" s="81" t="str">
        <f>Pasākumi_kārtas!AA41</f>
        <v>IZM</v>
      </c>
      <c r="B41" s="81">
        <f>Pasākumi_kārtas!A41</f>
        <v>2</v>
      </c>
      <c r="C41" s="81" t="str">
        <f>Pasākumi_kārtas!B41</f>
        <v>2.1.</v>
      </c>
      <c r="D41" s="82" t="str">
        <f>Pasākumi_kārtas!C41</f>
        <v>Klimata pārmaiņu mazināšana un pielāgošanās klimata pārmaiņām</v>
      </c>
      <c r="E41" s="81" t="str">
        <f>Pasākumi_kārtas!E41</f>
        <v>2.1.1.</v>
      </c>
      <c r="F41" s="82" t="str">
        <f>Pasākumi_kārtas!F41</f>
        <v>“Energoefektivitātes veicināšana un siltumnīcefekta gāzu emisiju samazināšana”</v>
      </c>
      <c r="G41" s="258" t="str">
        <f>Pasākumi_kārtas!J41</f>
        <v>2.1.1.5.</v>
      </c>
      <c r="H41" s="102" t="str">
        <f>Pasākumi_kārtas!K41</f>
        <v>Klimata neitrāli risinājumi profesionālās izglītības iestāžu un koledžu izglītības programmās, vidē un infrastruktūrā</v>
      </c>
      <c r="I41" s="40" t="str">
        <f>Pasākumi_kārtas!O41</f>
        <v>_</v>
      </c>
      <c r="J41" s="40" t="str">
        <f>Pasākumi_kārtas!P41</f>
        <v>ERAF</v>
      </c>
      <c r="K41" s="103">
        <f>Pasākumi_kārtas!R41</f>
        <v>16269000</v>
      </c>
      <c r="L41" s="251">
        <v>44</v>
      </c>
      <c r="M41" s="103">
        <v>7656000</v>
      </c>
      <c r="N41" s="256">
        <v>48</v>
      </c>
      <c r="O41" s="103">
        <v>700000</v>
      </c>
      <c r="P41" s="256">
        <v>52</v>
      </c>
      <c r="Q41" s="103">
        <v>1250000</v>
      </c>
      <c r="R41" s="257">
        <v>53</v>
      </c>
      <c r="S41" s="103">
        <v>6663000</v>
      </c>
      <c r="T41" s="40"/>
      <c r="U41" s="103"/>
      <c r="V41" s="40"/>
      <c r="W41" s="103"/>
      <c r="X41" s="2" t="b">
        <f t="shared" si="0"/>
        <v>1</v>
      </c>
      <c r="Y41" s="40">
        <v>1</v>
      </c>
      <c r="Z41" s="105">
        <f t="shared" si="12"/>
        <v>16269000</v>
      </c>
      <c r="AA41" s="40"/>
      <c r="AB41" s="105"/>
      <c r="AC41" s="40"/>
      <c r="AD41" s="105"/>
      <c r="AE41" s="40"/>
      <c r="AF41" s="105"/>
      <c r="AG41" s="2" t="b">
        <f t="shared" si="2"/>
        <v>1</v>
      </c>
      <c r="AH41" s="40">
        <v>33</v>
      </c>
      <c r="AI41" s="105">
        <f t="shared" si="11"/>
        <v>16269000</v>
      </c>
      <c r="AJ41" s="40"/>
      <c r="AK41" s="105"/>
      <c r="AL41" s="2" t="b">
        <f t="shared" si="4"/>
        <v>1</v>
      </c>
      <c r="AM41" s="40">
        <v>9</v>
      </c>
      <c r="AN41" s="105">
        <f t="shared" si="10"/>
        <v>16269000</v>
      </c>
      <c r="AO41" s="40"/>
      <c r="AP41" s="105"/>
      <c r="AQ41" s="2" t="b">
        <f t="shared" si="6"/>
        <v>1</v>
      </c>
      <c r="AR41" s="40">
        <v>3</v>
      </c>
      <c r="AS41" s="105">
        <f t="shared" si="7"/>
        <v>16269000</v>
      </c>
      <c r="AT41" s="105"/>
      <c r="AU41" s="105"/>
      <c r="AV41" s="2" t="b">
        <f t="shared" si="8"/>
        <v>1</v>
      </c>
    </row>
    <row r="42" spans="1:48" x14ac:dyDescent="0.2">
      <c r="A42" s="81" t="str">
        <f>Pasākumi_kārtas!AA42</f>
        <v>VARAM</v>
      </c>
      <c r="B42" s="81">
        <f>Pasākumi_kārtas!A42</f>
        <v>2</v>
      </c>
      <c r="C42" s="81" t="str">
        <f>Pasākumi_kārtas!B42</f>
        <v>2.1.</v>
      </c>
      <c r="D42" s="82" t="str">
        <f>Pasākumi_kārtas!C42</f>
        <v>Klimata pārmaiņu mazināšana un pielāgošanās klimata pārmaiņām</v>
      </c>
      <c r="E42" s="81" t="str">
        <f>Pasākumi_kārtas!E42</f>
        <v>2.1.1.</v>
      </c>
      <c r="F42" s="82" t="str">
        <f>Pasākumi_kārtas!F42</f>
        <v>“Energoefektivitātes veicināšana un siltumnīcefekta gāzu emisiju samazināšana”</v>
      </c>
      <c r="G42" s="255" t="str">
        <f>Pasākumi_kārtas!J42</f>
        <v>2.1.1.6.</v>
      </c>
      <c r="H42" s="102" t="str">
        <f>Pasākumi_kārtas!K42</f>
        <v>Pašvaldību ēku energoefektivitātes paaugstināšana</v>
      </c>
      <c r="I42" s="40">
        <f>Pasākumi_kārtas!O42</f>
        <v>1</v>
      </c>
      <c r="J42" s="40" t="str">
        <f>Pasākumi_kārtas!P42</f>
        <v>ERAF</v>
      </c>
      <c r="K42" s="103">
        <f>Pasākumi_kārtas!R42</f>
        <v>3093705</v>
      </c>
      <c r="L42" s="256">
        <v>45</v>
      </c>
      <c r="M42" s="103">
        <f>K42</f>
        <v>3093705</v>
      </c>
      <c r="N42" s="40"/>
      <c r="O42" s="103"/>
      <c r="P42" s="40"/>
      <c r="Q42" s="103"/>
      <c r="R42" s="40"/>
      <c r="S42" s="103"/>
      <c r="T42" s="40"/>
      <c r="U42" s="103"/>
      <c r="V42" s="40"/>
      <c r="W42" s="103"/>
      <c r="X42" s="2" t="b">
        <f t="shared" si="0"/>
        <v>1</v>
      </c>
      <c r="Y42" s="40">
        <v>1</v>
      </c>
      <c r="Z42" s="105">
        <f t="shared" si="12"/>
        <v>3093705</v>
      </c>
      <c r="AA42" s="40"/>
      <c r="AB42" s="105"/>
      <c r="AC42" s="40"/>
      <c r="AD42" s="105"/>
      <c r="AE42" s="40"/>
      <c r="AF42" s="105"/>
      <c r="AG42" s="2" t="b">
        <f t="shared" si="2"/>
        <v>1</v>
      </c>
      <c r="AH42" s="40">
        <v>33</v>
      </c>
      <c r="AI42" s="105">
        <f t="shared" si="11"/>
        <v>3093705</v>
      </c>
      <c r="AJ42" s="40"/>
      <c r="AK42" s="105"/>
      <c r="AL42" s="2" t="b">
        <f t="shared" si="4"/>
        <v>1</v>
      </c>
      <c r="AM42" s="40">
        <v>9</v>
      </c>
      <c r="AN42" s="105">
        <f t="shared" si="10"/>
        <v>3093705</v>
      </c>
      <c r="AO42" s="40"/>
      <c r="AP42" s="105"/>
      <c r="AQ42" s="2" t="b">
        <f t="shared" si="6"/>
        <v>1</v>
      </c>
      <c r="AR42" s="40">
        <v>3</v>
      </c>
      <c r="AS42" s="105">
        <f t="shared" si="7"/>
        <v>3093705</v>
      </c>
      <c r="AT42" s="105"/>
      <c r="AU42" s="105"/>
      <c r="AV42" s="2" t="b">
        <f t="shared" si="8"/>
        <v>1</v>
      </c>
    </row>
    <row r="43" spans="1:48" x14ac:dyDescent="0.2">
      <c r="A43" s="81" t="str">
        <f>Pasākumi_kārtas!AA43</f>
        <v>VARAM</v>
      </c>
      <c r="B43" s="81">
        <f>Pasākumi_kārtas!A43</f>
        <v>2</v>
      </c>
      <c r="C43" s="81" t="str">
        <f>Pasākumi_kārtas!B43</f>
        <v>2.1.</v>
      </c>
      <c r="D43" s="82" t="str">
        <f>Pasākumi_kārtas!C43</f>
        <v>Klimata pārmaiņu mazināšana un pielāgošanās klimata pārmaiņām</v>
      </c>
      <c r="E43" s="81" t="str">
        <f>Pasākumi_kārtas!E43</f>
        <v>2.1.1.</v>
      </c>
      <c r="F43" s="82" t="str">
        <f>Pasākumi_kārtas!F43</f>
        <v>“Energoefektivitātes veicināšana un siltumnīcefekta gāzu emisiju samazināšana”</v>
      </c>
      <c r="G43" s="258" t="str">
        <f>Pasākumi_kārtas!J43</f>
        <v>2.1.1.6.</v>
      </c>
      <c r="H43" s="102" t="str">
        <f>Pasākumi_kārtas!K43</f>
        <v>Pašvaldību ēku energoefektivitātes paaugstināšana</v>
      </c>
      <c r="I43" s="40">
        <f>Pasākumi_kārtas!O43</f>
        <v>2</v>
      </c>
      <c r="J43" s="40" t="str">
        <f>Pasākumi_kārtas!P43</f>
        <v>ERAF</v>
      </c>
      <c r="K43" s="103">
        <f>Pasākumi_kārtas!R43</f>
        <v>5190824</v>
      </c>
      <c r="L43" s="251">
        <v>44</v>
      </c>
      <c r="M43" s="103">
        <v>1940824</v>
      </c>
      <c r="N43" s="257">
        <v>48</v>
      </c>
      <c r="O43" s="103">
        <v>3250000</v>
      </c>
      <c r="P43" s="40"/>
      <c r="Q43" s="103"/>
      <c r="R43" s="40"/>
      <c r="S43" s="103"/>
      <c r="T43" s="40"/>
      <c r="U43" s="103"/>
      <c r="V43" s="40"/>
      <c r="W43" s="103"/>
      <c r="X43" s="2" t="b">
        <f t="shared" si="0"/>
        <v>1</v>
      </c>
      <c r="Y43" s="40">
        <v>1</v>
      </c>
      <c r="Z43" s="105">
        <f t="shared" si="12"/>
        <v>5190824</v>
      </c>
      <c r="AA43" s="40"/>
      <c r="AB43" s="105"/>
      <c r="AC43" s="40"/>
      <c r="AD43" s="105"/>
      <c r="AE43" s="40"/>
      <c r="AF43" s="105"/>
      <c r="AG43" s="2" t="b">
        <f t="shared" si="2"/>
        <v>1</v>
      </c>
      <c r="AH43" s="40">
        <v>33</v>
      </c>
      <c r="AI43" s="105">
        <f t="shared" si="11"/>
        <v>5190824</v>
      </c>
      <c r="AJ43" s="40"/>
      <c r="AK43" s="105"/>
      <c r="AL43" s="2" t="b">
        <f t="shared" si="4"/>
        <v>1</v>
      </c>
      <c r="AM43" s="40">
        <v>9</v>
      </c>
      <c r="AN43" s="105">
        <f t="shared" si="10"/>
        <v>5190824</v>
      </c>
      <c r="AO43" s="40"/>
      <c r="AP43" s="105"/>
      <c r="AQ43" s="2" t="b">
        <f t="shared" si="6"/>
        <v>1</v>
      </c>
      <c r="AR43" s="40">
        <v>3</v>
      </c>
      <c r="AS43" s="105">
        <f t="shared" si="7"/>
        <v>5190824</v>
      </c>
      <c r="AT43" s="105"/>
      <c r="AU43" s="105"/>
      <c r="AV43" s="2" t="b">
        <f t="shared" si="8"/>
        <v>1</v>
      </c>
    </row>
    <row r="44" spans="1:48" x14ac:dyDescent="0.2">
      <c r="A44" s="81" t="str">
        <f>Pasākumi_kārtas!AA44</f>
        <v>VARAM</v>
      </c>
      <c r="B44" s="81">
        <f>Pasākumi_kārtas!A44</f>
        <v>2</v>
      </c>
      <c r="C44" s="81" t="str">
        <f>Pasākumi_kārtas!B44</f>
        <v>2.1.</v>
      </c>
      <c r="D44" s="82" t="str">
        <f>Pasākumi_kārtas!C44</f>
        <v>Klimata pārmaiņu mazināšana un pielāgošanās klimata pārmaiņām</v>
      </c>
      <c r="E44" s="81" t="str">
        <f>Pasākumi_kārtas!E44</f>
        <v>2.1.1.</v>
      </c>
      <c r="F44" s="82" t="str">
        <f>Pasākumi_kārtas!F44</f>
        <v>“Energoefektivitātes veicināšana un siltumnīcefekta gāzu emisiju samazināšana”</v>
      </c>
      <c r="G44" s="255" t="str">
        <f>Pasākumi_kārtas!J44</f>
        <v>2.1.1.6.</v>
      </c>
      <c r="H44" s="102" t="str">
        <f>Pasākumi_kārtas!K44</f>
        <v>Pašvaldību ēku energoefektivitātes paaugstināšana</v>
      </c>
      <c r="I44" s="40">
        <f>Pasākumi_kārtas!O44</f>
        <v>3</v>
      </c>
      <c r="J44" s="40" t="str">
        <f>Pasākumi_kārtas!P44</f>
        <v>ERAF</v>
      </c>
      <c r="K44" s="103">
        <f>Pasākumi_kārtas!R44</f>
        <v>12961544</v>
      </c>
      <c r="L44" s="256">
        <v>45</v>
      </c>
      <c r="M44" s="103">
        <f>K44</f>
        <v>12961544</v>
      </c>
      <c r="N44" s="40"/>
      <c r="O44" s="103"/>
      <c r="P44" s="40"/>
      <c r="Q44" s="103"/>
      <c r="R44" s="40"/>
      <c r="S44" s="103"/>
      <c r="T44" s="40"/>
      <c r="U44" s="103"/>
      <c r="V44" s="40"/>
      <c r="W44" s="103"/>
      <c r="X44" s="2" t="b">
        <f t="shared" si="0"/>
        <v>1</v>
      </c>
      <c r="Y44" s="40">
        <v>1</v>
      </c>
      <c r="Z44" s="105">
        <f t="shared" si="12"/>
        <v>12961544</v>
      </c>
      <c r="AA44" s="40"/>
      <c r="AB44" s="105"/>
      <c r="AC44" s="40"/>
      <c r="AD44" s="105"/>
      <c r="AE44" s="40"/>
      <c r="AF44" s="105"/>
      <c r="AG44" s="2" t="b">
        <f t="shared" si="2"/>
        <v>1</v>
      </c>
      <c r="AH44" s="40">
        <v>33</v>
      </c>
      <c r="AI44" s="105">
        <f t="shared" si="11"/>
        <v>12961544</v>
      </c>
      <c r="AJ44" s="40"/>
      <c r="AK44" s="105"/>
      <c r="AL44" s="2" t="b">
        <f t="shared" si="4"/>
        <v>1</v>
      </c>
      <c r="AM44" s="40">
        <v>9</v>
      </c>
      <c r="AN44" s="105">
        <f t="shared" si="10"/>
        <v>12961544</v>
      </c>
      <c r="AO44" s="40"/>
      <c r="AP44" s="105"/>
      <c r="AQ44" s="2" t="b">
        <f t="shared" si="6"/>
        <v>1</v>
      </c>
      <c r="AR44" s="40">
        <v>3</v>
      </c>
      <c r="AS44" s="105">
        <f t="shared" si="7"/>
        <v>12961544</v>
      </c>
      <c r="AT44" s="105"/>
      <c r="AU44" s="105"/>
      <c r="AV44" s="2" t="b">
        <f t="shared" si="8"/>
        <v>1</v>
      </c>
    </row>
    <row r="45" spans="1:48" x14ac:dyDescent="0.2">
      <c r="A45" s="81" t="str">
        <f>Pasākumi_kārtas!AA45</f>
        <v>EM</v>
      </c>
      <c r="B45" s="81">
        <f>Pasākumi_kārtas!A45</f>
        <v>2</v>
      </c>
      <c r="C45" s="81" t="str">
        <f>Pasākumi_kārtas!B45</f>
        <v>2.1.</v>
      </c>
      <c r="D45" s="82" t="str">
        <f>Pasākumi_kārtas!C45</f>
        <v>Klimata pārmaiņu mazināšana un pielāgošanās klimata pārmaiņām</v>
      </c>
      <c r="E45" s="81" t="str">
        <f>Pasākumi_kārtas!E45</f>
        <v>2.1.1.</v>
      </c>
      <c r="F45" s="82" t="str">
        <f>Pasākumi_kārtas!F45</f>
        <v>“Energoefektivitātes veicināšana un siltumnīcefekta gāzu emisiju samazināšana”</v>
      </c>
      <c r="G45" s="258" t="str">
        <f>Pasākumi_kārtas!J45</f>
        <v>2.1.1.7.</v>
      </c>
      <c r="H45" s="102" t="str">
        <f>Pasākumi_kārtas!K45</f>
        <v xml:space="preserve">Zinātniskās infrastruktūras energoefektivitātes pasākumi  </v>
      </c>
      <c r="I45" s="40" t="str">
        <f>Pasākumi_kārtas!O45</f>
        <v>_</v>
      </c>
      <c r="J45" s="40" t="str">
        <f>Pasākumi_kārtas!P45</f>
        <v>ERAF</v>
      </c>
      <c r="K45" s="103">
        <f>Pasākumi_kārtas!R45</f>
        <v>11092500</v>
      </c>
      <c r="L45" s="251">
        <v>44</v>
      </c>
      <c r="M45" s="103">
        <v>3697500</v>
      </c>
      <c r="N45" s="256">
        <v>52</v>
      </c>
      <c r="O45" s="103">
        <v>7395000</v>
      </c>
      <c r="P45" s="250"/>
      <c r="Q45" s="103"/>
      <c r="R45" s="40"/>
      <c r="S45" s="103"/>
      <c r="T45" s="40"/>
      <c r="U45" s="103"/>
      <c r="V45" s="40"/>
      <c r="W45" s="103"/>
      <c r="X45" s="2" t="b">
        <f t="shared" si="0"/>
        <v>1</v>
      </c>
      <c r="Y45" s="40">
        <v>1</v>
      </c>
      <c r="Z45" s="105">
        <f t="shared" si="12"/>
        <v>11092500</v>
      </c>
      <c r="AA45" s="40"/>
      <c r="AB45" s="105"/>
      <c r="AC45" s="40"/>
      <c r="AD45" s="105"/>
      <c r="AE45" s="40"/>
      <c r="AF45" s="105"/>
      <c r="AG45" s="2" t="b">
        <f t="shared" si="2"/>
        <v>1</v>
      </c>
      <c r="AH45" s="40">
        <v>33</v>
      </c>
      <c r="AI45" s="105">
        <f t="shared" si="11"/>
        <v>11092500</v>
      </c>
      <c r="AJ45" s="40"/>
      <c r="AK45" s="105"/>
      <c r="AL45" s="2" t="b">
        <f t="shared" si="4"/>
        <v>1</v>
      </c>
      <c r="AM45" s="40">
        <v>9</v>
      </c>
      <c r="AN45" s="105">
        <f t="shared" si="10"/>
        <v>11092500</v>
      </c>
      <c r="AO45" s="40"/>
      <c r="AP45" s="105"/>
      <c r="AQ45" s="2" t="b">
        <f t="shared" si="6"/>
        <v>1</v>
      </c>
      <c r="AR45" s="40">
        <v>3</v>
      </c>
      <c r="AS45" s="105">
        <f t="shared" si="7"/>
        <v>11092500</v>
      </c>
      <c r="AT45" s="105"/>
      <c r="AU45" s="105"/>
      <c r="AV45" s="2" t="b">
        <f t="shared" si="8"/>
        <v>1</v>
      </c>
    </row>
    <row r="46" spans="1:48" x14ac:dyDescent="0.2">
      <c r="A46" s="81" t="str">
        <f>Pasākumi_kārtas!AA46</f>
        <v>EM</v>
      </c>
      <c r="B46" s="81">
        <f>Pasākumi_kārtas!A46</f>
        <v>2</v>
      </c>
      <c r="C46" s="81" t="str">
        <f>Pasākumi_kārtas!B46</f>
        <v>2.1.</v>
      </c>
      <c r="D46" s="82" t="str">
        <f>Pasākumi_kārtas!C46</f>
        <v>Klimata pārmaiņu mazināšana un pielāgošanās klimata pārmaiņām</v>
      </c>
      <c r="E46" s="81" t="str">
        <f>Pasākumi_kārtas!E46</f>
        <v>2.1.1.</v>
      </c>
      <c r="F46" s="82" t="str">
        <f>Pasākumi_kārtas!F46</f>
        <v>“Energoefektivitātes veicināšana un siltumnīcefekta gāzu emisiju samazināšana”</v>
      </c>
      <c r="G46" s="258" t="str">
        <f>Pasākumi_kārtas!J46</f>
        <v>2.1.1.8.</v>
      </c>
      <c r="H46" s="102" t="str">
        <f>Pasākumi_kārtas!K46</f>
        <v>Energoefektivitāti veicinoši pasākumi kultūras infrastruktūrā</v>
      </c>
      <c r="I46" s="40" t="str">
        <f>Pasākumi_kārtas!O46</f>
        <v>_</v>
      </c>
      <c r="J46" s="40" t="str">
        <f>Pasākumi_kārtas!P46</f>
        <v>ERAF</v>
      </c>
      <c r="K46" s="103">
        <f>Pasākumi_kārtas!R46</f>
        <v>29580000</v>
      </c>
      <c r="L46" s="251">
        <v>44</v>
      </c>
      <c r="M46" s="103">
        <v>17748000</v>
      </c>
      <c r="N46" s="256">
        <v>52</v>
      </c>
      <c r="O46" s="103">
        <v>11832000</v>
      </c>
      <c r="P46" s="250"/>
      <c r="Q46" s="103"/>
      <c r="R46" s="40"/>
      <c r="S46" s="103"/>
      <c r="T46" s="40"/>
      <c r="U46" s="103"/>
      <c r="V46" s="40"/>
      <c r="W46" s="103"/>
      <c r="X46" s="2" t="b">
        <f t="shared" si="0"/>
        <v>1</v>
      </c>
      <c r="Y46" s="40">
        <v>1</v>
      </c>
      <c r="Z46" s="105">
        <f t="shared" si="12"/>
        <v>29580000</v>
      </c>
      <c r="AA46" s="40"/>
      <c r="AB46" s="105"/>
      <c r="AC46" s="40"/>
      <c r="AD46" s="105"/>
      <c r="AE46" s="40"/>
      <c r="AF46" s="105"/>
      <c r="AG46" s="2" t="b">
        <f t="shared" si="2"/>
        <v>1</v>
      </c>
      <c r="AH46" s="40">
        <v>33</v>
      </c>
      <c r="AI46" s="105">
        <f t="shared" si="11"/>
        <v>29580000</v>
      </c>
      <c r="AJ46" s="40"/>
      <c r="AK46" s="105"/>
      <c r="AL46" s="2" t="b">
        <f t="shared" si="4"/>
        <v>1</v>
      </c>
      <c r="AM46" s="40">
        <v>9</v>
      </c>
      <c r="AN46" s="105">
        <f t="shared" si="10"/>
        <v>29580000</v>
      </c>
      <c r="AO46" s="40"/>
      <c r="AP46" s="105"/>
      <c r="AQ46" s="2" t="b">
        <f t="shared" si="6"/>
        <v>1</v>
      </c>
      <c r="AR46" s="40">
        <v>3</v>
      </c>
      <c r="AS46" s="105">
        <f t="shared" si="7"/>
        <v>29580000</v>
      </c>
      <c r="AT46" s="105"/>
      <c r="AU46" s="105"/>
      <c r="AV46" s="2" t="b">
        <f t="shared" si="8"/>
        <v>1</v>
      </c>
    </row>
    <row r="47" spans="1:48" x14ac:dyDescent="0.2">
      <c r="A47" s="81" t="str">
        <f>Pasākumi_kārtas!AA47</f>
        <v>KEM</v>
      </c>
      <c r="B47" s="81">
        <f>Pasākumi_kārtas!A47</f>
        <v>2</v>
      </c>
      <c r="C47" s="81" t="str">
        <f>Pasākumi_kārtas!B47</f>
        <v>2.1.</v>
      </c>
      <c r="D47" s="82" t="str">
        <f>Pasākumi_kārtas!C47</f>
        <v>Klimata pārmaiņu mazināšana un pielāgošanās klimata pārmaiņām</v>
      </c>
      <c r="E47" s="81" t="str">
        <f>Pasākumi_kārtas!E47</f>
        <v>2.1.2.</v>
      </c>
      <c r="F47" s="82" t="str">
        <f>Pasākumi_kārtas!F47</f>
        <v>“Atjaunojamo energoresursu enerģijas veicināšana - biometāns”</v>
      </c>
      <c r="G47" s="258" t="str">
        <f>Pasākumi_kārtas!J47</f>
        <v>2.1.2.0.</v>
      </c>
      <c r="H47" s="102" t="str">
        <f>Pasākumi_kārtas!K47</f>
        <v>_</v>
      </c>
      <c r="I47" s="40">
        <f>Pasākumi_kārtas!O47</f>
        <v>1</v>
      </c>
      <c r="J47" s="40" t="str">
        <f>Pasākumi_kārtas!P47</f>
        <v>KF</v>
      </c>
      <c r="K47" s="103">
        <f>Pasākumi_kārtas!R47</f>
        <v>18246193</v>
      </c>
      <c r="L47" s="251">
        <v>49</v>
      </c>
      <c r="M47" s="103">
        <f t="shared" ref="M47:M54" si="13">K47</f>
        <v>18246193</v>
      </c>
      <c r="N47" s="40"/>
      <c r="O47" s="103"/>
      <c r="P47" s="40"/>
      <c r="Q47" s="103"/>
      <c r="R47" s="40"/>
      <c r="S47" s="103"/>
      <c r="T47" s="40"/>
      <c r="U47" s="103"/>
      <c r="V47" s="40"/>
      <c r="W47" s="103"/>
      <c r="X47" s="2" t="b">
        <f t="shared" si="0"/>
        <v>1</v>
      </c>
      <c r="Y47" s="40">
        <v>5</v>
      </c>
      <c r="Z47" s="105">
        <f>ROUNDDOWN(M47/2,0)</f>
        <v>9123096</v>
      </c>
      <c r="AA47" s="81">
        <v>2</v>
      </c>
      <c r="AB47" s="105">
        <f>Z47+1</f>
        <v>9123097</v>
      </c>
      <c r="AC47" s="81"/>
      <c r="AD47" s="105"/>
      <c r="AE47" s="40"/>
      <c r="AF47" s="105"/>
      <c r="AG47" s="2" t="b">
        <f t="shared" si="2"/>
        <v>1</v>
      </c>
      <c r="AH47" s="40">
        <v>33</v>
      </c>
      <c r="AI47" s="105">
        <f t="shared" si="11"/>
        <v>18246193</v>
      </c>
      <c r="AJ47" s="40"/>
      <c r="AK47" s="105"/>
      <c r="AL47" s="2" t="b">
        <f t="shared" si="4"/>
        <v>1</v>
      </c>
      <c r="AM47" s="40">
        <v>9</v>
      </c>
      <c r="AN47" s="105">
        <f t="shared" si="10"/>
        <v>18246193</v>
      </c>
      <c r="AO47" s="40"/>
      <c r="AP47" s="105"/>
      <c r="AQ47" s="2" t="b">
        <f t="shared" si="6"/>
        <v>1</v>
      </c>
      <c r="AR47" s="40">
        <v>3</v>
      </c>
      <c r="AS47" s="105">
        <f t="shared" si="7"/>
        <v>18246193</v>
      </c>
      <c r="AT47" s="105"/>
      <c r="AU47" s="105"/>
      <c r="AV47" s="2" t="b">
        <f t="shared" si="8"/>
        <v>1</v>
      </c>
    </row>
    <row r="48" spans="1:48" x14ac:dyDescent="0.2">
      <c r="A48" s="81" t="str">
        <f>Pasākumi_kārtas!AA48</f>
        <v>VARAM</v>
      </c>
      <c r="B48" s="81">
        <f>Pasākumi_kārtas!A48</f>
        <v>2</v>
      </c>
      <c r="C48" s="81" t="str">
        <f>Pasākumi_kārtas!B48</f>
        <v>2.1.</v>
      </c>
      <c r="D48" s="82" t="str">
        <f>Pasākumi_kārtas!C48</f>
        <v>Klimata pārmaiņu mazināšana un pielāgošanās klimata pārmaiņām</v>
      </c>
      <c r="E48" s="81" t="str">
        <f>Pasākumi_kārtas!E48</f>
        <v>2.1.3.</v>
      </c>
      <c r="F48" s="82" t="str">
        <f>Pasākumi_kārtas!F48</f>
        <v>“Veicināt pielāgošanos klimata pārmaiņām, risku novēršanu un noturību pret katastrofām”</v>
      </c>
      <c r="G48" s="255" t="str">
        <f>Pasākumi_kārtas!J48</f>
        <v>2.1.3.1.</v>
      </c>
      <c r="H48" s="102" t="str">
        <f>Pasākumi_kārtas!K48</f>
        <v>Pašvaldību pielāgošanās klimata pārmaiņām</v>
      </c>
      <c r="I48" s="40">
        <f>Pasākumi_kārtas!O48</f>
        <v>1</v>
      </c>
      <c r="J48" s="40" t="str">
        <f>Pasākumi_kārtas!P48</f>
        <v>ERAF</v>
      </c>
      <c r="K48" s="103">
        <f>Pasākumi_kārtas!R48</f>
        <v>33658159</v>
      </c>
      <c r="L48" s="256">
        <v>60</v>
      </c>
      <c r="M48" s="253">
        <f t="shared" si="13"/>
        <v>33658159</v>
      </c>
      <c r="N48" s="40"/>
      <c r="O48" s="103"/>
      <c r="P48" s="40"/>
      <c r="Q48" s="103"/>
      <c r="R48" s="40"/>
      <c r="S48" s="103"/>
      <c r="T48" s="40"/>
      <c r="U48" s="103"/>
      <c r="V48" s="40"/>
      <c r="W48" s="103"/>
      <c r="X48" s="2" t="b">
        <f t="shared" si="0"/>
        <v>1</v>
      </c>
      <c r="Y48" s="40">
        <v>1</v>
      </c>
      <c r="Z48" s="105">
        <f t="shared" ref="Z48:Z79" si="14">K48</f>
        <v>33658159</v>
      </c>
      <c r="AA48" s="40"/>
      <c r="AB48" s="105"/>
      <c r="AC48" s="40"/>
      <c r="AD48" s="105"/>
      <c r="AE48" s="40"/>
      <c r="AF48" s="105"/>
      <c r="AG48" s="2" t="b">
        <f t="shared" si="2"/>
        <v>1</v>
      </c>
      <c r="AH48" s="40">
        <v>33</v>
      </c>
      <c r="AI48" s="105">
        <f t="shared" si="11"/>
        <v>33658159</v>
      </c>
      <c r="AJ48" s="40"/>
      <c r="AK48" s="105"/>
      <c r="AL48" s="2" t="b">
        <f t="shared" si="4"/>
        <v>1</v>
      </c>
      <c r="AM48" s="40">
        <v>9</v>
      </c>
      <c r="AN48" s="105">
        <f t="shared" si="10"/>
        <v>33658159</v>
      </c>
      <c r="AO48" s="40"/>
      <c r="AP48" s="105"/>
      <c r="AQ48" s="2" t="b">
        <f t="shared" si="6"/>
        <v>1</v>
      </c>
      <c r="AR48" s="40">
        <v>3</v>
      </c>
      <c r="AS48" s="105">
        <f t="shared" si="7"/>
        <v>33658159</v>
      </c>
      <c r="AT48" s="105"/>
      <c r="AU48" s="105"/>
      <c r="AV48" s="2" t="b">
        <f t="shared" si="8"/>
        <v>1</v>
      </c>
    </row>
    <row r="49" spans="1:48" x14ac:dyDescent="0.2">
      <c r="A49" s="81" t="str">
        <f>Pasākumi_kārtas!AA49</f>
        <v>VARAM</v>
      </c>
      <c r="B49" s="81">
        <f>Pasākumi_kārtas!A49</f>
        <v>2</v>
      </c>
      <c r="C49" s="81" t="str">
        <f>Pasākumi_kārtas!B49</f>
        <v>2.1.</v>
      </c>
      <c r="D49" s="82" t="str">
        <f>Pasākumi_kārtas!C49</f>
        <v>Klimata pārmaiņu mazināšana un pielāgošanās klimata pārmaiņām</v>
      </c>
      <c r="E49" s="81" t="str">
        <f>Pasākumi_kārtas!E49</f>
        <v>2.1.3.</v>
      </c>
      <c r="F49" s="82" t="str">
        <f>Pasākumi_kārtas!F49</f>
        <v>“Veicināt pielāgošanos klimata pārmaiņām, risku novēršanu un noturību pret katastrofām”</v>
      </c>
      <c r="G49" s="255" t="str">
        <f>Pasākumi_kārtas!J49</f>
        <v>2.1.3.1.</v>
      </c>
      <c r="H49" s="102" t="str">
        <f>Pasākumi_kārtas!K49</f>
        <v>Pašvaldību pielāgošanās klimata pārmaiņām</v>
      </c>
      <c r="I49" s="40">
        <f>Pasākumi_kārtas!O49</f>
        <v>2</v>
      </c>
      <c r="J49" s="40" t="str">
        <f>Pasākumi_kārtas!P49</f>
        <v>ERAF</v>
      </c>
      <c r="K49" s="103">
        <f>Pasākumi_kārtas!R49</f>
        <v>8641841</v>
      </c>
      <c r="L49" s="256">
        <v>60</v>
      </c>
      <c r="M49" s="253">
        <f t="shared" si="13"/>
        <v>8641841</v>
      </c>
      <c r="N49" s="40"/>
      <c r="O49" s="103"/>
      <c r="P49" s="40"/>
      <c r="Q49" s="103"/>
      <c r="R49" s="40"/>
      <c r="S49" s="103"/>
      <c r="T49" s="40"/>
      <c r="U49" s="103"/>
      <c r="V49" s="40"/>
      <c r="W49" s="103"/>
      <c r="X49" s="2" t="b">
        <f t="shared" si="0"/>
        <v>1</v>
      </c>
      <c r="Y49" s="40">
        <v>1</v>
      </c>
      <c r="Z49" s="105">
        <f t="shared" si="14"/>
        <v>8641841</v>
      </c>
      <c r="AA49" s="40"/>
      <c r="AB49" s="105"/>
      <c r="AC49" s="40"/>
      <c r="AD49" s="105"/>
      <c r="AE49" s="40"/>
      <c r="AF49" s="105"/>
      <c r="AG49" s="2" t="b">
        <f t="shared" si="2"/>
        <v>1</v>
      </c>
      <c r="AH49" s="40">
        <v>33</v>
      </c>
      <c r="AI49" s="105">
        <f t="shared" si="11"/>
        <v>8641841</v>
      </c>
      <c r="AJ49" s="40"/>
      <c r="AK49" s="105"/>
      <c r="AL49" s="2" t="b">
        <f t="shared" si="4"/>
        <v>1</v>
      </c>
      <c r="AM49" s="40">
        <v>9</v>
      </c>
      <c r="AN49" s="105">
        <f t="shared" si="10"/>
        <v>8641841</v>
      </c>
      <c r="AO49" s="40"/>
      <c r="AP49" s="105"/>
      <c r="AQ49" s="2" t="b">
        <f t="shared" si="6"/>
        <v>1</v>
      </c>
      <c r="AR49" s="40">
        <v>3</v>
      </c>
      <c r="AS49" s="105">
        <f t="shared" si="7"/>
        <v>8641841</v>
      </c>
      <c r="AT49" s="105"/>
      <c r="AU49" s="105"/>
      <c r="AV49" s="2" t="b">
        <f t="shared" si="8"/>
        <v>1</v>
      </c>
    </row>
    <row r="50" spans="1:48" x14ac:dyDescent="0.2">
      <c r="A50" s="81" t="str">
        <f>Pasākumi_kārtas!AA50</f>
        <v>VARAM</v>
      </c>
      <c r="B50" s="81">
        <f>Pasākumi_kārtas!A50</f>
        <v>2</v>
      </c>
      <c r="C50" s="81" t="str">
        <f>Pasākumi_kārtas!B50</f>
        <v>2.1.</v>
      </c>
      <c r="D50" s="82" t="str">
        <f>Pasākumi_kārtas!C50</f>
        <v>Klimata pārmaiņu mazināšana un pielāgošanās klimata pārmaiņām</v>
      </c>
      <c r="E50" s="81" t="str">
        <f>Pasākumi_kārtas!E50</f>
        <v>2.1.3.</v>
      </c>
      <c r="F50" s="82" t="str">
        <f>Pasākumi_kārtas!F50</f>
        <v>“Veicināt pielāgošanos klimata pārmaiņām, risku novēršanu un noturību pret katastrofām”</v>
      </c>
      <c r="G50" s="255" t="str">
        <f>Pasākumi_kārtas!J50</f>
        <v>2.1.3.2.</v>
      </c>
      <c r="H50" s="102" t="str">
        <f>Pasākumi_kārtas!K50</f>
        <v>Nacionālas nozīmes plūdu un krasta erozijas pasākumi</v>
      </c>
      <c r="I50" s="40">
        <f>Pasākumi_kārtas!O50</f>
        <v>1</v>
      </c>
      <c r="J50" s="40" t="str">
        <f>Pasākumi_kārtas!P50</f>
        <v>ERAF</v>
      </c>
      <c r="K50" s="103">
        <f>Pasākumi_kārtas!R50</f>
        <v>14391596</v>
      </c>
      <c r="L50" s="256">
        <v>58</v>
      </c>
      <c r="M50" s="253">
        <f t="shared" si="13"/>
        <v>14391596</v>
      </c>
      <c r="N50" s="40"/>
      <c r="O50" s="103"/>
      <c r="P50" s="40"/>
      <c r="Q50" s="103"/>
      <c r="R50" s="40"/>
      <c r="S50" s="103"/>
      <c r="T50" s="40"/>
      <c r="U50" s="103"/>
      <c r="V50" s="40"/>
      <c r="W50" s="103"/>
      <c r="X50" s="2" t="b">
        <f t="shared" si="0"/>
        <v>1</v>
      </c>
      <c r="Y50" s="40">
        <v>1</v>
      </c>
      <c r="Z50" s="105">
        <f t="shared" si="14"/>
        <v>14391596</v>
      </c>
      <c r="AA50" s="40"/>
      <c r="AB50" s="105"/>
      <c r="AC50" s="40"/>
      <c r="AD50" s="105"/>
      <c r="AE50" s="40"/>
      <c r="AF50" s="105"/>
      <c r="AG50" s="2" t="b">
        <f t="shared" si="2"/>
        <v>1</v>
      </c>
      <c r="AH50" s="40">
        <v>33</v>
      </c>
      <c r="AI50" s="105">
        <f t="shared" si="11"/>
        <v>14391596</v>
      </c>
      <c r="AJ50" s="40"/>
      <c r="AK50" s="105"/>
      <c r="AL50" s="2" t="b">
        <f t="shared" si="4"/>
        <v>1</v>
      </c>
      <c r="AM50" s="40">
        <v>9</v>
      </c>
      <c r="AN50" s="105">
        <f t="shared" si="10"/>
        <v>14391596</v>
      </c>
      <c r="AO50" s="40"/>
      <c r="AP50" s="105"/>
      <c r="AQ50" s="2" t="b">
        <f t="shared" si="6"/>
        <v>1</v>
      </c>
      <c r="AR50" s="40">
        <v>3</v>
      </c>
      <c r="AS50" s="105">
        <f t="shared" si="7"/>
        <v>14391596</v>
      </c>
      <c r="AT50" s="105"/>
      <c r="AU50" s="105"/>
      <c r="AV50" s="2" t="b">
        <f t="shared" si="8"/>
        <v>1</v>
      </c>
    </row>
    <row r="51" spans="1:48" x14ac:dyDescent="0.2">
      <c r="A51" s="81" t="str">
        <f>Pasākumi_kārtas!AA51</f>
        <v>VARAM</v>
      </c>
      <c r="B51" s="81">
        <f>Pasākumi_kārtas!A51</f>
        <v>2</v>
      </c>
      <c r="C51" s="81" t="str">
        <f>Pasākumi_kārtas!B51</f>
        <v>2.1.</v>
      </c>
      <c r="D51" s="82" t="str">
        <f>Pasākumi_kārtas!C51</f>
        <v>Klimata pārmaiņu mazināšana un pielāgošanās klimata pārmaiņām</v>
      </c>
      <c r="E51" s="81" t="str">
        <f>Pasākumi_kārtas!E51</f>
        <v>2.1.3.</v>
      </c>
      <c r="F51" s="82" t="str">
        <f>Pasākumi_kārtas!F51</f>
        <v>“Veicināt pielāgošanos klimata pārmaiņām, risku novēršanu un noturību pret katastrofām”</v>
      </c>
      <c r="G51" s="255" t="str">
        <f>Pasākumi_kārtas!J51</f>
        <v>2.1.3.2.</v>
      </c>
      <c r="H51" s="102" t="str">
        <f>Pasākumi_kārtas!K51</f>
        <v>Nacionālas nozīmes plūdu un krasta erozijas pasākumi</v>
      </c>
      <c r="I51" s="40">
        <f>Pasākumi_kārtas!O51</f>
        <v>2</v>
      </c>
      <c r="J51" s="40" t="str">
        <f>Pasākumi_kārtas!P51</f>
        <v>ERAF</v>
      </c>
      <c r="K51" s="103">
        <f>Pasākumi_kārtas!R51</f>
        <v>34838404</v>
      </c>
      <c r="L51" s="256">
        <v>58</v>
      </c>
      <c r="M51" s="253">
        <f t="shared" si="13"/>
        <v>34838404</v>
      </c>
      <c r="N51" s="40"/>
      <c r="O51" s="103"/>
      <c r="P51" s="40"/>
      <c r="Q51" s="103"/>
      <c r="R51" s="40"/>
      <c r="S51" s="103"/>
      <c r="T51" s="40"/>
      <c r="U51" s="103"/>
      <c r="V51" s="40"/>
      <c r="W51" s="103"/>
      <c r="X51" s="2" t="b">
        <f t="shared" si="0"/>
        <v>1</v>
      </c>
      <c r="Y51" s="40">
        <v>1</v>
      </c>
      <c r="Z51" s="105">
        <f t="shared" si="14"/>
        <v>34838404</v>
      </c>
      <c r="AA51" s="40"/>
      <c r="AB51" s="105"/>
      <c r="AC51" s="40"/>
      <c r="AD51" s="105"/>
      <c r="AE51" s="40"/>
      <c r="AF51" s="105"/>
      <c r="AG51" s="2" t="b">
        <f t="shared" si="2"/>
        <v>1</v>
      </c>
      <c r="AH51" s="40">
        <v>33</v>
      </c>
      <c r="AI51" s="105">
        <f t="shared" si="11"/>
        <v>34838404</v>
      </c>
      <c r="AJ51" s="40"/>
      <c r="AK51" s="105"/>
      <c r="AL51" s="2" t="b">
        <f t="shared" si="4"/>
        <v>1</v>
      </c>
      <c r="AM51" s="40">
        <v>9</v>
      </c>
      <c r="AN51" s="105">
        <f t="shared" si="10"/>
        <v>34838404</v>
      </c>
      <c r="AO51" s="40"/>
      <c r="AP51" s="105"/>
      <c r="AQ51" s="2" t="b">
        <f t="shared" si="6"/>
        <v>1</v>
      </c>
      <c r="AR51" s="40">
        <v>3</v>
      </c>
      <c r="AS51" s="105">
        <f t="shared" si="7"/>
        <v>34838404</v>
      </c>
      <c r="AT51" s="105"/>
      <c r="AU51" s="105"/>
      <c r="AV51" s="2" t="b">
        <f t="shared" si="8"/>
        <v>1</v>
      </c>
    </row>
    <row r="52" spans="1:48" x14ac:dyDescent="0.2">
      <c r="A52" s="81" t="str">
        <f>Pasākumi_kārtas!AA52</f>
        <v>IeM</v>
      </c>
      <c r="B52" s="81">
        <f>Pasākumi_kārtas!A52</f>
        <v>2</v>
      </c>
      <c r="C52" s="81" t="str">
        <f>Pasākumi_kārtas!B52</f>
        <v>2.1.</v>
      </c>
      <c r="D52" s="82" t="str">
        <f>Pasākumi_kārtas!C52</f>
        <v>Klimata pārmaiņu mazināšana un pielāgošanās klimata pārmaiņām</v>
      </c>
      <c r="E52" s="81" t="str">
        <f>Pasākumi_kārtas!E52</f>
        <v>2.1.3.</v>
      </c>
      <c r="F52" s="82" t="str">
        <f>Pasākumi_kārtas!F52</f>
        <v>“Veicināt pielāgošanos klimata pārmaiņām, risku novēršanu un noturību pret katastrofām”</v>
      </c>
      <c r="G52" s="255" t="str">
        <f>Pasākumi_kārtas!J52</f>
        <v>2.1.3.3.</v>
      </c>
      <c r="H52" s="102" t="str">
        <f>Pasākumi_kārtas!K52</f>
        <v>Katastrofu risku mazināšanas pasākumi</v>
      </c>
      <c r="I52" s="40">
        <f>Pasākumi_kārtas!O52</f>
        <v>1</v>
      </c>
      <c r="J52" s="40" t="str">
        <f>Pasākumi_kārtas!P52</f>
        <v>ERAF</v>
      </c>
      <c r="K52" s="103">
        <f>Pasākumi_kārtas!R52</f>
        <v>2918429</v>
      </c>
      <c r="L52" s="256">
        <v>59</v>
      </c>
      <c r="M52" s="253">
        <f t="shared" si="13"/>
        <v>2918429</v>
      </c>
      <c r="N52" s="40"/>
      <c r="O52" s="103"/>
      <c r="P52" s="40"/>
      <c r="Q52" s="103"/>
      <c r="R52" s="40"/>
      <c r="S52" s="103"/>
      <c r="T52" s="40"/>
      <c r="U52" s="103"/>
      <c r="V52" s="40"/>
      <c r="W52" s="103"/>
      <c r="X52" s="2" t="b">
        <f t="shared" si="0"/>
        <v>1</v>
      </c>
      <c r="Y52" s="40">
        <v>1</v>
      </c>
      <c r="Z52" s="105">
        <f t="shared" si="14"/>
        <v>2918429</v>
      </c>
      <c r="AA52" s="40"/>
      <c r="AB52" s="105"/>
      <c r="AC52" s="40"/>
      <c r="AD52" s="105"/>
      <c r="AE52" s="40"/>
      <c r="AF52" s="105"/>
      <c r="AG52" s="2" t="b">
        <f t="shared" si="2"/>
        <v>1</v>
      </c>
      <c r="AH52" s="40">
        <v>33</v>
      </c>
      <c r="AI52" s="105">
        <f t="shared" si="11"/>
        <v>2918429</v>
      </c>
      <c r="AJ52" s="40"/>
      <c r="AK52" s="105"/>
      <c r="AL52" s="2" t="b">
        <f t="shared" si="4"/>
        <v>1</v>
      </c>
      <c r="AM52" s="40">
        <v>9</v>
      </c>
      <c r="AN52" s="105">
        <f t="shared" si="10"/>
        <v>2918429</v>
      </c>
      <c r="AO52" s="40"/>
      <c r="AP52" s="105"/>
      <c r="AQ52" s="2" t="b">
        <f t="shared" si="6"/>
        <v>1</v>
      </c>
      <c r="AR52" s="40">
        <v>3</v>
      </c>
      <c r="AS52" s="105">
        <f t="shared" si="7"/>
        <v>2918429</v>
      </c>
      <c r="AT52" s="105"/>
      <c r="AU52" s="105"/>
      <c r="AV52" s="2" t="b">
        <f t="shared" si="8"/>
        <v>1</v>
      </c>
    </row>
    <row r="53" spans="1:48" x14ac:dyDescent="0.2">
      <c r="A53" s="81" t="str">
        <f>Pasākumi_kārtas!AA53</f>
        <v>IeM</v>
      </c>
      <c r="B53" s="81">
        <f>Pasākumi_kārtas!A53</f>
        <v>2</v>
      </c>
      <c r="C53" s="81" t="str">
        <f>Pasākumi_kārtas!B53</f>
        <v>2.1.</v>
      </c>
      <c r="D53" s="82" t="str">
        <f>Pasākumi_kārtas!C53</f>
        <v>Klimata pārmaiņu mazināšana un pielāgošanās klimata pārmaiņām</v>
      </c>
      <c r="E53" s="81" t="str">
        <f>Pasākumi_kārtas!E53</f>
        <v>2.1.3.</v>
      </c>
      <c r="F53" s="82" t="str">
        <f>Pasākumi_kārtas!F53</f>
        <v>“Veicināt pielāgošanos klimata pārmaiņām, risku novēršanu un noturību pret katastrofām”</v>
      </c>
      <c r="G53" s="255" t="str">
        <f>Pasākumi_kārtas!J53</f>
        <v>2.1.3.3.</v>
      </c>
      <c r="H53" s="102" t="str">
        <f>Pasākumi_kārtas!K53</f>
        <v>Katastrofu risku mazināšanas pasākumi</v>
      </c>
      <c r="I53" s="40">
        <f>Pasākumi_kārtas!O53</f>
        <v>2</v>
      </c>
      <c r="J53" s="40" t="str">
        <f>Pasākumi_kārtas!P53</f>
        <v>ERAF</v>
      </c>
      <c r="K53" s="103">
        <f>Pasākumi_kārtas!R53</f>
        <v>0</v>
      </c>
      <c r="L53" s="256">
        <v>59</v>
      </c>
      <c r="M53" s="253">
        <f t="shared" si="13"/>
        <v>0</v>
      </c>
      <c r="N53" s="40"/>
      <c r="O53" s="103"/>
      <c r="P53" s="40"/>
      <c r="Q53" s="103"/>
      <c r="R53" s="40"/>
      <c r="S53" s="103"/>
      <c r="T53" s="40"/>
      <c r="U53" s="103"/>
      <c r="V53" s="40"/>
      <c r="W53" s="103"/>
      <c r="X53" s="2" t="b">
        <f t="shared" si="0"/>
        <v>1</v>
      </c>
      <c r="Y53" s="40">
        <v>1</v>
      </c>
      <c r="Z53" s="105">
        <f t="shared" si="14"/>
        <v>0</v>
      </c>
      <c r="AA53" s="40"/>
      <c r="AB53" s="105"/>
      <c r="AC53" s="40"/>
      <c r="AD53" s="105"/>
      <c r="AE53" s="40"/>
      <c r="AF53" s="105"/>
      <c r="AG53" s="2" t="b">
        <f t="shared" si="2"/>
        <v>1</v>
      </c>
      <c r="AH53" s="40">
        <v>33</v>
      </c>
      <c r="AI53" s="105">
        <f t="shared" si="11"/>
        <v>0</v>
      </c>
      <c r="AJ53" s="40"/>
      <c r="AK53" s="105"/>
      <c r="AL53" s="2" t="b">
        <f t="shared" si="4"/>
        <v>1</v>
      </c>
      <c r="AM53" s="40">
        <v>9</v>
      </c>
      <c r="AN53" s="105">
        <f t="shared" si="10"/>
        <v>0</v>
      </c>
      <c r="AO53" s="40"/>
      <c r="AP53" s="105"/>
      <c r="AQ53" s="2" t="b">
        <f t="shared" si="6"/>
        <v>1</v>
      </c>
      <c r="AR53" s="40">
        <v>3</v>
      </c>
      <c r="AS53" s="105">
        <f t="shared" si="7"/>
        <v>0</v>
      </c>
      <c r="AT53" s="105"/>
      <c r="AU53" s="105"/>
      <c r="AV53" s="2" t="b">
        <f t="shared" si="8"/>
        <v>1</v>
      </c>
    </row>
    <row r="54" spans="1:48" x14ac:dyDescent="0.2">
      <c r="A54" s="81" t="str">
        <f>Pasākumi_kārtas!AA54</f>
        <v>IeM</v>
      </c>
      <c r="B54" s="81">
        <f>Pasākumi_kārtas!A54</f>
        <v>2</v>
      </c>
      <c r="C54" s="81" t="str">
        <f>Pasākumi_kārtas!B54</f>
        <v>2.1.</v>
      </c>
      <c r="D54" s="82" t="str">
        <f>Pasākumi_kārtas!C54</f>
        <v>Klimata pārmaiņu mazināšana un pielāgošanās klimata pārmaiņām</v>
      </c>
      <c r="E54" s="81" t="str">
        <f>Pasākumi_kārtas!E54</f>
        <v>2.1.3.</v>
      </c>
      <c r="F54" s="82" t="str">
        <f>Pasākumi_kārtas!F54</f>
        <v>“Veicināt pielāgošanos klimata pārmaiņām, risku novēršanu un noturību pret katastrofām”</v>
      </c>
      <c r="G54" s="255" t="str">
        <f>Pasākumi_kārtas!J54</f>
        <v>2.1.3.3.</v>
      </c>
      <c r="H54" s="102" t="str">
        <f>Pasākumi_kārtas!K54</f>
        <v>Katastrofu risku mazināšanas pasākumi</v>
      </c>
      <c r="I54" s="40">
        <f>Pasākumi_kārtas!O54</f>
        <v>3</v>
      </c>
      <c r="J54" s="40" t="str">
        <f>Pasākumi_kārtas!P54</f>
        <v>ERAF</v>
      </c>
      <c r="K54" s="103">
        <f>Pasākumi_kārtas!R54</f>
        <v>47206634</v>
      </c>
      <c r="L54" s="256">
        <v>59</v>
      </c>
      <c r="M54" s="253">
        <f t="shared" si="13"/>
        <v>47206634</v>
      </c>
      <c r="N54" s="40"/>
      <c r="O54" s="103"/>
      <c r="P54" s="40"/>
      <c r="Q54" s="103"/>
      <c r="R54" s="40"/>
      <c r="S54" s="103"/>
      <c r="T54" s="40"/>
      <c r="U54" s="103"/>
      <c r="V54" s="40"/>
      <c r="W54" s="103"/>
      <c r="X54" s="2" t="b">
        <f t="shared" si="0"/>
        <v>1</v>
      </c>
      <c r="Y54" s="40">
        <v>1</v>
      </c>
      <c r="Z54" s="105">
        <f t="shared" si="14"/>
        <v>47206634</v>
      </c>
      <c r="AA54" s="40"/>
      <c r="AB54" s="105"/>
      <c r="AC54" s="40"/>
      <c r="AD54" s="105"/>
      <c r="AE54" s="40"/>
      <c r="AF54" s="105"/>
      <c r="AG54" s="2" t="b">
        <f t="shared" si="2"/>
        <v>1</v>
      </c>
      <c r="AH54" s="40">
        <v>33</v>
      </c>
      <c r="AI54" s="105">
        <f t="shared" si="11"/>
        <v>47206634</v>
      </c>
      <c r="AJ54" s="40"/>
      <c r="AK54" s="105"/>
      <c r="AL54" s="2" t="b">
        <f t="shared" si="4"/>
        <v>1</v>
      </c>
      <c r="AM54" s="40">
        <v>9</v>
      </c>
      <c r="AN54" s="105">
        <f t="shared" si="10"/>
        <v>47206634</v>
      </c>
      <c r="AO54" s="40"/>
      <c r="AP54" s="105"/>
      <c r="AQ54" s="2" t="b">
        <f t="shared" si="6"/>
        <v>1</v>
      </c>
      <c r="AR54" s="40">
        <v>3</v>
      </c>
      <c r="AS54" s="105">
        <f t="shared" si="7"/>
        <v>47206634</v>
      </c>
      <c r="AT54" s="105"/>
      <c r="AU54" s="105"/>
      <c r="AV54" s="2" t="b">
        <f t="shared" si="8"/>
        <v>1</v>
      </c>
    </row>
    <row r="55" spans="1:48" x14ac:dyDescent="0.2">
      <c r="A55" s="81" t="str">
        <f>Pasākumi_kārtas!AA55</f>
        <v>VARAM</v>
      </c>
      <c r="B55" s="81">
        <f>Pasākumi_kārtas!A55</f>
        <v>2</v>
      </c>
      <c r="C55" s="81" t="str">
        <f>Pasākumi_kārtas!B55</f>
        <v>2.2.</v>
      </c>
      <c r="D55" s="82" t="str">
        <f>Pasākumi_kārtas!C55</f>
        <v>Vides aizsardzība un attīstība</v>
      </c>
      <c r="E55" s="81" t="str">
        <f>Pasākumi_kārtas!E55</f>
        <v>2.2.1.</v>
      </c>
      <c r="F55" s="82" t="str">
        <f>Pasākumi_kārtas!F55</f>
        <v>“Veicināt ilgtspējīgu ūdenssaimniecību”</v>
      </c>
      <c r="G55" s="258" t="str">
        <f>Pasākumi_kārtas!J55</f>
        <v>2.2.1.1.</v>
      </c>
      <c r="H55" s="102" t="str">
        <f>Pasākumi_kārtas!K55</f>
        <v>Notekūdeņu un to dūņu apsaimniekošanas sistēmas attīstība piesārņojuma samazināšanai</v>
      </c>
      <c r="I55" s="40">
        <f>Pasākumi_kārtas!O55</f>
        <v>1</v>
      </c>
      <c r="J55" s="40" t="str">
        <f>Pasākumi_kārtas!P55</f>
        <v>ERAF</v>
      </c>
      <c r="K55" s="103">
        <f>Pasākumi_kārtas!R55</f>
        <v>30396747</v>
      </c>
      <c r="L55" s="251">
        <v>64</v>
      </c>
      <c r="M55" s="103">
        <v>19182236</v>
      </c>
      <c r="N55" s="251">
        <v>69</v>
      </c>
      <c r="O55" s="103">
        <v>5961627</v>
      </c>
      <c r="P55" s="259">
        <v>65</v>
      </c>
      <c r="Q55" s="129">
        <v>5252884</v>
      </c>
      <c r="R55" s="40"/>
      <c r="S55" s="103"/>
      <c r="T55" s="40"/>
      <c r="U55" s="103"/>
      <c r="V55" s="40"/>
      <c r="W55" s="103"/>
      <c r="X55" s="2" t="b">
        <f t="shared" si="0"/>
        <v>1</v>
      </c>
      <c r="Y55" s="40">
        <v>1</v>
      </c>
      <c r="Z55" s="105">
        <f t="shared" si="14"/>
        <v>30396747</v>
      </c>
      <c r="AA55" s="40"/>
      <c r="AB55" s="105"/>
      <c r="AC55" s="40"/>
      <c r="AD55" s="105"/>
      <c r="AE55" s="40"/>
      <c r="AF55" s="105"/>
      <c r="AG55" s="2" t="b">
        <f t="shared" si="2"/>
        <v>1</v>
      </c>
      <c r="AH55" s="40">
        <v>33</v>
      </c>
      <c r="AI55" s="105">
        <f t="shared" si="11"/>
        <v>30396747</v>
      </c>
      <c r="AJ55" s="40"/>
      <c r="AK55" s="105"/>
      <c r="AL55" s="2" t="b">
        <f t="shared" si="4"/>
        <v>1</v>
      </c>
      <c r="AM55" s="40">
        <v>9</v>
      </c>
      <c r="AN55" s="105">
        <f t="shared" si="10"/>
        <v>30396747</v>
      </c>
      <c r="AO55" s="40"/>
      <c r="AP55" s="105"/>
      <c r="AQ55" s="2" t="b">
        <f t="shared" si="6"/>
        <v>1</v>
      </c>
      <c r="AR55" s="40">
        <v>3</v>
      </c>
      <c r="AS55" s="105">
        <f t="shared" si="7"/>
        <v>30396747</v>
      </c>
      <c r="AT55" s="105"/>
      <c r="AU55" s="105"/>
      <c r="AV55" s="2" t="b">
        <f t="shared" si="8"/>
        <v>1</v>
      </c>
    </row>
    <row r="56" spans="1:48" x14ac:dyDescent="0.2">
      <c r="A56" s="81" t="str">
        <f>Pasākumi_kārtas!AA56</f>
        <v>VARAM</v>
      </c>
      <c r="B56" s="81">
        <f>Pasākumi_kārtas!A56</f>
        <v>2</v>
      </c>
      <c r="C56" s="81" t="str">
        <f>Pasākumi_kārtas!B56</f>
        <v>2.2.</v>
      </c>
      <c r="D56" s="82" t="str">
        <f>Pasākumi_kārtas!C56</f>
        <v>Vides aizsardzība un attīstība</v>
      </c>
      <c r="E56" s="81" t="str">
        <f>Pasākumi_kārtas!E56</f>
        <v>2.2.1.</v>
      </c>
      <c r="F56" s="82" t="str">
        <f>Pasākumi_kārtas!F56</f>
        <v>“Veicināt ilgtspējīgu ūdenssaimniecību”</v>
      </c>
      <c r="G56" s="258" t="str">
        <f>Pasākumi_kārtas!J56</f>
        <v>2.2.1.1.</v>
      </c>
      <c r="H56" s="102" t="str">
        <f>Pasākumi_kārtas!K56</f>
        <v>Notekūdeņu un to dūņu apsaimniekošanas sistēmas attīstība piesārņojuma samazināšanai</v>
      </c>
      <c r="I56" s="40">
        <f>Pasākumi_kārtas!O56</f>
        <v>2</v>
      </c>
      <c r="J56" s="40" t="str">
        <f>Pasākumi_kārtas!P56</f>
        <v>ERAF</v>
      </c>
      <c r="K56" s="103">
        <f>Pasākumi_kārtas!R56</f>
        <v>22309636</v>
      </c>
      <c r="L56" s="251">
        <v>64</v>
      </c>
      <c r="M56" s="103">
        <v>14055071</v>
      </c>
      <c r="N56" s="251">
        <v>69</v>
      </c>
      <c r="O56" s="129">
        <v>4015734</v>
      </c>
      <c r="P56" s="259">
        <v>65</v>
      </c>
      <c r="Q56" s="103">
        <v>4238831</v>
      </c>
      <c r="R56" s="40"/>
      <c r="S56" s="103"/>
      <c r="T56" s="40"/>
      <c r="U56" s="103"/>
      <c r="V56" s="40"/>
      <c r="W56" s="103"/>
      <c r="X56" s="2" t="b">
        <f t="shared" si="0"/>
        <v>1</v>
      </c>
      <c r="Y56" s="40">
        <v>1</v>
      </c>
      <c r="Z56" s="105">
        <f t="shared" si="14"/>
        <v>22309636</v>
      </c>
      <c r="AA56" s="40"/>
      <c r="AB56" s="105"/>
      <c r="AC56" s="40"/>
      <c r="AD56" s="105"/>
      <c r="AE56" s="40"/>
      <c r="AF56" s="105"/>
      <c r="AG56" s="2" t="b">
        <f t="shared" si="2"/>
        <v>1</v>
      </c>
      <c r="AH56" s="40">
        <v>33</v>
      </c>
      <c r="AI56" s="105">
        <f t="shared" si="11"/>
        <v>22309636</v>
      </c>
      <c r="AJ56" s="40"/>
      <c r="AK56" s="105"/>
      <c r="AL56" s="2" t="b">
        <f t="shared" si="4"/>
        <v>1</v>
      </c>
      <c r="AM56" s="40">
        <v>9</v>
      </c>
      <c r="AN56" s="105">
        <f t="shared" si="10"/>
        <v>22309636</v>
      </c>
      <c r="AO56" s="40"/>
      <c r="AP56" s="105"/>
      <c r="AQ56" s="2" t="b">
        <f t="shared" si="6"/>
        <v>1</v>
      </c>
      <c r="AR56" s="40">
        <v>3</v>
      </c>
      <c r="AS56" s="105">
        <f t="shared" si="7"/>
        <v>22309636</v>
      </c>
      <c r="AT56" s="105"/>
      <c r="AU56" s="105"/>
      <c r="AV56" s="2" t="b">
        <f t="shared" si="8"/>
        <v>1</v>
      </c>
    </row>
    <row r="57" spans="1:48" x14ac:dyDescent="0.2">
      <c r="A57" s="81" t="str">
        <f>Pasākumi_kārtas!AA57</f>
        <v>VARAM</v>
      </c>
      <c r="B57" s="81">
        <f>Pasākumi_kārtas!A57</f>
        <v>2</v>
      </c>
      <c r="C57" s="81" t="str">
        <f>Pasākumi_kārtas!B57</f>
        <v>2.2.</v>
      </c>
      <c r="D57" s="82" t="str">
        <f>Pasākumi_kārtas!C57</f>
        <v>Vides aizsardzība un attīstība</v>
      </c>
      <c r="E57" s="81" t="str">
        <f>Pasākumi_kārtas!E57</f>
        <v>2.2.1.</v>
      </c>
      <c r="F57" s="82" t="str">
        <f>Pasākumi_kārtas!F57</f>
        <v>“Veicināt ilgtspējīgu ūdenssaimniecību”</v>
      </c>
      <c r="G57" s="258" t="str">
        <f>Pasākumi_kārtas!J57</f>
        <v>2.2.1.1.</v>
      </c>
      <c r="H57" s="102" t="str">
        <f>Pasākumi_kārtas!K57</f>
        <v>Notekūdeņu un to dūņu apsaimniekošanas sistēmas attīstība piesārņojuma samazināšanai</v>
      </c>
      <c r="I57" s="40">
        <f>Pasākumi_kārtas!O57</f>
        <v>3</v>
      </c>
      <c r="J57" s="40" t="str">
        <f>Pasākumi_kārtas!P57</f>
        <v>ERAF</v>
      </c>
      <c r="K57" s="103">
        <f>Pasākumi_kārtas!R57</f>
        <v>21453617</v>
      </c>
      <c r="L57" s="251">
        <v>64</v>
      </c>
      <c r="M57" s="103">
        <v>13515779</v>
      </c>
      <c r="N57" s="251">
        <v>69</v>
      </c>
      <c r="O57" s="129">
        <v>4290723</v>
      </c>
      <c r="P57" s="259">
        <v>65</v>
      </c>
      <c r="Q57" s="129">
        <v>3647115</v>
      </c>
      <c r="R57" s="40"/>
      <c r="S57" s="103"/>
      <c r="T57" s="40"/>
      <c r="U57" s="103"/>
      <c r="V57" s="40"/>
      <c r="W57" s="103"/>
      <c r="X57" s="2" t="b">
        <f t="shared" si="0"/>
        <v>1</v>
      </c>
      <c r="Y57" s="40">
        <v>1</v>
      </c>
      <c r="Z57" s="105">
        <f t="shared" si="14"/>
        <v>21453617</v>
      </c>
      <c r="AA57" s="40"/>
      <c r="AB57" s="105"/>
      <c r="AC57" s="40"/>
      <c r="AD57" s="105"/>
      <c r="AE57" s="40"/>
      <c r="AF57" s="105"/>
      <c r="AG57" s="2" t="b">
        <f t="shared" si="2"/>
        <v>1</v>
      </c>
      <c r="AH57" s="40">
        <v>33</v>
      </c>
      <c r="AI57" s="105">
        <f t="shared" si="11"/>
        <v>21453617</v>
      </c>
      <c r="AJ57" s="40"/>
      <c r="AK57" s="105"/>
      <c r="AL57" s="2" t="b">
        <f t="shared" si="4"/>
        <v>1</v>
      </c>
      <c r="AM57" s="40">
        <v>9</v>
      </c>
      <c r="AN57" s="105">
        <f t="shared" si="10"/>
        <v>21453617</v>
      </c>
      <c r="AO57" s="40"/>
      <c r="AP57" s="105"/>
      <c r="AQ57" s="2" t="b">
        <f t="shared" si="6"/>
        <v>1</v>
      </c>
      <c r="AR57" s="40">
        <v>3</v>
      </c>
      <c r="AS57" s="105">
        <f t="shared" si="7"/>
        <v>21453617</v>
      </c>
      <c r="AT57" s="105"/>
      <c r="AU57" s="105"/>
      <c r="AV57" s="2" t="b">
        <f t="shared" si="8"/>
        <v>1</v>
      </c>
    </row>
    <row r="58" spans="1:48" x14ac:dyDescent="0.2">
      <c r="A58" s="81" t="str">
        <f>Pasākumi_kārtas!AA58</f>
        <v>VARAM</v>
      </c>
      <c r="B58" s="81">
        <f>Pasākumi_kārtas!A58</f>
        <v>2</v>
      </c>
      <c r="C58" s="81" t="str">
        <f>Pasākumi_kārtas!B58</f>
        <v>2.2.</v>
      </c>
      <c r="D58" s="82" t="str">
        <f>Pasākumi_kārtas!C58</f>
        <v>Vides aizsardzība un attīstība</v>
      </c>
      <c r="E58" s="81" t="str">
        <f>Pasākumi_kārtas!E58</f>
        <v>2.2.2.</v>
      </c>
      <c r="F58" s="82" t="str">
        <f>Pasākumi_kārtas!F58</f>
        <v>“Pārejas uz aprites ekonomiku veicināšana”</v>
      </c>
      <c r="G58" s="258" t="str">
        <f>Pasākumi_kārtas!J58</f>
        <v>2.2.2.1.</v>
      </c>
      <c r="H58" s="102" t="str">
        <f>Pasākumi_kārtas!K58</f>
        <v>Atkritumu šķirošana, pārstrāde un reģenerācija</v>
      </c>
      <c r="I58" s="40">
        <f>Pasākumi_kārtas!O58</f>
        <v>1</v>
      </c>
      <c r="J58" s="40" t="str">
        <f>Pasākumi_kārtas!P58</f>
        <v>KF</v>
      </c>
      <c r="K58" s="103">
        <f>Pasākumi_kārtas!R58</f>
        <v>20000000</v>
      </c>
      <c r="L58" s="251">
        <v>67</v>
      </c>
      <c r="M58" s="103">
        <f>15600000-S58</f>
        <v>15600000</v>
      </c>
      <c r="N58" s="251">
        <v>69</v>
      </c>
      <c r="O58" s="103">
        <v>2800000</v>
      </c>
      <c r="P58" s="256">
        <v>72</v>
      </c>
      <c r="Q58" s="103">
        <v>1600000</v>
      </c>
      <c r="R58" s="250"/>
      <c r="S58" s="103"/>
      <c r="T58" s="250"/>
      <c r="U58" s="103"/>
      <c r="V58" s="40"/>
      <c r="W58" s="103"/>
      <c r="X58" s="2" t="b">
        <f t="shared" si="0"/>
        <v>1</v>
      </c>
      <c r="Y58" s="40">
        <v>1</v>
      </c>
      <c r="Z58" s="105">
        <f t="shared" si="14"/>
        <v>20000000</v>
      </c>
      <c r="AA58" s="40"/>
      <c r="AB58" s="105"/>
      <c r="AC58" s="40"/>
      <c r="AD58" s="105"/>
      <c r="AE58" s="40"/>
      <c r="AF58" s="105"/>
      <c r="AG58" s="2" t="b">
        <f t="shared" si="2"/>
        <v>1</v>
      </c>
      <c r="AH58" s="40">
        <v>33</v>
      </c>
      <c r="AI58" s="105">
        <f t="shared" si="11"/>
        <v>20000000</v>
      </c>
      <c r="AJ58" s="40"/>
      <c r="AK58" s="105"/>
      <c r="AL58" s="2" t="b">
        <f t="shared" si="4"/>
        <v>1</v>
      </c>
      <c r="AM58" s="40">
        <v>9</v>
      </c>
      <c r="AN58" s="105">
        <f t="shared" si="10"/>
        <v>20000000</v>
      </c>
      <c r="AO58" s="40"/>
      <c r="AP58" s="105"/>
      <c r="AQ58" s="2" t="b">
        <f t="shared" si="6"/>
        <v>1</v>
      </c>
      <c r="AR58" s="40">
        <v>3</v>
      </c>
      <c r="AS58" s="105">
        <f t="shared" si="7"/>
        <v>20000000</v>
      </c>
      <c r="AT58" s="105"/>
      <c r="AU58" s="105"/>
      <c r="AV58" s="2" t="b">
        <f t="shared" si="8"/>
        <v>1</v>
      </c>
    </row>
    <row r="59" spans="1:48" x14ac:dyDescent="0.2">
      <c r="A59" s="81" t="str">
        <f>Pasākumi_kārtas!AA59</f>
        <v>VARAM</v>
      </c>
      <c r="B59" s="81">
        <f>Pasākumi_kārtas!A59</f>
        <v>2</v>
      </c>
      <c r="C59" s="81" t="str">
        <f>Pasākumi_kārtas!B59</f>
        <v>2.2.</v>
      </c>
      <c r="D59" s="82" t="str">
        <f>Pasākumi_kārtas!C59</f>
        <v>Vides aizsardzība un attīstība</v>
      </c>
      <c r="E59" s="81" t="str">
        <f>Pasākumi_kārtas!E59</f>
        <v>2.2.2.</v>
      </c>
      <c r="F59" s="82" t="str">
        <f>Pasākumi_kārtas!F59</f>
        <v>“Pārejas uz aprites ekonomiku veicināšana”</v>
      </c>
      <c r="G59" s="258" t="str">
        <f>Pasākumi_kārtas!J59</f>
        <v>2.2.2.1.</v>
      </c>
      <c r="H59" s="102" t="str">
        <f>Pasākumi_kārtas!K59</f>
        <v>Atkritumu šķirošana, pārstrāde un reģenerācija</v>
      </c>
      <c r="I59" s="40">
        <f>Pasākumi_kārtas!O59</f>
        <v>2</v>
      </c>
      <c r="J59" s="40" t="str">
        <f>Pasākumi_kārtas!P59</f>
        <v>KF</v>
      </c>
      <c r="K59" s="103">
        <f>Pasākumi_kārtas!R59</f>
        <v>12072570</v>
      </c>
      <c r="L59" s="251">
        <v>67</v>
      </c>
      <c r="M59" s="103">
        <v>10865313</v>
      </c>
      <c r="N59" s="251">
        <v>69</v>
      </c>
      <c r="O59" s="103">
        <v>1207257</v>
      </c>
      <c r="P59" s="250"/>
      <c r="Q59" s="103"/>
      <c r="R59" s="250"/>
      <c r="S59" s="103"/>
      <c r="T59" s="250"/>
      <c r="U59" s="103"/>
      <c r="V59" s="40"/>
      <c r="W59" s="103"/>
      <c r="X59" s="2" t="b">
        <f t="shared" si="0"/>
        <v>1</v>
      </c>
      <c r="Y59" s="40">
        <v>1</v>
      </c>
      <c r="Z59" s="105">
        <f t="shared" si="14"/>
        <v>12072570</v>
      </c>
      <c r="AA59" s="40"/>
      <c r="AB59" s="105"/>
      <c r="AC59" s="40"/>
      <c r="AD59" s="105"/>
      <c r="AE59" s="40"/>
      <c r="AF59" s="105"/>
      <c r="AG59" s="2" t="b">
        <f t="shared" si="2"/>
        <v>1</v>
      </c>
      <c r="AH59" s="40">
        <v>33</v>
      </c>
      <c r="AI59" s="105">
        <f t="shared" si="11"/>
        <v>12072570</v>
      </c>
      <c r="AJ59" s="40"/>
      <c r="AK59" s="105"/>
      <c r="AL59" s="2" t="b">
        <f t="shared" si="4"/>
        <v>1</v>
      </c>
      <c r="AM59" s="40">
        <v>9</v>
      </c>
      <c r="AN59" s="105">
        <f t="shared" si="10"/>
        <v>12072570</v>
      </c>
      <c r="AO59" s="40"/>
      <c r="AP59" s="105"/>
      <c r="AQ59" s="2" t="b">
        <f t="shared" si="6"/>
        <v>1</v>
      </c>
      <c r="AR59" s="40">
        <v>3</v>
      </c>
      <c r="AS59" s="105">
        <f t="shared" si="7"/>
        <v>12072570</v>
      </c>
      <c r="AT59" s="105"/>
      <c r="AU59" s="105"/>
      <c r="AV59" s="2" t="b">
        <f t="shared" si="8"/>
        <v>1</v>
      </c>
    </row>
    <row r="60" spans="1:48" x14ac:dyDescent="0.2">
      <c r="A60" s="81" t="str">
        <f>Pasākumi_kārtas!AA60</f>
        <v>VARAM</v>
      </c>
      <c r="B60" s="81">
        <f>Pasākumi_kārtas!A60</f>
        <v>2</v>
      </c>
      <c r="C60" s="81" t="str">
        <f>Pasākumi_kārtas!B60</f>
        <v>2.2.</v>
      </c>
      <c r="D60" s="82" t="str">
        <f>Pasākumi_kārtas!C60</f>
        <v>Vides aizsardzība un attīstība</v>
      </c>
      <c r="E60" s="81" t="str">
        <f>Pasākumi_kārtas!E60</f>
        <v>2.2.2.</v>
      </c>
      <c r="F60" s="82" t="str">
        <f>Pasākumi_kārtas!F60</f>
        <v>“Pārejas uz aprites ekonomiku veicināšana”</v>
      </c>
      <c r="G60" s="258" t="str">
        <f>Pasākumi_kārtas!J60</f>
        <v>2.2.2.1.</v>
      </c>
      <c r="H60" s="102" t="str">
        <f>Pasākumi_kārtas!K60</f>
        <v>Atkritumu šķirošana, pārstrāde un reģenerācija</v>
      </c>
      <c r="I60" s="40">
        <f>Pasākumi_kārtas!O60</f>
        <v>3</v>
      </c>
      <c r="J60" s="40" t="str">
        <f>Pasākumi_kārtas!P60</f>
        <v>KF</v>
      </c>
      <c r="K60" s="103">
        <f>Pasākumi_kārtas!R60</f>
        <v>33217740</v>
      </c>
      <c r="L60" s="251">
        <v>67</v>
      </c>
      <c r="M60" s="103">
        <v>29895966</v>
      </c>
      <c r="N60" s="251">
        <v>69</v>
      </c>
      <c r="O60" s="103">
        <v>3321774</v>
      </c>
      <c r="P60" s="250"/>
      <c r="Q60" s="103"/>
      <c r="R60" s="250"/>
      <c r="S60" s="103"/>
      <c r="T60" s="250"/>
      <c r="U60" s="103"/>
      <c r="V60" s="40"/>
      <c r="W60" s="103"/>
      <c r="X60" s="2" t="b">
        <f t="shared" si="0"/>
        <v>1</v>
      </c>
      <c r="Y60" s="40">
        <v>1</v>
      </c>
      <c r="Z60" s="105">
        <f t="shared" si="14"/>
        <v>33217740</v>
      </c>
      <c r="AA60" s="40"/>
      <c r="AB60" s="105"/>
      <c r="AC60" s="40"/>
      <c r="AD60" s="105"/>
      <c r="AE60" s="40"/>
      <c r="AF60" s="105"/>
      <c r="AG60" s="2" t="b">
        <f t="shared" si="2"/>
        <v>1</v>
      </c>
      <c r="AH60" s="40">
        <v>33</v>
      </c>
      <c r="AI60" s="105">
        <f t="shared" si="11"/>
        <v>33217740</v>
      </c>
      <c r="AJ60" s="40"/>
      <c r="AK60" s="105"/>
      <c r="AL60" s="2" t="b">
        <f t="shared" si="4"/>
        <v>1</v>
      </c>
      <c r="AM60" s="40">
        <v>9</v>
      </c>
      <c r="AN60" s="105">
        <f t="shared" si="10"/>
        <v>33217740</v>
      </c>
      <c r="AO60" s="40"/>
      <c r="AP60" s="105"/>
      <c r="AQ60" s="2" t="b">
        <f t="shared" si="6"/>
        <v>1</v>
      </c>
      <c r="AR60" s="40">
        <v>3</v>
      </c>
      <c r="AS60" s="105">
        <f t="shared" si="7"/>
        <v>33217740</v>
      </c>
      <c r="AT60" s="105"/>
      <c r="AU60" s="105"/>
      <c r="AV60" s="2" t="b">
        <f t="shared" si="8"/>
        <v>1</v>
      </c>
    </row>
    <row r="61" spans="1:48" x14ac:dyDescent="0.2">
      <c r="A61" s="81" t="str">
        <f>Pasākumi_kārtas!AA61</f>
        <v>VARAM</v>
      </c>
      <c r="B61" s="81">
        <f>Pasākumi_kārtas!A61</f>
        <v>2</v>
      </c>
      <c r="C61" s="81" t="str">
        <f>Pasākumi_kārtas!B61</f>
        <v>2.2.</v>
      </c>
      <c r="D61" s="82" t="str">
        <f>Pasākumi_kārtas!C61</f>
        <v>Vides aizsardzība un attīstība</v>
      </c>
      <c r="E61" s="81" t="str">
        <f>Pasākumi_kārtas!E61</f>
        <v>2.2.2.</v>
      </c>
      <c r="F61" s="82" t="str">
        <f>Pasākumi_kārtas!F61</f>
        <v>“Pārejas uz aprites ekonomiku veicināšana”</v>
      </c>
      <c r="G61" s="258" t="str">
        <f>Pasākumi_kārtas!J61</f>
        <v>2.2.2.2.</v>
      </c>
      <c r="H61" s="102" t="str">
        <f>Pasākumi_kārtas!K61</f>
        <v>Atkritumu dalītā vākšana</v>
      </c>
      <c r="I61" s="40">
        <f>Pasākumi_kārtas!O61</f>
        <v>1</v>
      </c>
      <c r="J61" s="40" t="str">
        <f>Pasākumi_kārtas!P61</f>
        <v>KF</v>
      </c>
      <c r="K61" s="103">
        <f>Pasākumi_kārtas!R61</f>
        <v>1598349</v>
      </c>
      <c r="L61" s="251">
        <v>67</v>
      </c>
      <c r="M61" s="103">
        <v>1438514</v>
      </c>
      <c r="N61" s="251">
        <v>69</v>
      </c>
      <c r="O61" s="103">
        <v>159835</v>
      </c>
      <c r="P61" s="250"/>
      <c r="Q61" s="103"/>
      <c r="R61" s="250"/>
      <c r="S61" s="103"/>
      <c r="T61" s="250"/>
      <c r="U61" s="103"/>
      <c r="V61" s="40"/>
      <c r="W61" s="103"/>
      <c r="X61" s="2" t="b">
        <f t="shared" si="0"/>
        <v>1</v>
      </c>
      <c r="Y61" s="40">
        <v>1</v>
      </c>
      <c r="Z61" s="105">
        <f t="shared" si="14"/>
        <v>1598349</v>
      </c>
      <c r="AA61" s="40"/>
      <c r="AB61" s="105"/>
      <c r="AC61" s="40"/>
      <c r="AD61" s="105"/>
      <c r="AE61" s="40"/>
      <c r="AF61" s="105"/>
      <c r="AG61" s="2" t="b">
        <f t="shared" si="2"/>
        <v>1</v>
      </c>
      <c r="AH61" s="40">
        <v>33</v>
      </c>
      <c r="AI61" s="105">
        <f t="shared" si="11"/>
        <v>1598349</v>
      </c>
      <c r="AJ61" s="40"/>
      <c r="AK61" s="105"/>
      <c r="AL61" s="2" t="b">
        <f t="shared" si="4"/>
        <v>1</v>
      </c>
      <c r="AM61" s="40">
        <v>9</v>
      </c>
      <c r="AN61" s="105">
        <f t="shared" si="10"/>
        <v>1598349</v>
      </c>
      <c r="AO61" s="40"/>
      <c r="AP61" s="105"/>
      <c r="AQ61" s="2" t="b">
        <f t="shared" si="6"/>
        <v>1</v>
      </c>
      <c r="AR61" s="40">
        <v>3</v>
      </c>
      <c r="AS61" s="105">
        <f t="shared" si="7"/>
        <v>1598349</v>
      </c>
      <c r="AT61" s="105"/>
      <c r="AU61" s="105"/>
      <c r="AV61" s="2" t="b">
        <f t="shared" si="8"/>
        <v>1</v>
      </c>
    </row>
    <row r="62" spans="1:48" x14ac:dyDescent="0.2">
      <c r="A62" s="81" t="str">
        <f>Pasākumi_kārtas!AA62</f>
        <v>VARAM</v>
      </c>
      <c r="B62" s="81">
        <f>Pasākumi_kārtas!A62</f>
        <v>2</v>
      </c>
      <c r="C62" s="81" t="str">
        <f>Pasākumi_kārtas!B62</f>
        <v>2.2.</v>
      </c>
      <c r="D62" s="82" t="str">
        <f>Pasākumi_kārtas!C62</f>
        <v>Vides aizsardzība un attīstība</v>
      </c>
      <c r="E62" s="81" t="str">
        <f>Pasākumi_kārtas!E62</f>
        <v>2.2.2.</v>
      </c>
      <c r="F62" s="82" t="str">
        <f>Pasākumi_kārtas!F62</f>
        <v>“Pārejas uz aprites ekonomiku veicināšana”</v>
      </c>
      <c r="G62" s="258" t="str">
        <f>Pasākumi_kārtas!J62</f>
        <v>2.2.2.2.</v>
      </c>
      <c r="H62" s="102" t="str">
        <f>Pasākumi_kārtas!K62</f>
        <v>Atkritumu dalītā vākšana</v>
      </c>
      <c r="I62" s="40">
        <f>Pasākumi_kārtas!O62</f>
        <v>2</v>
      </c>
      <c r="J62" s="40" t="str">
        <f>Pasākumi_kārtas!P62</f>
        <v>KF</v>
      </c>
      <c r="K62" s="103">
        <f>Pasākumi_kārtas!R62</f>
        <v>3057970</v>
      </c>
      <c r="L62" s="251">
        <v>67</v>
      </c>
      <c r="M62" s="103">
        <f>K62</f>
        <v>3057970</v>
      </c>
      <c r="N62" s="250"/>
      <c r="O62" s="103"/>
      <c r="P62" s="250"/>
      <c r="Q62" s="103"/>
      <c r="R62" s="250"/>
      <c r="S62" s="103"/>
      <c r="T62" s="250"/>
      <c r="U62" s="103"/>
      <c r="V62" s="40"/>
      <c r="W62" s="103"/>
      <c r="X62" s="2" t="b">
        <f t="shared" si="0"/>
        <v>1</v>
      </c>
      <c r="Y62" s="40">
        <v>1</v>
      </c>
      <c r="Z62" s="105">
        <f t="shared" si="14"/>
        <v>3057970</v>
      </c>
      <c r="AA62" s="40"/>
      <c r="AB62" s="105"/>
      <c r="AC62" s="40"/>
      <c r="AD62" s="105"/>
      <c r="AE62" s="40"/>
      <c r="AF62" s="105"/>
      <c r="AG62" s="2" t="b">
        <f t="shared" si="2"/>
        <v>1</v>
      </c>
      <c r="AH62" s="40">
        <v>33</v>
      </c>
      <c r="AI62" s="105">
        <f t="shared" si="11"/>
        <v>3057970</v>
      </c>
      <c r="AJ62" s="40"/>
      <c r="AK62" s="105"/>
      <c r="AL62" s="2" t="b">
        <f t="shared" si="4"/>
        <v>1</v>
      </c>
      <c r="AM62" s="40">
        <v>9</v>
      </c>
      <c r="AN62" s="105">
        <f t="shared" si="10"/>
        <v>3057970</v>
      </c>
      <c r="AO62" s="40"/>
      <c r="AP62" s="105"/>
      <c r="AQ62" s="2" t="b">
        <f t="shared" si="6"/>
        <v>1</v>
      </c>
      <c r="AR62" s="40">
        <v>3</v>
      </c>
      <c r="AS62" s="105">
        <f t="shared" si="7"/>
        <v>3057970</v>
      </c>
      <c r="AT62" s="105"/>
      <c r="AU62" s="105"/>
      <c r="AV62" s="2" t="b">
        <f t="shared" si="8"/>
        <v>1</v>
      </c>
    </row>
    <row r="63" spans="1:48" x14ac:dyDescent="0.2">
      <c r="A63" s="81" t="str">
        <f>Pasākumi_kārtas!AA63</f>
        <v>KEM</v>
      </c>
      <c r="B63" s="81">
        <f>Pasākumi_kārtas!A63</f>
        <v>2</v>
      </c>
      <c r="C63" s="81" t="str">
        <f>Pasākumi_kārtas!B63</f>
        <v>2.2.</v>
      </c>
      <c r="D63" s="82" t="str">
        <f>Pasākumi_kārtas!C63</f>
        <v>Vides aizsardzība un attīstība</v>
      </c>
      <c r="E63" s="81" t="str">
        <f>Pasākumi_kārtas!E63</f>
        <v>2.2.2.</v>
      </c>
      <c r="F63" s="82" t="str">
        <f>Pasākumi_kārtas!F63</f>
        <v>“Pārejas uz aprites ekonomiku veicināšana”</v>
      </c>
      <c r="G63" s="258" t="str">
        <f>Pasākumi_kārtas!J63</f>
        <v>2.2.2.3.</v>
      </c>
      <c r="H63" s="102" t="str">
        <f>Pasākumi_kārtas!K63</f>
        <v>Notekūdeņu dūņu pārstrāde</v>
      </c>
      <c r="I63" s="40" t="str">
        <f>Pasākumi_kārtas!O63</f>
        <v>_</v>
      </c>
      <c r="J63" s="40" t="str">
        <f>Pasākumi_kārtas!P63</f>
        <v>KF</v>
      </c>
      <c r="K63" s="103">
        <f>Pasākumi_kārtas!R63</f>
        <v>23148681</v>
      </c>
      <c r="L63" s="251">
        <v>69</v>
      </c>
      <c r="M63" s="103">
        <f>K63</f>
        <v>23148681</v>
      </c>
      <c r="N63" s="250"/>
      <c r="O63" s="103"/>
      <c r="P63" s="250"/>
      <c r="Q63" s="103"/>
      <c r="R63" s="250"/>
      <c r="S63" s="103"/>
      <c r="T63" s="250"/>
      <c r="U63" s="103"/>
      <c r="V63" s="40"/>
      <c r="W63" s="103"/>
      <c r="X63" s="2" t="b">
        <f t="shared" si="0"/>
        <v>1</v>
      </c>
      <c r="Y63" s="40">
        <v>1</v>
      </c>
      <c r="Z63" s="105">
        <f t="shared" si="14"/>
        <v>23148681</v>
      </c>
      <c r="AA63" s="40"/>
      <c r="AB63" s="105"/>
      <c r="AC63" s="40"/>
      <c r="AD63" s="105"/>
      <c r="AE63" s="40"/>
      <c r="AF63" s="105"/>
      <c r="AG63" s="2" t="b">
        <f t="shared" si="2"/>
        <v>1</v>
      </c>
      <c r="AH63" s="40">
        <v>33</v>
      </c>
      <c r="AI63" s="105">
        <f t="shared" si="11"/>
        <v>23148681</v>
      </c>
      <c r="AJ63" s="40"/>
      <c r="AK63" s="105"/>
      <c r="AL63" s="2" t="b">
        <f t="shared" si="4"/>
        <v>1</v>
      </c>
      <c r="AM63" s="40">
        <v>9</v>
      </c>
      <c r="AN63" s="105">
        <f t="shared" si="10"/>
        <v>23148681</v>
      </c>
      <c r="AO63" s="40"/>
      <c r="AP63" s="105"/>
      <c r="AQ63" s="2" t="b">
        <f t="shared" si="6"/>
        <v>1</v>
      </c>
      <c r="AR63" s="40">
        <v>3</v>
      </c>
      <c r="AS63" s="105">
        <f t="shared" si="7"/>
        <v>23148681</v>
      </c>
      <c r="AT63" s="105"/>
      <c r="AU63" s="105"/>
      <c r="AV63" s="2" t="b">
        <f t="shared" si="8"/>
        <v>1</v>
      </c>
    </row>
    <row r="64" spans="1:48" x14ac:dyDescent="0.2">
      <c r="A64" s="81" t="str">
        <f>Pasākumi_kārtas!AA64</f>
        <v>VARAM</v>
      </c>
      <c r="B64" s="81">
        <f>Pasākumi_kārtas!A64</f>
        <v>2</v>
      </c>
      <c r="C64" s="81" t="str">
        <f>Pasākumi_kārtas!B64</f>
        <v>2.2.</v>
      </c>
      <c r="D64" s="82" t="str">
        <f>Pasākumi_kārtas!C64</f>
        <v>Vides aizsardzība un attīstība</v>
      </c>
      <c r="E64" s="81" t="str">
        <f>Pasākumi_kārtas!E64</f>
        <v>2.2.3.</v>
      </c>
      <c r="F64" s="82" t="str">
        <f>Pasākumi_kārtas!F64</f>
        <v>“Uzlabot dabas aizsardzību un bioloģisko daudzveidību, “zaļo” infrastruktūru, it īpaši pilsētvidē, un samazināt piesārņojumu”</v>
      </c>
      <c r="G64" s="258" t="str">
        <f>Pasākumi_kārtas!J64</f>
        <v>2.2.3.2.</v>
      </c>
      <c r="H64" s="102" t="str">
        <f>Pasākumi_kārtas!K64</f>
        <v>Vides izglītību veicinoši pasākumi sabiedrības informētībai un prasmju attīstībai</v>
      </c>
      <c r="I64" s="40" t="str">
        <f>Pasākumi_kārtas!O64</f>
        <v>_</v>
      </c>
      <c r="J64" s="40" t="str">
        <f>Pasākumi_kārtas!P64</f>
        <v>ERAF</v>
      </c>
      <c r="K64" s="103">
        <f>Pasākumi_kārtas!R64</f>
        <v>10428625</v>
      </c>
      <c r="L64" s="251">
        <v>79</v>
      </c>
      <c r="M64" s="260">
        <v>8781562</v>
      </c>
      <c r="N64" s="256">
        <v>60</v>
      </c>
      <c r="O64" s="253">
        <v>647063</v>
      </c>
      <c r="P64" s="251">
        <v>78</v>
      </c>
      <c r="Q64" s="103">
        <v>1000000</v>
      </c>
      <c r="R64" s="40"/>
      <c r="S64" s="103"/>
      <c r="T64" s="40"/>
      <c r="U64" s="103"/>
      <c r="V64" s="40"/>
      <c r="W64" s="103"/>
      <c r="X64" s="2" t="b">
        <f t="shared" si="0"/>
        <v>1</v>
      </c>
      <c r="Y64" s="40">
        <v>1</v>
      </c>
      <c r="Z64" s="105">
        <f t="shared" si="14"/>
        <v>10428625</v>
      </c>
      <c r="AA64" s="40"/>
      <c r="AB64" s="105"/>
      <c r="AC64" s="40"/>
      <c r="AD64" s="105"/>
      <c r="AE64" s="40"/>
      <c r="AF64" s="105"/>
      <c r="AG64" s="2" t="b">
        <f t="shared" si="2"/>
        <v>1</v>
      </c>
      <c r="AH64" s="40">
        <v>33</v>
      </c>
      <c r="AI64" s="105">
        <f t="shared" si="11"/>
        <v>10428625</v>
      </c>
      <c r="AJ64" s="40"/>
      <c r="AK64" s="105"/>
      <c r="AL64" s="2" t="b">
        <f t="shared" si="4"/>
        <v>1</v>
      </c>
      <c r="AM64" s="40">
        <v>9</v>
      </c>
      <c r="AN64" s="105">
        <f t="shared" ref="AN64:AN95" si="15">K64</f>
        <v>10428625</v>
      </c>
      <c r="AO64" s="40"/>
      <c r="AP64" s="105"/>
      <c r="AQ64" s="2" t="b">
        <f t="shared" si="6"/>
        <v>1</v>
      </c>
      <c r="AR64" s="40">
        <v>3</v>
      </c>
      <c r="AS64" s="105">
        <f t="shared" si="7"/>
        <v>10428625</v>
      </c>
      <c r="AT64" s="105"/>
      <c r="AU64" s="105"/>
      <c r="AV64" s="2" t="b">
        <f t="shared" si="8"/>
        <v>1</v>
      </c>
    </row>
    <row r="65" spans="1:48" x14ac:dyDescent="0.2">
      <c r="A65" s="81" t="str">
        <f>Pasākumi_kārtas!AA65</f>
        <v>VARAM</v>
      </c>
      <c r="B65" s="81">
        <f>Pasākumi_kārtas!A65</f>
        <v>2</v>
      </c>
      <c r="C65" s="81" t="str">
        <f>Pasākumi_kārtas!B65</f>
        <v>2.2.</v>
      </c>
      <c r="D65" s="82" t="str">
        <f>Pasākumi_kārtas!C65</f>
        <v>Vides aizsardzība un attīstība</v>
      </c>
      <c r="E65" s="81" t="str">
        <f>Pasākumi_kārtas!E65</f>
        <v>2.2.3.</v>
      </c>
      <c r="F65" s="82" t="str">
        <f>Pasākumi_kārtas!F65</f>
        <v>“Uzlabot dabas aizsardzību un bioloģisko daudzveidību, “zaļo” infrastruktūru, it īpaši pilsētvidē, un samazināt piesārņojumu”</v>
      </c>
      <c r="G65" s="258" t="str">
        <f>Pasākumi_kārtas!J65</f>
        <v>2.2.3.3.</v>
      </c>
      <c r="H65" s="102" t="str">
        <f>Pasākumi_kārtas!K65</f>
        <v>Pasākumi bioloģiskās daudzveidības veicināšanai un saglabāšanai</v>
      </c>
      <c r="I65" s="40">
        <f>Pasākumi_kārtas!O65</f>
        <v>1</v>
      </c>
      <c r="J65" s="40" t="str">
        <f>Pasākumi_kārtas!P65</f>
        <v>ERAF</v>
      </c>
      <c r="K65" s="103">
        <f>Pasākumi_kārtas!R65</f>
        <v>2500000</v>
      </c>
      <c r="L65" s="251">
        <v>79</v>
      </c>
      <c r="M65" s="253">
        <f>K65</f>
        <v>2500000</v>
      </c>
      <c r="N65" s="250"/>
      <c r="O65" s="103"/>
      <c r="P65" s="40"/>
      <c r="Q65" s="103"/>
      <c r="R65" s="40"/>
      <c r="S65" s="103"/>
      <c r="T65" s="40"/>
      <c r="U65" s="103"/>
      <c r="V65" s="40"/>
      <c r="W65" s="103"/>
      <c r="X65" s="2" t="b">
        <f t="shared" si="0"/>
        <v>1</v>
      </c>
      <c r="Y65" s="40">
        <v>1</v>
      </c>
      <c r="Z65" s="105">
        <f t="shared" si="14"/>
        <v>2500000</v>
      </c>
      <c r="AA65" s="40"/>
      <c r="AB65" s="105"/>
      <c r="AC65" s="40"/>
      <c r="AD65" s="105"/>
      <c r="AE65" s="40"/>
      <c r="AF65" s="105"/>
      <c r="AG65" s="2" t="b">
        <f t="shared" si="2"/>
        <v>1</v>
      </c>
      <c r="AH65" s="40">
        <v>33</v>
      </c>
      <c r="AI65" s="105">
        <f>K65-AK65</f>
        <v>2500000</v>
      </c>
      <c r="AJ65" s="40"/>
      <c r="AK65" s="105"/>
      <c r="AL65" s="2" t="b">
        <f t="shared" si="4"/>
        <v>1</v>
      </c>
      <c r="AM65" s="40">
        <v>9</v>
      </c>
      <c r="AN65" s="105">
        <f t="shared" si="15"/>
        <v>2500000</v>
      </c>
      <c r="AO65" s="40"/>
      <c r="AP65" s="105"/>
      <c r="AQ65" s="2" t="b">
        <f t="shared" si="6"/>
        <v>1</v>
      </c>
      <c r="AR65" s="40">
        <v>3</v>
      </c>
      <c r="AS65" s="105">
        <f t="shared" si="7"/>
        <v>2500000</v>
      </c>
      <c r="AT65" s="105"/>
      <c r="AU65" s="105"/>
      <c r="AV65" s="2" t="b">
        <f t="shared" si="8"/>
        <v>1</v>
      </c>
    </row>
    <row r="66" spans="1:48" x14ac:dyDescent="0.2">
      <c r="A66" s="81" t="str">
        <f>Pasākumi_kārtas!AA66</f>
        <v>VARAM</v>
      </c>
      <c r="B66" s="81">
        <f>Pasākumi_kārtas!A66</f>
        <v>2</v>
      </c>
      <c r="C66" s="81" t="str">
        <f>Pasākumi_kārtas!B66</f>
        <v>2.2.</v>
      </c>
      <c r="D66" s="82" t="str">
        <f>Pasākumi_kārtas!C66</f>
        <v>Vides aizsardzība un attīstība</v>
      </c>
      <c r="E66" s="81" t="str">
        <f>Pasākumi_kārtas!E66</f>
        <v>2.2.3.</v>
      </c>
      <c r="F66" s="82" t="str">
        <f>Pasākumi_kārtas!F66</f>
        <v>“Uzlabot dabas aizsardzību un bioloģisko daudzveidību, “zaļo” infrastruktūru, it īpaši pilsētvidē, un samazināt piesārņojumu”</v>
      </c>
      <c r="G66" s="258" t="str">
        <f>Pasākumi_kārtas!J66</f>
        <v>2.2.3.3.</v>
      </c>
      <c r="H66" s="102" t="str">
        <f>Pasākumi_kārtas!K66</f>
        <v>Pasākumi bioloģiskās daudzveidības veicināšanai un saglabāšanai</v>
      </c>
      <c r="I66" s="40">
        <f>Pasākumi_kārtas!O66</f>
        <v>2</v>
      </c>
      <c r="J66" s="40" t="str">
        <f>Pasākumi_kārtas!P66</f>
        <v>ERAF</v>
      </c>
      <c r="K66" s="103">
        <f>Pasākumi_kārtas!R66</f>
        <v>1694262</v>
      </c>
      <c r="L66" s="251">
        <v>79</v>
      </c>
      <c r="M66" s="253">
        <f>K66</f>
        <v>1694262</v>
      </c>
      <c r="N66" s="250"/>
      <c r="O66" s="103"/>
      <c r="P66" s="40"/>
      <c r="Q66" s="103"/>
      <c r="R66" s="40"/>
      <c r="S66" s="103"/>
      <c r="T66" s="40"/>
      <c r="U66" s="103"/>
      <c r="V66" s="40"/>
      <c r="W66" s="103"/>
      <c r="X66" s="2" t="b">
        <f t="shared" si="0"/>
        <v>1</v>
      </c>
      <c r="Y66" s="40">
        <v>1</v>
      </c>
      <c r="Z66" s="105">
        <f t="shared" si="14"/>
        <v>1694262</v>
      </c>
      <c r="AA66" s="40"/>
      <c r="AB66" s="105"/>
      <c r="AC66" s="40"/>
      <c r="AD66" s="105"/>
      <c r="AE66" s="40"/>
      <c r="AF66" s="105"/>
      <c r="AG66" s="2" t="b">
        <f t="shared" si="2"/>
        <v>1</v>
      </c>
      <c r="AH66" s="40">
        <v>33</v>
      </c>
      <c r="AI66" s="105">
        <f>K66-AK66</f>
        <v>1694262</v>
      </c>
      <c r="AJ66" s="40"/>
      <c r="AK66" s="105"/>
      <c r="AL66" s="2" t="b">
        <f t="shared" si="4"/>
        <v>1</v>
      </c>
      <c r="AM66" s="40">
        <v>9</v>
      </c>
      <c r="AN66" s="105">
        <f t="shared" si="15"/>
        <v>1694262</v>
      </c>
      <c r="AO66" s="40"/>
      <c r="AP66" s="105"/>
      <c r="AQ66" s="2" t="b">
        <f t="shared" si="6"/>
        <v>1</v>
      </c>
      <c r="AR66" s="40">
        <v>3</v>
      </c>
      <c r="AS66" s="105">
        <f t="shared" si="7"/>
        <v>1694262</v>
      </c>
      <c r="AT66" s="105"/>
      <c r="AU66" s="105"/>
      <c r="AV66" s="2" t="b">
        <f t="shared" si="8"/>
        <v>1</v>
      </c>
    </row>
    <row r="67" spans="1:48" x14ac:dyDescent="0.2">
      <c r="A67" s="81" t="str">
        <f>Pasākumi_kārtas!AA67</f>
        <v>VARAM</v>
      </c>
      <c r="B67" s="81">
        <f>Pasākumi_kārtas!A67</f>
        <v>2</v>
      </c>
      <c r="C67" s="81" t="str">
        <f>Pasākumi_kārtas!B67</f>
        <v>2.2.</v>
      </c>
      <c r="D67" s="82" t="str">
        <f>Pasākumi_kārtas!C67</f>
        <v>Vides aizsardzība un attīstība</v>
      </c>
      <c r="E67" s="81" t="str">
        <f>Pasākumi_kārtas!E67</f>
        <v>2.2.3.</v>
      </c>
      <c r="F67" s="82" t="str">
        <f>Pasākumi_kārtas!F67</f>
        <v>“Uzlabot dabas aizsardzību un bioloģisko daudzveidību, “zaļo” infrastruktūru, it īpaši pilsētvidē, un samazināt piesārņojumu”</v>
      </c>
      <c r="G67" s="258" t="str">
        <f>Pasākumi_kārtas!J67</f>
        <v>2.2.3.3.</v>
      </c>
      <c r="H67" s="102" t="str">
        <f>Pasākumi_kārtas!K67</f>
        <v>Pasākumi bioloģiskās daudzveidības veicināšanai un saglabāšanai</v>
      </c>
      <c r="I67" s="40">
        <f>Pasākumi_kārtas!O67</f>
        <v>3</v>
      </c>
      <c r="J67" s="40" t="str">
        <f>Pasākumi_kārtas!P67</f>
        <v>ERAF</v>
      </c>
      <c r="K67" s="103">
        <f>Pasākumi_kārtas!R67</f>
        <v>16000000</v>
      </c>
      <c r="L67" s="251">
        <v>78</v>
      </c>
      <c r="M67" s="253">
        <f>K67</f>
        <v>16000000</v>
      </c>
      <c r="N67" s="250"/>
      <c r="O67" s="103"/>
      <c r="P67" s="40"/>
      <c r="Q67" s="103"/>
      <c r="R67" s="40"/>
      <c r="S67" s="103"/>
      <c r="T67" s="40"/>
      <c r="U67" s="103"/>
      <c r="V67" s="40"/>
      <c r="W67" s="103"/>
      <c r="X67" s="2" t="b">
        <f t="shared" si="0"/>
        <v>1</v>
      </c>
      <c r="Y67" s="40">
        <v>1</v>
      </c>
      <c r="Z67" s="105">
        <f t="shared" si="14"/>
        <v>16000000</v>
      </c>
      <c r="AA67" s="40"/>
      <c r="AB67" s="105"/>
      <c r="AC67" s="40"/>
      <c r="AD67" s="105"/>
      <c r="AE67" s="40"/>
      <c r="AF67" s="105"/>
      <c r="AG67" s="2" t="b">
        <f t="shared" si="2"/>
        <v>1</v>
      </c>
      <c r="AH67" s="40">
        <v>33</v>
      </c>
      <c r="AI67" s="105">
        <f>K67-AK67</f>
        <v>16000000</v>
      </c>
      <c r="AJ67" s="40"/>
      <c r="AK67" s="105"/>
      <c r="AL67" s="2" t="b">
        <f t="shared" si="4"/>
        <v>1</v>
      </c>
      <c r="AM67" s="40">
        <v>9</v>
      </c>
      <c r="AN67" s="105">
        <f t="shared" si="15"/>
        <v>16000000</v>
      </c>
      <c r="AO67" s="40"/>
      <c r="AP67" s="105"/>
      <c r="AQ67" s="2" t="b">
        <f t="shared" si="6"/>
        <v>1</v>
      </c>
      <c r="AR67" s="40">
        <v>3</v>
      </c>
      <c r="AS67" s="105">
        <f t="shared" si="7"/>
        <v>16000000</v>
      </c>
      <c r="AT67" s="105"/>
      <c r="AU67" s="105"/>
      <c r="AV67" s="2" t="b">
        <f t="shared" si="8"/>
        <v>1</v>
      </c>
    </row>
    <row r="68" spans="1:48" x14ac:dyDescent="0.2">
      <c r="A68" s="81" t="str">
        <f>Pasākumi_kārtas!AA68</f>
        <v>VARAM</v>
      </c>
      <c r="B68" s="81">
        <f>Pasākumi_kārtas!A68</f>
        <v>2</v>
      </c>
      <c r="C68" s="81" t="str">
        <f>Pasākumi_kārtas!B68</f>
        <v>2.2.</v>
      </c>
      <c r="D68" s="82" t="str">
        <f>Pasākumi_kārtas!C68</f>
        <v>Vides aizsardzība un attīstība</v>
      </c>
      <c r="E68" s="81" t="str">
        <f>Pasākumi_kārtas!E68</f>
        <v>2.2.3.</v>
      </c>
      <c r="F68" s="82" t="str">
        <f>Pasākumi_kārtas!F68</f>
        <v>“Uzlabot dabas aizsardzību un bioloģisko daudzveidību, “zaļo” infrastruktūru, it īpaši pilsētvidē, un samazināt piesārņojumu”</v>
      </c>
      <c r="G68" s="258" t="str">
        <f>Pasākumi_kārtas!J68</f>
        <v>2.2.3.3.</v>
      </c>
      <c r="H68" s="102" t="str">
        <f>Pasākumi_kārtas!K68</f>
        <v>Pasākumi bioloģiskās daudzveidības veicināšanai un saglabāšanai</v>
      </c>
      <c r="I68" s="40">
        <f>Pasākumi_kārtas!O68</f>
        <v>4</v>
      </c>
      <c r="J68" s="40" t="str">
        <f>Pasākumi_kārtas!P68</f>
        <v>ERAF</v>
      </c>
      <c r="K68" s="103">
        <f>Pasākumi_kārtas!R68</f>
        <v>9083238</v>
      </c>
      <c r="L68" s="251">
        <v>78</v>
      </c>
      <c r="M68" s="253">
        <v>8277500</v>
      </c>
      <c r="N68" s="251">
        <v>79</v>
      </c>
      <c r="O68" s="129">
        <v>805738</v>
      </c>
      <c r="P68" s="40"/>
      <c r="Q68" s="103"/>
      <c r="R68" s="40"/>
      <c r="S68" s="103"/>
      <c r="T68" s="40"/>
      <c r="U68" s="103"/>
      <c r="V68" s="40"/>
      <c r="W68" s="103"/>
      <c r="X68" s="2" t="b">
        <f t="shared" si="0"/>
        <v>1</v>
      </c>
      <c r="Y68" s="40">
        <v>1</v>
      </c>
      <c r="Z68" s="105">
        <f t="shared" si="14"/>
        <v>9083238</v>
      </c>
      <c r="AA68" s="40"/>
      <c r="AB68" s="105"/>
      <c r="AC68" s="40"/>
      <c r="AD68" s="105"/>
      <c r="AE68" s="40"/>
      <c r="AF68" s="105"/>
      <c r="AG68" s="2" t="b">
        <f t="shared" si="2"/>
        <v>1</v>
      </c>
      <c r="AH68" s="40">
        <v>33</v>
      </c>
      <c r="AI68" s="105">
        <f>K68-AK68</f>
        <v>9083238</v>
      </c>
      <c r="AJ68" s="40"/>
      <c r="AK68" s="105"/>
      <c r="AL68" s="2" t="b">
        <f t="shared" si="4"/>
        <v>1</v>
      </c>
      <c r="AM68" s="40">
        <v>9</v>
      </c>
      <c r="AN68" s="105">
        <f t="shared" si="15"/>
        <v>9083238</v>
      </c>
      <c r="AO68" s="40"/>
      <c r="AP68" s="105"/>
      <c r="AQ68" s="2" t="b">
        <f t="shared" si="6"/>
        <v>1</v>
      </c>
      <c r="AR68" s="40">
        <v>3</v>
      </c>
      <c r="AS68" s="105">
        <f t="shared" si="7"/>
        <v>9083238</v>
      </c>
      <c r="AT68" s="105"/>
      <c r="AU68" s="105"/>
      <c r="AV68" s="2" t="b">
        <f t="shared" si="8"/>
        <v>1</v>
      </c>
    </row>
    <row r="69" spans="1:48" x14ac:dyDescent="0.2">
      <c r="A69" s="81" t="str">
        <f>Pasākumi_kārtas!AA69</f>
        <v>VARAM</v>
      </c>
      <c r="B69" s="81">
        <f>Pasākumi_kārtas!A69</f>
        <v>2</v>
      </c>
      <c r="C69" s="81" t="str">
        <f>Pasākumi_kārtas!B69</f>
        <v>2.2.</v>
      </c>
      <c r="D69" s="82" t="str">
        <f>Pasākumi_kārtas!C69</f>
        <v>Vides aizsardzība un attīstība</v>
      </c>
      <c r="E69" s="81" t="str">
        <f>Pasākumi_kārtas!E69</f>
        <v>2.2.3.</v>
      </c>
      <c r="F69" s="82" t="str">
        <f>Pasākumi_kārtas!F69</f>
        <v>“Uzlabot dabas aizsardzību un bioloģisko daudzveidību, “zaļo” infrastruktūru, it īpaši pilsētvidē, un samazināt piesārņojumu”</v>
      </c>
      <c r="G69" s="258" t="str">
        <f>Pasākumi_kārtas!J69</f>
        <v>2.2.3.4.</v>
      </c>
      <c r="H69" s="102" t="str">
        <f>Pasākumi_kārtas!K69</f>
        <v>Vides monitoringa attīstība harmonizētai vides un klimata datu informācijas nodrošināšanai</v>
      </c>
      <c r="I69" s="40">
        <f>Pasākumi_kārtas!O69</f>
        <v>1</v>
      </c>
      <c r="J69" s="40" t="str">
        <f>Pasākumi_kārtas!P69</f>
        <v>ERAF</v>
      </c>
      <c r="K69" s="103">
        <f>Pasākumi_kārtas!R69</f>
        <v>9243750</v>
      </c>
      <c r="L69" s="256">
        <v>59</v>
      </c>
      <c r="M69" s="253">
        <v>1428000</v>
      </c>
      <c r="N69" s="256">
        <v>60</v>
      </c>
      <c r="O69" s="253">
        <v>4692000</v>
      </c>
      <c r="P69" s="250">
        <v>61</v>
      </c>
      <c r="Q69" s="103">
        <v>353514</v>
      </c>
      <c r="R69" s="251">
        <v>77</v>
      </c>
      <c r="S69" s="103">
        <v>2770236</v>
      </c>
      <c r="T69" s="40"/>
      <c r="U69" s="103"/>
      <c r="V69" s="40"/>
      <c r="W69" s="103"/>
      <c r="X69" s="2" t="b">
        <f t="shared" ref="X69:X132" si="16">K69=M69+O69+Q69+S69+U69+W69</f>
        <v>1</v>
      </c>
      <c r="Y69" s="40">
        <v>1</v>
      </c>
      <c r="Z69" s="105">
        <f t="shared" si="14"/>
        <v>9243750</v>
      </c>
      <c r="AA69" s="40"/>
      <c r="AB69" s="105"/>
      <c r="AC69" s="40"/>
      <c r="AD69" s="105"/>
      <c r="AE69" s="40"/>
      <c r="AF69" s="105"/>
      <c r="AG69" s="2" t="b">
        <f t="shared" ref="AG69:AG132" si="17">K69=Z69+AB69+AD69+AF69</f>
        <v>1</v>
      </c>
      <c r="AH69" s="40">
        <v>33</v>
      </c>
      <c r="AI69" s="105">
        <f t="shared" ref="AI69:AI100" si="18">K69</f>
        <v>9243750</v>
      </c>
      <c r="AJ69" s="40"/>
      <c r="AK69" s="105"/>
      <c r="AL69" s="2" t="b">
        <f t="shared" ref="AL69:AL132" si="19">K69=AI69+AK69</f>
        <v>1</v>
      </c>
      <c r="AM69" s="40">
        <v>9</v>
      </c>
      <c r="AN69" s="105">
        <f t="shared" si="15"/>
        <v>9243750</v>
      </c>
      <c r="AO69" s="40"/>
      <c r="AP69" s="105"/>
      <c r="AQ69" s="2" t="b">
        <f t="shared" ref="AQ69:AQ132" si="20">K69=AN69+AP69</f>
        <v>1</v>
      </c>
      <c r="AR69" s="40">
        <v>3</v>
      </c>
      <c r="AS69" s="105">
        <f t="shared" ref="AS69:AS132" si="21">K69</f>
        <v>9243750</v>
      </c>
      <c r="AT69" s="105"/>
      <c r="AU69" s="105"/>
      <c r="AV69" s="2" t="b">
        <f t="shared" ref="AV69:AV132" si="22">K69=AS69+AU69</f>
        <v>1</v>
      </c>
    </row>
    <row r="70" spans="1:48" x14ac:dyDescent="0.2">
      <c r="A70" s="81" t="str">
        <f>Pasākumi_kārtas!AA70</f>
        <v>VARAM</v>
      </c>
      <c r="B70" s="81">
        <f>Pasākumi_kārtas!A70</f>
        <v>2</v>
      </c>
      <c r="C70" s="81" t="str">
        <f>Pasākumi_kārtas!B70</f>
        <v>2.2.</v>
      </c>
      <c r="D70" s="82" t="str">
        <f>Pasākumi_kārtas!C70</f>
        <v>Vides aizsardzība un attīstība</v>
      </c>
      <c r="E70" s="81" t="str">
        <f>Pasākumi_kārtas!E70</f>
        <v>2.2.3.</v>
      </c>
      <c r="F70" s="82" t="str">
        <f>Pasākumi_kārtas!F70</f>
        <v>“Uzlabot dabas aizsardzību un bioloģisko daudzveidību, “zaļo” infrastruktūru, it īpaši pilsētvidē, un samazināt piesārņojumu”</v>
      </c>
      <c r="G70" s="258" t="str">
        <f>Pasākumi_kārtas!J70</f>
        <v>2.2.3.5.</v>
      </c>
      <c r="H70" s="102" t="str">
        <f>Pasākumi_kārtas!K70</f>
        <v>Gaisa piesārņojuma samazināšanas pasākumi pašvaldībās</v>
      </c>
      <c r="I70" s="40">
        <f>Pasākumi_kārtas!O70</f>
        <v>1</v>
      </c>
      <c r="J70" s="40" t="str">
        <f>Pasākumi_kārtas!P70</f>
        <v>ERAF</v>
      </c>
      <c r="K70" s="103">
        <f>Pasākumi_kārtas!R70</f>
        <v>4225717</v>
      </c>
      <c r="L70" s="251">
        <v>77</v>
      </c>
      <c r="M70" s="103">
        <f t="shared" ref="M70:M77" si="23">K70</f>
        <v>4225717</v>
      </c>
      <c r="N70" s="40"/>
      <c r="O70" s="103"/>
      <c r="P70" s="40"/>
      <c r="Q70" s="103"/>
      <c r="R70" s="40"/>
      <c r="S70" s="103"/>
      <c r="T70" s="40"/>
      <c r="U70" s="103"/>
      <c r="V70" s="40"/>
      <c r="W70" s="103"/>
      <c r="X70" s="2" t="b">
        <f t="shared" si="16"/>
        <v>1</v>
      </c>
      <c r="Y70" s="40">
        <v>1</v>
      </c>
      <c r="Z70" s="105">
        <f t="shared" si="14"/>
        <v>4225717</v>
      </c>
      <c r="AA70" s="40"/>
      <c r="AB70" s="105"/>
      <c r="AC70" s="40"/>
      <c r="AD70" s="105"/>
      <c r="AE70" s="40"/>
      <c r="AF70" s="105"/>
      <c r="AG70" s="2" t="b">
        <f t="shared" si="17"/>
        <v>1</v>
      </c>
      <c r="AH70" s="40">
        <v>33</v>
      </c>
      <c r="AI70" s="105">
        <f t="shared" si="18"/>
        <v>4225717</v>
      </c>
      <c r="AJ70" s="40"/>
      <c r="AK70" s="105"/>
      <c r="AL70" s="2" t="b">
        <f t="shared" si="19"/>
        <v>1</v>
      </c>
      <c r="AM70" s="40">
        <v>9</v>
      </c>
      <c r="AN70" s="105">
        <f t="shared" si="15"/>
        <v>4225717</v>
      </c>
      <c r="AO70" s="40"/>
      <c r="AP70" s="105"/>
      <c r="AQ70" s="2" t="b">
        <f t="shared" si="20"/>
        <v>1</v>
      </c>
      <c r="AR70" s="40">
        <v>3</v>
      </c>
      <c r="AS70" s="105">
        <f t="shared" si="21"/>
        <v>4225717</v>
      </c>
      <c r="AT70" s="105"/>
      <c r="AU70" s="105"/>
      <c r="AV70" s="2" t="b">
        <f t="shared" si="22"/>
        <v>1</v>
      </c>
    </row>
    <row r="71" spans="1:48" x14ac:dyDescent="0.2">
      <c r="A71" s="81" t="str">
        <f>Pasākumi_kārtas!AA71</f>
        <v>VARAM</v>
      </c>
      <c r="B71" s="81">
        <f>Pasākumi_kārtas!A71</f>
        <v>2</v>
      </c>
      <c r="C71" s="81" t="str">
        <f>Pasākumi_kārtas!B71</f>
        <v>2.2.</v>
      </c>
      <c r="D71" s="82" t="str">
        <f>Pasākumi_kārtas!C71</f>
        <v>Vides aizsardzība un attīstība</v>
      </c>
      <c r="E71" s="81" t="str">
        <f>Pasākumi_kārtas!E71</f>
        <v>2.2.3.</v>
      </c>
      <c r="F71" s="82" t="str">
        <f>Pasākumi_kārtas!F71</f>
        <v>“Uzlabot dabas aizsardzību un bioloģisko daudzveidību, “zaļo” infrastruktūru, it īpaši pilsētvidē, un samazināt piesārņojumu”</v>
      </c>
      <c r="G71" s="258" t="str">
        <f>Pasākumi_kārtas!J71</f>
        <v>2.2.3.5.</v>
      </c>
      <c r="H71" s="102" t="str">
        <f>Pasākumi_kārtas!K71</f>
        <v>Gaisa piesārņojuma samazināšanas pasākumi pašvaldībās</v>
      </c>
      <c r="I71" s="40">
        <f>Pasākumi_kārtas!O71</f>
        <v>2</v>
      </c>
      <c r="J71" s="40" t="str">
        <f>Pasākumi_kārtas!P71</f>
        <v>ERAF</v>
      </c>
      <c r="K71" s="103">
        <f>Pasākumi_kārtas!R71</f>
        <v>845143</v>
      </c>
      <c r="L71" s="251">
        <v>77</v>
      </c>
      <c r="M71" s="103">
        <f t="shared" si="23"/>
        <v>845143</v>
      </c>
      <c r="N71" s="40"/>
      <c r="O71" s="103"/>
      <c r="P71" s="40"/>
      <c r="Q71" s="103"/>
      <c r="R71" s="40"/>
      <c r="S71" s="103"/>
      <c r="T71" s="40"/>
      <c r="U71" s="103"/>
      <c r="V71" s="40"/>
      <c r="W71" s="103"/>
      <c r="X71" s="2" t="b">
        <f t="shared" si="16"/>
        <v>1</v>
      </c>
      <c r="Y71" s="40">
        <v>1</v>
      </c>
      <c r="Z71" s="105">
        <f t="shared" si="14"/>
        <v>845143</v>
      </c>
      <c r="AA71" s="40"/>
      <c r="AB71" s="105"/>
      <c r="AC71" s="40"/>
      <c r="AD71" s="105"/>
      <c r="AE71" s="40"/>
      <c r="AF71" s="105"/>
      <c r="AG71" s="2" t="b">
        <f t="shared" si="17"/>
        <v>1</v>
      </c>
      <c r="AH71" s="40">
        <v>33</v>
      </c>
      <c r="AI71" s="105">
        <f t="shared" si="18"/>
        <v>845143</v>
      </c>
      <c r="AJ71" s="40"/>
      <c r="AK71" s="105"/>
      <c r="AL71" s="2" t="b">
        <f t="shared" si="19"/>
        <v>1</v>
      </c>
      <c r="AM71" s="40">
        <v>9</v>
      </c>
      <c r="AN71" s="105">
        <f t="shared" si="15"/>
        <v>845143</v>
      </c>
      <c r="AO71" s="40"/>
      <c r="AP71" s="105"/>
      <c r="AQ71" s="2" t="b">
        <f t="shared" si="20"/>
        <v>1</v>
      </c>
      <c r="AR71" s="40">
        <v>3</v>
      </c>
      <c r="AS71" s="105">
        <f t="shared" si="21"/>
        <v>845143</v>
      </c>
      <c r="AT71" s="105"/>
      <c r="AU71" s="105"/>
      <c r="AV71" s="2" t="b">
        <f t="shared" si="22"/>
        <v>1</v>
      </c>
    </row>
    <row r="72" spans="1:48" x14ac:dyDescent="0.2">
      <c r="A72" s="81" t="str">
        <f>Pasākumi_kārtas!AA72</f>
        <v>VARAM</v>
      </c>
      <c r="B72" s="81">
        <f>Pasākumi_kārtas!A72</f>
        <v>2</v>
      </c>
      <c r="C72" s="81" t="str">
        <f>Pasākumi_kārtas!B72</f>
        <v>2.2.</v>
      </c>
      <c r="D72" s="82" t="str">
        <f>Pasākumi_kārtas!C72</f>
        <v>Vides aizsardzība un attīstība</v>
      </c>
      <c r="E72" s="81" t="str">
        <f>Pasākumi_kārtas!E72</f>
        <v>2.2.3.</v>
      </c>
      <c r="F72" s="82" t="str">
        <f>Pasākumi_kārtas!F72</f>
        <v>“Uzlabot dabas aizsardzību un bioloģisko daudzveidību, “zaļo” infrastruktūru, it īpaši pilsētvidē, un samazināt piesārņojumu”</v>
      </c>
      <c r="G72" s="258" t="str">
        <f>Pasākumi_kārtas!J72</f>
        <v>2.2.3.6.</v>
      </c>
      <c r="H72" s="102" t="str">
        <f>Pasākumi_kārtas!K72</f>
        <v>Gaisa piesārņojumu mazinošu pasākumu īstenošana, uzlabojot mājsaimniecību siltumapgādes sistēmas</v>
      </c>
      <c r="I72" s="40">
        <f>Pasākumi_kārtas!O72</f>
        <v>1</v>
      </c>
      <c r="J72" s="40" t="str">
        <f>Pasākumi_kārtas!P72</f>
        <v>ERAF</v>
      </c>
      <c r="K72" s="103">
        <f>Pasākumi_kārtas!R72</f>
        <v>74812</v>
      </c>
      <c r="L72" s="251">
        <v>77</v>
      </c>
      <c r="M72" s="103">
        <f t="shared" si="23"/>
        <v>74812</v>
      </c>
      <c r="N72" s="40"/>
      <c r="O72" s="103"/>
      <c r="P72" s="40"/>
      <c r="Q72" s="103"/>
      <c r="R72" s="40"/>
      <c r="S72" s="103"/>
      <c r="T72" s="40"/>
      <c r="U72" s="103"/>
      <c r="V72" s="40"/>
      <c r="W72" s="103"/>
      <c r="X72" s="2" t="b">
        <f t="shared" si="16"/>
        <v>1</v>
      </c>
      <c r="Y72" s="40">
        <v>1</v>
      </c>
      <c r="Z72" s="105">
        <f t="shared" si="14"/>
        <v>74812</v>
      </c>
      <c r="AA72" s="40"/>
      <c r="AB72" s="105"/>
      <c r="AC72" s="40"/>
      <c r="AD72" s="105"/>
      <c r="AE72" s="40"/>
      <c r="AF72" s="105"/>
      <c r="AG72" s="2" t="b">
        <f t="shared" si="17"/>
        <v>1</v>
      </c>
      <c r="AH72" s="40">
        <v>33</v>
      </c>
      <c r="AI72" s="105">
        <f t="shared" si="18"/>
        <v>74812</v>
      </c>
      <c r="AJ72" s="40"/>
      <c r="AK72" s="105"/>
      <c r="AL72" s="2" t="b">
        <f t="shared" si="19"/>
        <v>1</v>
      </c>
      <c r="AM72" s="40">
        <v>9</v>
      </c>
      <c r="AN72" s="105">
        <f t="shared" si="15"/>
        <v>74812</v>
      </c>
      <c r="AO72" s="40"/>
      <c r="AP72" s="105"/>
      <c r="AQ72" s="2" t="b">
        <f t="shared" si="20"/>
        <v>1</v>
      </c>
      <c r="AR72" s="40">
        <v>3</v>
      </c>
      <c r="AS72" s="105">
        <f t="shared" si="21"/>
        <v>74812</v>
      </c>
      <c r="AT72" s="105"/>
      <c r="AU72" s="105"/>
      <c r="AV72" s="2" t="b">
        <f t="shared" si="22"/>
        <v>1</v>
      </c>
    </row>
    <row r="73" spans="1:48" x14ac:dyDescent="0.2">
      <c r="A73" s="81" t="str">
        <f>Pasākumi_kārtas!AA73</f>
        <v>VARAM</v>
      </c>
      <c r="B73" s="81">
        <f>Pasākumi_kārtas!A73</f>
        <v>2</v>
      </c>
      <c r="C73" s="81" t="str">
        <f>Pasākumi_kārtas!B73</f>
        <v>2.2.</v>
      </c>
      <c r="D73" s="82" t="str">
        <f>Pasākumi_kārtas!C73</f>
        <v>Vides aizsardzība un attīstība</v>
      </c>
      <c r="E73" s="81" t="str">
        <f>Pasākumi_kārtas!E73</f>
        <v>2.2.3.</v>
      </c>
      <c r="F73" s="82" t="str">
        <f>Pasākumi_kārtas!F73</f>
        <v>“Uzlabot dabas aizsardzību un bioloģisko daudzveidību, “zaļo” infrastruktūru, it īpaši pilsētvidē, un samazināt piesārņojumu”</v>
      </c>
      <c r="G73" s="258" t="str">
        <f>Pasākumi_kārtas!J73</f>
        <v>2.2.3.6.</v>
      </c>
      <c r="H73" s="102" t="str">
        <f>Pasākumi_kārtas!K73</f>
        <v>Gaisa piesārņojumu mazinošu pasākumu īstenošana, uzlabojot mājsaimniecību siltumapgādes sistēmas</v>
      </c>
      <c r="I73" s="40">
        <f>Pasākumi_kārtas!O73</f>
        <v>2</v>
      </c>
      <c r="J73" s="40" t="str">
        <f>Pasākumi_kārtas!P73</f>
        <v>ERAF</v>
      </c>
      <c r="K73" s="103">
        <f>Pasākumi_kārtas!R73</f>
        <v>1773172</v>
      </c>
      <c r="L73" s="251">
        <v>77</v>
      </c>
      <c r="M73" s="103">
        <f t="shared" si="23"/>
        <v>1773172</v>
      </c>
      <c r="N73" s="40"/>
      <c r="O73" s="103"/>
      <c r="P73" s="40"/>
      <c r="Q73" s="103"/>
      <c r="R73" s="40"/>
      <c r="S73" s="103"/>
      <c r="T73" s="40"/>
      <c r="U73" s="103"/>
      <c r="V73" s="40"/>
      <c r="W73" s="103"/>
      <c r="X73" s="2" t="b">
        <f t="shared" si="16"/>
        <v>1</v>
      </c>
      <c r="Y73" s="40">
        <v>1</v>
      </c>
      <c r="Z73" s="105">
        <f t="shared" si="14"/>
        <v>1773172</v>
      </c>
      <c r="AA73" s="40"/>
      <c r="AB73" s="105"/>
      <c r="AC73" s="40"/>
      <c r="AD73" s="105"/>
      <c r="AE73" s="40"/>
      <c r="AF73" s="105"/>
      <c r="AG73" s="2" t="b">
        <f t="shared" si="17"/>
        <v>1</v>
      </c>
      <c r="AH73" s="40">
        <v>33</v>
      </c>
      <c r="AI73" s="105">
        <f t="shared" si="18"/>
        <v>1773172</v>
      </c>
      <c r="AJ73" s="40"/>
      <c r="AK73" s="105"/>
      <c r="AL73" s="2" t="b">
        <f t="shared" si="19"/>
        <v>1</v>
      </c>
      <c r="AM73" s="40">
        <v>9</v>
      </c>
      <c r="AN73" s="105">
        <f t="shared" si="15"/>
        <v>1773172</v>
      </c>
      <c r="AO73" s="40"/>
      <c r="AP73" s="105"/>
      <c r="AQ73" s="2" t="b">
        <f t="shared" si="20"/>
        <v>1</v>
      </c>
      <c r="AR73" s="40">
        <v>3</v>
      </c>
      <c r="AS73" s="105">
        <f t="shared" si="21"/>
        <v>1773172</v>
      </c>
      <c r="AT73" s="105"/>
      <c r="AU73" s="105"/>
      <c r="AV73" s="2" t="b">
        <f t="shared" si="22"/>
        <v>1</v>
      </c>
    </row>
    <row r="74" spans="1:48" x14ac:dyDescent="0.2">
      <c r="A74" s="81" t="str">
        <f>Pasākumi_kārtas!AA74</f>
        <v>VARAM</v>
      </c>
      <c r="B74" s="81">
        <f>Pasākumi_kārtas!A74</f>
        <v>2</v>
      </c>
      <c r="C74" s="81" t="str">
        <f>Pasākumi_kārtas!B74</f>
        <v>2.2.</v>
      </c>
      <c r="D74" s="82" t="str">
        <f>Pasākumi_kārtas!C74</f>
        <v>Vides aizsardzība un attīstība</v>
      </c>
      <c r="E74" s="81" t="str">
        <f>Pasākumi_kārtas!E74</f>
        <v>2.2.3.</v>
      </c>
      <c r="F74" s="82" t="str">
        <f>Pasākumi_kārtas!F74</f>
        <v>“Uzlabot dabas aizsardzību un bioloģisko daudzveidību, “zaļo” infrastruktūru, it īpaši pilsētvidē, un samazināt piesārņojumu”</v>
      </c>
      <c r="G74" s="258" t="str">
        <f>Pasākumi_kārtas!J74</f>
        <v>2.2.3.6.</v>
      </c>
      <c r="H74" s="102" t="str">
        <f>Pasākumi_kārtas!K74</f>
        <v>Gaisa piesārņojumu mazinošu pasākumu īstenošana, uzlabojot mājsaimniecību siltumapgādes sistēmas</v>
      </c>
      <c r="I74" s="40">
        <f>Pasākumi_kārtas!O74</f>
        <v>3</v>
      </c>
      <c r="J74" s="40" t="str">
        <f>Pasākumi_kārtas!P74</f>
        <v>ERAF</v>
      </c>
      <c r="K74" s="103">
        <f>Pasākumi_kārtas!R74</f>
        <v>441289</v>
      </c>
      <c r="L74" s="251">
        <v>77</v>
      </c>
      <c r="M74" s="103">
        <f t="shared" si="23"/>
        <v>441289</v>
      </c>
      <c r="N74" s="40"/>
      <c r="O74" s="103"/>
      <c r="P74" s="40"/>
      <c r="Q74" s="103"/>
      <c r="R74" s="40"/>
      <c r="S74" s="103"/>
      <c r="T74" s="40"/>
      <c r="U74" s="103"/>
      <c r="V74" s="40"/>
      <c r="W74" s="103"/>
      <c r="X74" s="2" t="b">
        <f t="shared" si="16"/>
        <v>1</v>
      </c>
      <c r="Y74" s="40">
        <v>1</v>
      </c>
      <c r="Z74" s="105">
        <f t="shared" si="14"/>
        <v>441289</v>
      </c>
      <c r="AA74" s="40"/>
      <c r="AB74" s="105"/>
      <c r="AC74" s="40"/>
      <c r="AD74" s="105"/>
      <c r="AE74" s="40"/>
      <c r="AF74" s="105"/>
      <c r="AG74" s="2" t="b">
        <f t="shared" si="17"/>
        <v>1</v>
      </c>
      <c r="AH74" s="40">
        <v>33</v>
      </c>
      <c r="AI74" s="105">
        <f t="shared" si="18"/>
        <v>441289</v>
      </c>
      <c r="AJ74" s="40"/>
      <c r="AK74" s="105"/>
      <c r="AL74" s="2" t="b">
        <f t="shared" si="19"/>
        <v>1</v>
      </c>
      <c r="AM74" s="40">
        <v>9</v>
      </c>
      <c r="AN74" s="105">
        <f t="shared" si="15"/>
        <v>441289</v>
      </c>
      <c r="AO74" s="40"/>
      <c r="AP74" s="105"/>
      <c r="AQ74" s="2" t="b">
        <f t="shared" si="20"/>
        <v>1</v>
      </c>
      <c r="AR74" s="40">
        <v>3</v>
      </c>
      <c r="AS74" s="105">
        <f t="shared" si="21"/>
        <v>441289</v>
      </c>
      <c r="AT74" s="105"/>
      <c r="AU74" s="105"/>
      <c r="AV74" s="2" t="b">
        <f t="shared" si="22"/>
        <v>1</v>
      </c>
    </row>
    <row r="75" spans="1:48" x14ac:dyDescent="0.2">
      <c r="A75" s="81" t="str">
        <f>Pasākumi_kārtas!AA75</f>
        <v>VARAM</v>
      </c>
      <c r="B75" s="81">
        <f>Pasākumi_kārtas!A75</f>
        <v>2</v>
      </c>
      <c r="C75" s="81" t="str">
        <f>Pasākumi_kārtas!B75</f>
        <v>2.2.</v>
      </c>
      <c r="D75" s="82" t="str">
        <f>Pasākumi_kārtas!C75</f>
        <v>Vides aizsardzība un attīstība</v>
      </c>
      <c r="E75" s="81" t="str">
        <f>Pasākumi_kārtas!E75</f>
        <v>2.2.3.</v>
      </c>
      <c r="F75" s="82" t="str">
        <f>Pasākumi_kārtas!F75</f>
        <v>“Uzlabot dabas aizsardzību un bioloģisko daudzveidību, “zaļo” infrastruktūru, it īpaši pilsētvidē, un samazināt piesārņojumu”</v>
      </c>
      <c r="G75" s="258" t="str">
        <f>Pasākumi_kārtas!J75</f>
        <v>2.2.3.6.</v>
      </c>
      <c r="H75" s="102" t="str">
        <f>Pasākumi_kārtas!K75</f>
        <v>Gaisa piesārņojumu mazinošu pasākumu īstenošana, uzlabojot mājsaimniecību siltumapgādes sistēmas</v>
      </c>
      <c r="I75" s="40">
        <f>Pasākumi_kārtas!O75</f>
        <v>4</v>
      </c>
      <c r="J75" s="40" t="str">
        <f>Pasākumi_kārtas!P75</f>
        <v>ERAF</v>
      </c>
      <c r="K75" s="103">
        <f>Pasākumi_kārtas!R75</f>
        <v>2173791</v>
      </c>
      <c r="L75" s="251">
        <v>77</v>
      </c>
      <c r="M75" s="103">
        <f t="shared" si="23"/>
        <v>2173791</v>
      </c>
      <c r="N75" s="40"/>
      <c r="O75" s="103"/>
      <c r="P75" s="40"/>
      <c r="Q75" s="103"/>
      <c r="R75" s="40"/>
      <c r="S75" s="103"/>
      <c r="T75" s="40"/>
      <c r="U75" s="103"/>
      <c r="V75" s="40"/>
      <c r="W75" s="103"/>
      <c r="X75" s="2" t="b">
        <f t="shared" si="16"/>
        <v>1</v>
      </c>
      <c r="Y75" s="40">
        <v>1</v>
      </c>
      <c r="Z75" s="105">
        <f t="shared" si="14"/>
        <v>2173791</v>
      </c>
      <c r="AA75" s="40"/>
      <c r="AB75" s="105"/>
      <c r="AC75" s="40"/>
      <c r="AD75" s="105"/>
      <c r="AE75" s="40"/>
      <c r="AF75" s="105"/>
      <c r="AG75" s="2" t="b">
        <f t="shared" si="17"/>
        <v>1</v>
      </c>
      <c r="AH75" s="40">
        <v>33</v>
      </c>
      <c r="AI75" s="105">
        <f t="shared" si="18"/>
        <v>2173791</v>
      </c>
      <c r="AJ75" s="40"/>
      <c r="AK75" s="105"/>
      <c r="AL75" s="2" t="b">
        <f t="shared" si="19"/>
        <v>1</v>
      </c>
      <c r="AM75" s="40">
        <v>9</v>
      </c>
      <c r="AN75" s="105">
        <f t="shared" si="15"/>
        <v>2173791</v>
      </c>
      <c r="AO75" s="40"/>
      <c r="AP75" s="105"/>
      <c r="AQ75" s="2" t="b">
        <f t="shared" si="20"/>
        <v>1</v>
      </c>
      <c r="AR75" s="40">
        <v>3</v>
      </c>
      <c r="AS75" s="105">
        <f t="shared" si="21"/>
        <v>2173791</v>
      </c>
      <c r="AT75" s="105"/>
      <c r="AU75" s="105"/>
      <c r="AV75" s="2" t="b">
        <f t="shared" si="22"/>
        <v>1</v>
      </c>
    </row>
    <row r="76" spans="1:48" x14ac:dyDescent="0.2">
      <c r="A76" s="81" t="str">
        <f>Pasākumi_kārtas!AA76</f>
        <v>VARAM</v>
      </c>
      <c r="B76" s="81">
        <f>Pasākumi_kārtas!A76</f>
        <v>2</v>
      </c>
      <c r="C76" s="81" t="str">
        <f>Pasākumi_kārtas!B76</f>
        <v>2.2.</v>
      </c>
      <c r="D76" s="82" t="str">
        <f>Pasākumi_kārtas!C76</f>
        <v>Vides aizsardzība un attīstība</v>
      </c>
      <c r="E76" s="81" t="str">
        <f>Pasākumi_kārtas!E76</f>
        <v>2.2.3.</v>
      </c>
      <c r="F76" s="82" t="str">
        <f>Pasākumi_kārtas!F76</f>
        <v>“Uzlabot dabas aizsardzību un bioloģisko daudzveidību, “zaļo” infrastruktūru, it īpaši pilsētvidē, un samazināt piesārņojumu”</v>
      </c>
      <c r="G76" s="258" t="str">
        <f>Pasākumi_kārtas!J76</f>
        <v>2.2.3.6.</v>
      </c>
      <c r="H76" s="102" t="str">
        <f>Pasākumi_kārtas!K76</f>
        <v>Gaisa piesārņojumu mazinošu pasākumu īstenošana, uzlabojot mājsaimniecību siltumapgādes sistēmas</v>
      </c>
      <c r="I76" s="40">
        <f>Pasākumi_kārtas!O76</f>
        <v>5</v>
      </c>
      <c r="J76" s="40" t="str">
        <f>Pasākumi_kārtas!P76</f>
        <v>ERAF</v>
      </c>
      <c r="K76" s="103">
        <f>Pasākumi_kārtas!R76</f>
        <v>8738786</v>
      </c>
      <c r="L76" s="251">
        <v>77</v>
      </c>
      <c r="M76" s="103">
        <f t="shared" si="23"/>
        <v>8738786</v>
      </c>
      <c r="N76" s="40"/>
      <c r="O76" s="103"/>
      <c r="P76" s="40"/>
      <c r="Q76" s="103"/>
      <c r="R76" s="40"/>
      <c r="S76" s="103"/>
      <c r="T76" s="40"/>
      <c r="U76" s="103"/>
      <c r="V76" s="40"/>
      <c r="W76" s="103"/>
      <c r="X76" s="2" t="b">
        <f t="shared" si="16"/>
        <v>1</v>
      </c>
      <c r="Y76" s="40">
        <v>1</v>
      </c>
      <c r="Z76" s="105">
        <f t="shared" si="14"/>
        <v>8738786</v>
      </c>
      <c r="AA76" s="40"/>
      <c r="AB76" s="105"/>
      <c r="AC76" s="40"/>
      <c r="AD76" s="105"/>
      <c r="AE76" s="40"/>
      <c r="AF76" s="105"/>
      <c r="AG76" s="2" t="b">
        <f t="shared" si="17"/>
        <v>1</v>
      </c>
      <c r="AH76" s="40">
        <v>33</v>
      </c>
      <c r="AI76" s="105">
        <f t="shared" si="18"/>
        <v>8738786</v>
      </c>
      <c r="AJ76" s="40"/>
      <c r="AK76" s="105"/>
      <c r="AL76" s="2" t="b">
        <f t="shared" si="19"/>
        <v>1</v>
      </c>
      <c r="AM76" s="40">
        <v>9</v>
      </c>
      <c r="AN76" s="105">
        <f t="shared" si="15"/>
        <v>8738786</v>
      </c>
      <c r="AO76" s="40"/>
      <c r="AP76" s="105"/>
      <c r="AQ76" s="2" t="b">
        <f t="shared" si="20"/>
        <v>1</v>
      </c>
      <c r="AR76" s="40">
        <v>3</v>
      </c>
      <c r="AS76" s="105">
        <f t="shared" si="21"/>
        <v>8738786</v>
      </c>
      <c r="AT76" s="105"/>
      <c r="AU76" s="105"/>
      <c r="AV76" s="2" t="b">
        <f t="shared" si="22"/>
        <v>1</v>
      </c>
    </row>
    <row r="77" spans="1:48" x14ac:dyDescent="0.2">
      <c r="A77" s="81" t="str">
        <f>Pasākumi_kārtas!AA77</f>
        <v>VARAM</v>
      </c>
      <c r="B77" s="81">
        <f>Pasākumi_kārtas!A77</f>
        <v>2</v>
      </c>
      <c r="C77" s="81" t="str">
        <f>Pasākumi_kārtas!B77</f>
        <v>2.2.</v>
      </c>
      <c r="D77" s="82" t="str">
        <f>Pasākumi_kārtas!C77</f>
        <v>Vides aizsardzība un attīstība</v>
      </c>
      <c r="E77" s="81" t="str">
        <f>Pasākumi_kārtas!E77</f>
        <v>2.2.3.</v>
      </c>
      <c r="F77" s="82" t="str">
        <f>Pasākumi_kārtas!F77</f>
        <v>“Uzlabot dabas aizsardzību un bioloģisko daudzveidību, “zaļo” infrastruktūru, it īpaši pilsētvidē, un samazināt piesārņojumu”</v>
      </c>
      <c r="G77" s="258" t="str">
        <f>Pasākumi_kārtas!J77</f>
        <v>2.2.3.7.</v>
      </c>
      <c r="H77" s="102" t="str">
        <f>Pasākumi_kārtas!K77</f>
        <v>Gaisa piesārņojošo vielu emisiju samazināšana pašvaldību siltumapgādē</v>
      </c>
      <c r="I77" s="40" t="str">
        <f>Pasākumi_kārtas!O77</f>
        <v>_</v>
      </c>
      <c r="J77" s="40" t="str">
        <f>Pasākumi_kārtas!P77</f>
        <v>ERAF</v>
      </c>
      <c r="K77" s="103">
        <f>Pasākumi_kārtas!R77</f>
        <v>2456090</v>
      </c>
      <c r="L77" s="251">
        <v>77</v>
      </c>
      <c r="M77" s="103">
        <f t="shared" si="23"/>
        <v>2456090</v>
      </c>
      <c r="N77" s="40"/>
      <c r="O77" s="103"/>
      <c r="P77" s="40"/>
      <c r="Q77" s="103"/>
      <c r="R77" s="40"/>
      <c r="S77" s="103"/>
      <c r="T77" s="40"/>
      <c r="U77" s="103"/>
      <c r="V77" s="40"/>
      <c r="W77" s="103"/>
      <c r="X77" s="2" t="b">
        <f t="shared" si="16"/>
        <v>1</v>
      </c>
      <c r="Y77" s="40">
        <v>1</v>
      </c>
      <c r="Z77" s="105">
        <f t="shared" si="14"/>
        <v>2456090</v>
      </c>
      <c r="AA77" s="40"/>
      <c r="AB77" s="105"/>
      <c r="AC77" s="40"/>
      <c r="AD77" s="105"/>
      <c r="AE77" s="40"/>
      <c r="AF77" s="105"/>
      <c r="AG77" s="2" t="b">
        <f t="shared" si="17"/>
        <v>1</v>
      </c>
      <c r="AH77" s="40">
        <v>33</v>
      </c>
      <c r="AI77" s="105">
        <f t="shared" si="18"/>
        <v>2456090</v>
      </c>
      <c r="AJ77" s="40"/>
      <c r="AK77" s="105"/>
      <c r="AL77" s="2" t="b">
        <f t="shared" si="19"/>
        <v>1</v>
      </c>
      <c r="AM77" s="40">
        <v>9</v>
      </c>
      <c r="AN77" s="105">
        <f t="shared" si="15"/>
        <v>2456090</v>
      </c>
      <c r="AO77" s="40"/>
      <c r="AP77" s="105"/>
      <c r="AQ77" s="2" t="b">
        <f t="shared" si="20"/>
        <v>1</v>
      </c>
      <c r="AR77" s="40">
        <v>3</v>
      </c>
      <c r="AS77" s="105">
        <f t="shared" si="21"/>
        <v>2456090</v>
      </c>
      <c r="AT77" s="105"/>
      <c r="AU77" s="105"/>
      <c r="AV77" s="2" t="b">
        <f t="shared" si="22"/>
        <v>1</v>
      </c>
    </row>
    <row r="78" spans="1:48" x14ac:dyDescent="0.2">
      <c r="A78" s="81" t="str">
        <f>Pasākumi_kārtas!AA78</f>
        <v>SM</v>
      </c>
      <c r="B78" s="81">
        <f>Pasākumi_kārtas!A78</f>
        <v>2</v>
      </c>
      <c r="C78" s="81" t="str">
        <f>Pasākumi_kārtas!B78</f>
        <v>2.3.</v>
      </c>
      <c r="D78" s="82" t="str">
        <f>Pasākumi_kārtas!C78</f>
        <v>Ilgtspējīga mobilitāte</v>
      </c>
      <c r="E78" s="81" t="str">
        <f>Pasākumi_kārtas!E78</f>
        <v>2.3.1.</v>
      </c>
      <c r="F78" s="82" t="str">
        <f>Pasākumi_kārtas!F78</f>
        <v>“Veicināt ilgtspējīgu daudzveidu mobilitāti pilsētās”</v>
      </c>
      <c r="G78" s="258" t="str">
        <f>Pasākumi_kārtas!J78</f>
        <v>2.3.1.2.</v>
      </c>
      <c r="H78" s="102" t="str">
        <f>Pasākumi_kārtas!K78</f>
        <v>Multimodāls sabiedriskā transporta tīkls (Stacija 2.0)</v>
      </c>
      <c r="I78" s="40">
        <f>Pasākumi_kārtas!O78</f>
        <v>1</v>
      </c>
      <c r="J78" s="40" t="str">
        <f>Pasākumi_kārtas!P78</f>
        <v>ERAF</v>
      </c>
      <c r="K78" s="103">
        <f>Pasākumi_kārtas!R78</f>
        <v>10840775</v>
      </c>
      <c r="L78" s="256">
        <v>81</v>
      </c>
      <c r="M78" s="103">
        <v>1150273</v>
      </c>
      <c r="N78" s="251">
        <v>108</v>
      </c>
      <c r="O78" s="103">
        <v>6470288</v>
      </c>
      <c r="P78" s="251">
        <v>109</v>
      </c>
      <c r="Q78" s="103">
        <v>3220214</v>
      </c>
      <c r="R78" s="40"/>
      <c r="S78" s="103"/>
      <c r="T78" s="40"/>
      <c r="U78" s="103"/>
      <c r="V78" s="40"/>
      <c r="W78" s="103"/>
      <c r="X78" s="2" t="b">
        <f t="shared" si="16"/>
        <v>1</v>
      </c>
      <c r="Y78" s="40">
        <v>1</v>
      </c>
      <c r="Z78" s="105">
        <f t="shared" si="14"/>
        <v>10840775</v>
      </c>
      <c r="AA78" s="40"/>
      <c r="AB78" s="105"/>
      <c r="AC78" s="40"/>
      <c r="AD78" s="105"/>
      <c r="AE78" s="40"/>
      <c r="AF78" s="105"/>
      <c r="AG78" s="2" t="b">
        <f t="shared" si="17"/>
        <v>1</v>
      </c>
      <c r="AH78" s="40">
        <v>33</v>
      </c>
      <c r="AI78" s="105">
        <f t="shared" si="18"/>
        <v>10840775</v>
      </c>
      <c r="AJ78" s="40"/>
      <c r="AK78" s="105"/>
      <c r="AL78" s="2" t="b">
        <f t="shared" si="19"/>
        <v>1</v>
      </c>
      <c r="AM78" s="40">
        <v>9</v>
      </c>
      <c r="AN78" s="105">
        <f t="shared" si="15"/>
        <v>10840775</v>
      </c>
      <c r="AO78" s="40"/>
      <c r="AP78" s="105"/>
      <c r="AQ78" s="2" t="b">
        <f t="shared" si="20"/>
        <v>1</v>
      </c>
      <c r="AR78" s="40">
        <v>3</v>
      </c>
      <c r="AS78" s="105">
        <f t="shared" si="21"/>
        <v>10840775</v>
      </c>
      <c r="AT78" s="105"/>
      <c r="AU78" s="105"/>
      <c r="AV78" s="2" t="b">
        <f t="shared" si="22"/>
        <v>1</v>
      </c>
    </row>
    <row r="79" spans="1:48" x14ac:dyDescent="0.2">
      <c r="A79" s="81" t="str">
        <f>Pasākumi_kārtas!AA79</f>
        <v>SM</v>
      </c>
      <c r="B79" s="81">
        <f>Pasākumi_kārtas!A79</f>
        <v>2</v>
      </c>
      <c r="C79" s="81" t="str">
        <f>Pasākumi_kārtas!B79</f>
        <v>2.3.</v>
      </c>
      <c r="D79" s="82" t="str">
        <f>Pasākumi_kārtas!C79</f>
        <v>Ilgtspējīga mobilitāte</v>
      </c>
      <c r="E79" s="81" t="str">
        <f>Pasākumi_kārtas!E79</f>
        <v>2.3.1.</v>
      </c>
      <c r="F79" s="82" t="str">
        <f>Pasākumi_kārtas!F79</f>
        <v>“Veicināt ilgtspējīgu daudzveidu mobilitāti pilsētās”</v>
      </c>
      <c r="G79" s="258" t="str">
        <f>Pasākumi_kārtas!J79</f>
        <v>2.3.1.2.</v>
      </c>
      <c r="H79" s="102" t="str">
        <f>Pasākumi_kārtas!K79</f>
        <v>Multimodāls sabiedriskā transporta tīkls (Stacija 2.0)</v>
      </c>
      <c r="I79" s="40">
        <f>Pasākumi_kārtas!O79</f>
        <v>2</v>
      </c>
      <c r="J79" s="40" t="str">
        <f>Pasākumi_kārtas!P79</f>
        <v>ERAF</v>
      </c>
      <c r="K79" s="103">
        <f>Pasākumi_kārtas!R79</f>
        <v>52663505</v>
      </c>
      <c r="L79" s="256">
        <v>81</v>
      </c>
      <c r="M79" s="103">
        <v>5587924</v>
      </c>
      <c r="N79" s="251">
        <v>108</v>
      </c>
      <c r="O79" s="103">
        <v>31432073</v>
      </c>
      <c r="P79" s="251">
        <v>109</v>
      </c>
      <c r="Q79" s="103">
        <v>15643508</v>
      </c>
      <c r="R79" s="40"/>
      <c r="S79" s="103"/>
      <c r="T79" s="40"/>
      <c r="U79" s="103"/>
      <c r="V79" s="40"/>
      <c r="W79" s="103"/>
      <c r="X79" s="2" t="b">
        <f t="shared" si="16"/>
        <v>1</v>
      </c>
      <c r="Y79" s="40">
        <v>1</v>
      </c>
      <c r="Z79" s="105">
        <f t="shared" si="14"/>
        <v>52663505</v>
      </c>
      <c r="AA79" s="40"/>
      <c r="AB79" s="105"/>
      <c r="AC79" s="40"/>
      <c r="AD79" s="105"/>
      <c r="AE79" s="40"/>
      <c r="AF79" s="105"/>
      <c r="AG79" s="2" t="b">
        <f t="shared" si="17"/>
        <v>1</v>
      </c>
      <c r="AH79" s="40">
        <v>33</v>
      </c>
      <c r="AI79" s="105">
        <f t="shared" si="18"/>
        <v>52663505</v>
      </c>
      <c r="AJ79" s="40"/>
      <c r="AK79" s="105"/>
      <c r="AL79" s="2" t="b">
        <f t="shared" si="19"/>
        <v>1</v>
      </c>
      <c r="AM79" s="40">
        <v>9</v>
      </c>
      <c r="AN79" s="105">
        <f t="shared" si="15"/>
        <v>52663505</v>
      </c>
      <c r="AO79" s="40"/>
      <c r="AP79" s="105"/>
      <c r="AQ79" s="2" t="b">
        <f t="shared" si="20"/>
        <v>1</v>
      </c>
      <c r="AR79" s="40">
        <v>3</v>
      </c>
      <c r="AS79" s="105">
        <f t="shared" si="21"/>
        <v>52663505</v>
      </c>
      <c r="AT79" s="105"/>
      <c r="AU79" s="105"/>
      <c r="AV79" s="2" t="b">
        <f t="shared" si="22"/>
        <v>1</v>
      </c>
    </row>
    <row r="80" spans="1:48" x14ac:dyDescent="0.2">
      <c r="A80" s="81" t="str">
        <f>Pasākumi_kārtas!AA80</f>
        <v>SM</v>
      </c>
      <c r="B80" s="81">
        <f>Pasākumi_kārtas!A80</f>
        <v>2</v>
      </c>
      <c r="C80" s="81" t="str">
        <f>Pasākumi_kārtas!B80</f>
        <v>2.3.</v>
      </c>
      <c r="D80" s="82" t="str">
        <f>Pasākumi_kārtas!C80</f>
        <v>Ilgtspējīga mobilitāte</v>
      </c>
      <c r="E80" s="81" t="str">
        <f>Pasākumi_kārtas!E80</f>
        <v>2.3.1.</v>
      </c>
      <c r="F80" s="82" t="str">
        <f>Pasākumi_kārtas!F80</f>
        <v>“Veicināt ilgtspējīgu daudzveidu mobilitāti pilsētās”</v>
      </c>
      <c r="G80" s="258" t="str">
        <f>Pasākumi_kārtas!J80</f>
        <v>2.3.1.2.</v>
      </c>
      <c r="H80" s="102" t="str">
        <f>Pasākumi_kārtas!K80</f>
        <v>Multimodāls sabiedriskā transporta tīkls (Stacija 2.0)</v>
      </c>
      <c r="I80" s="40">
        <f>Pasākumi_kārtas!O80</f>
        <v>3</v>
      </c>
      <c r="J80" s="40" t="str">
        <f>Pasākumi_kārtas!P80</f>
        <v>ERAF</v>
      </c>
      <c r="K80" s="103">
        <f>Pasākumi_kārtas!R80</f>
        <v>11891883</v>
      </c>
      <c r="L80" s="256">
        <v>81</v>
      </c>
      <c r="M80" s="103">
        <v>1261802</v>
      </c>
      <c r="N80" s="251">
        <v>108</v>
      </c>
      <c r="O80" s="103">
        <v>7097639</v>
      </c>
      <c r="P80" s="251">
        <v>109</v>
      </c>
      <c r="Q80" s="103">
        <v>3532442</v>
      </c>
      <c r="R80" s="40"/>
      <c r="S80" s="103"/>
      <c r="T80" s="40"/>
      <c r="U80" s="103"/>
      <c r="V80" s="40"/>
      <c r="W80" s="103"/>
      <c r="X80" s="2" t="b">
        <f t="shared" si="16"/>
        <v>1</v>
      </c>
      <c r="Y80" s="40">
        <v>1</v>
      </c>
      <c r="Z80" s="105">
        <f t="shared" ref="Z80:Z111" si="24">K80</f>
        <v>11891883</v>
      </c>
      <c r="AA80" s="40"/>
      <c r="AB80" s="105"/>
      <c r="AC80" s="40"/>
      <c r="AD80" s="105"/>
      <c r="AE80" s="40"/>
      <c r="AF80" s="105"/>
      <c r="AG80" s="2" t="b">
        <f t="shared" si="17"/>
        <v>1</v>
      </c>
      <c r="AH80" s="40">
        <v>33</v>
      </c>
      <c r="AI80" s="105">
        <f t="shared" si="18"/>
        <v>11891883</v>
      </c>
      <c r="AJ80" s="40"/>
      <c r="AK80" s="105"/>
      <c r="AL80" s="2" t="b">
        <f t="shared" si="19"/>
        <v>1</v>
      </c>
      <c r="AM80" s="40">
        <v>9</v>
      </c>
      <c r="AN80" s="105">
        <f t="shared" si="15"/>
        <v>11891883</v>
      </c>
      <c r="AO80" s="40"/>
      <c r="AP80" s="105"/>
      <c r="AQ80" s="2" t="b">
        <f t="shared" si="20"/>
        <v>1</v>
      </c>
      <c r="AR80" s="40">
        <v>3</v>
      </c>
      <c r="AS80" s="105">
        <f t="shared" si="21"/>
        <v>11891883</v>
      </c>
      <c r="AT80" s="105"/>
      <c r="AU80" s="105"/>
      <c r="AV80" s="2" t="b">
        <f t="shared" si="22"/>
        <v>1</v>
      </c>
    </row>
    <row r="81" spans="1:48" x14ac:dyDescent="0.2">
      <c r="A81" s="81" t="str">
        <f>Pasākumi_kārtas!AA81</f>
        <v>SM</v>
      </c>
      <c r="B81" s="81">
        <f>Pasākumi_kārtas!A81</f>
        <v>2</v>
      </c>
      <c r="C81" s="81" t="str">
        <f>Pasākumi_kārtas!B81</f>
        <v>2.3.</v>
      </c>
      <c r="D81" s="82" t="str">
        <f>Pasākumi_kārtas!C81</f>
        <v>Ilgtspējīga mobilitāte</v>
      </c>
      <c r="E81" s="81" t="str">
        <f>Pasākumi_kārtas!E81</f>
        <v>2.3.1.</v>
      </c>
      <c r="F81" s="82" t="str">
        <f>Pasākumi_kārtas!F81</f>
        <v>“Veicināt ilgtspējīgu daudzveidu mobilitāti pilsētās”</v>
      </c>
      <c r="G81" s="255" t="str">
        <f>Pasākumi_kārtas!J81</f>
        <v>2.3.1.3.</v>
      </c>
      <c r="H81" s="102" t="str">
        <f>Pasākumi_kārtas!K81</f>
        <v>Veloinfrastruktūras attīstība</v>
      </c>
      <c r="I81" s="40" t="str">
        <f>Pasākumi_kārtas!O81</f>
        <v>_</v>
      </c>
      <c r="J81" s="40" t="str">
        <f>Pasākumi_kārtas!P81</f>
        <v>ERAF</v>
      </c>
      <c r="K81" s="103">
        <f>Pasākumi_kārtas!R81</f>
        <v>22492390</v>
      </c>
      <c r="L81" s="256">
        <v>83</v>
      </c>
      <c r="M81" s="103">
        <f t="shared" ref="M81:M88" si="25">K81</f>
        <v>22492390</v>
      </c>
      <c r="N81" s="40"/>
      <c r="O81" s="103"/>
      <c r="P81" s="40"/>
      <c r="Q81" s="103"/>
      <c r="R81" s="40"/>
      <c r="S81" s="103"/>
      <c r="T81" s="40"/>
      <c r="U81" s="103"/>
      <c r="V81" s="40"/>
      <c r="W81" s="103"/>
      <c r="X81" s="2" t="b">
        <f t="shared" si="16"/>
        <v>1</v>
      </c>
      <c r="Y81" s="40">
        <v>1</v>
      </c>
      <c r="Z81" s="105">
        <f t="shared" si="24"/>
        <v>22492390</v>
      </c>
      <c r="AA81" s="40"/>
      <c r="AB81" s="105"/>
      <c r="AC81" s="40"/>
      <c r="AD81" s="105"/>
      <c r="AE81" s="40"/>
      <c r="AF81" s="105"/>
      <c r="AG81" s="2" t="b">
        <f t="shared" si="17"/>
        <v>1</v>
      </c>
      <c r="AH81" s="40">
        <v>33</v>
      </c>
      <c r="AI81" s="105">
        <f t="shared" si="18"/>
        <v>22492390</v>
      </c>
      <c r="AJ81" s="40"/>
      <c r="AK81" s="105"/>
      <c r="AL81" s="2" t="b">
        <f t="shared" si="19"/>
        <v>1</v>
      </c>
      <c r="AM81" s="40">
        <v>9</v>
      </c>
      <c r="AN81" s="105">
        <f t="shared" si="15"/>
        <v>22492390</v>
      </c>
      <c r="AO81" s="40"/>
      <c r="AP81" s="105"/>
      <c r="AQ81" s="2" t="b">
        <f t="shared" si="20"/>
        <v>1</v>
      </c>
      <c r="AR81" s="40">
        <v>3</v>
      </c>
      <c r="AS81" s="105">
        <f t="shared" si="21"/>
        <v>22492390</v>
      </c>
      <c r="AT81" s="105"/>
      <c r="AU81" s="105"/>
      <c r="AV81" s="2" t="b">
        <f t="shared" si="22"/>
        <v>1</v>
      </c>
    </row>
    <row r="82" spans="1:48" x14ac:dyDescent="0.2">
      <c r="A82" s="81" t="str">
        <f>Pasākumi_kārtas!AA82</f>
        <v>SM</v>
      </c>
      <c r="B82" s="81">
        <f>Pasākumi_kārtas!A82</f>
        <v>2</v>
      </c>
      <c r="C82" s="81" t="str">
        <f>Pasākumi_kārtas!B82</f>
        <v>2.4.</v>
      </c>
      <c r="D82" s="82" t="str">
        <f>Pasākumi_kārtas!C82</f>
        <v>AER izmantošanas transportā veicināšana</v>
      </c>
      <c r="E82" s="81" t="str">
        <f>Pasākumi_kārtas!E82</f>
        <v>2.4.1.</v>
      </c>
      <c r="F82" s="82" t="str">
        <f>Pasākumi_kārtas!F82</f>
        <v>“Veicināt ilgtspējīgu multimodālu mobilitāti, veicinot elektrotransportlīdzekļu izmantošanu”</v>
      </c>
      <c r="G82" s="255" t="str">
        <f>Pasākumi_kārtas!J82</f>
        <v>2.4.1.2.</v>
      </c>
      <c r="H82" s="102" t="str">
        <f>Pasākumi_kārtas!K82</f>
        <v>Bezemisiju vilcienu iegāde - elektrovilcieni</v>
      </c>
      <c r="I82" s="40">
        <f>Pasākumi_kārtas!O82</f>
        <v>1</v>
      </c>
      <c r="J82" s="40" t="str">
        <f>Pasākumi_kārtas!P82</f>
        <v>KF</v>
      </c>
      <c r="K82" s="103">
        <f>Pasākumi_kārtas!R82</f>
        <v>12544923</v>
      </c>
      <c r="L82" s="256">
        <v>107</v>
      </c>
      <c r="M82" s="103">
        <f t="shared" si="25"/>
        <v>12544923</v>
      </c>
      <c r="N82" s="40"/>
      <c r="O82" s="103"/>
      <c r="P82" s="40"/>
      <c r="Q82" s="103"/>
      <c r="R82" s="40"/>
      <c r="S82" s="103"/>
      <c r="T82" s="40"/>
      <c r="U82" s="103"/>
      <c r="V82" s="40"/>
      <c r="W82" s="103"/>
      <c r="X82" s="2" t="b">
        <f t="shared" si="16"/>
        <v>1</v>
      </c>
      <c r="Y82" s="40">
        <v>1</v>
      </c>
      <c r="Z82" s="105">
        <f t="shared" si="24"/>
        <v>12544923</v>
      </c>
      <c r="AA82" s="40"/>
      <c r="AB82" s="105"/>
      <c r="AC82" s="40"/>
      <c r="AD82" s="105"/>
      <c r="AE82" s="40"/>
      <c r="AF82" s="105"/>
      <c r="AG82" s="2" t="b">
        <f t="shared" si="17"/>
        <v>1</v>
      </c>
      <c r="AH82" s="40">
        <v>33</v>
      </c>
      <c r="AI82" s="105">
        <f t="shared" si="18"/>
        <v>12544923</v>
      </c>
      <c r="AJ82" s="40"/>
      <c r="AK82" s="105"/>
      <c r="AL82" s="2" t="b">
        <f t="shared" si="19"/>
        <v>1</v>
      </c>
      <c r="AM82" s="40">
        <v>9</v>
      </c>
      <c r="AN82" s="105">
        <f t="shared" si="15"/>
        <v>12544923</v>
      </c>
      <c r="AO82" s="40"/>
      <c r="AP82" s="105"/>
      <c r="AQ82" s="2" t="b">
        <f t="shared" si="20"/>
        <v>1</v>
      </c>
      <c r="AR82" s="40">
        <v>3</v>
      </c>
      <c r="AS82" s="105">
        <f t="shared" si="21"/>
        <v>12544923</v>
      </c>
      <c r="AT82" s="105"/>
      <c r="AU82" s="105"/>
      <c r="AV82" s="2" t="b">
        <f t="shared" si="22"/>
        <v>1</v>
      </c>
    </row>
    <row r="83" spans="1:48" x14ac:dyDescent="0.2">
      <c r="A83" s="81" t="str">
        <f>Pasākumi_kārtas!AA83</f>
        <v>SM</v>
      </c>
      <c r="B83" s="81">
        <f>Pasākumi_kārtas!A83</f>
        <v>2</v>
      </c>
      <c r="C83" s="81" t="str">
        <f>Pasākumi_kārtas!B83</f>
        <v>2.4.</v>
      </c>
      <c r="D83" s="82" t="str">
        <f>Pasākumi_kārtas!C83</f>
        <v>AER izmantošanas transportā veicināšana</v>
      </c>
      <c r="E83" s="81" t="str">
        <f>Pasākumi_kārtas!E83</f>
        <v>2.4.1.</v>
      </c>
      <c r="F83" s="82" t="str">
        <f>Pasākumi_kārtas!F83</f>
        <v>“Veicināt ilgtspējīgu multimodālu mobilitāti, veicinot elektrotransportlīdzekļu izmantošanu”</v>
      </c>
      <c r="G83" s="255" t="str">
        <f>Pasākumi_kārtas!J83</f>
        <v>2.4.1.2.</v>
      </c>
      <c r="H83" s="102" t="str">
        <f>Pasākumi_kārtas!K83</f>
        <v>Bezemisiju vilcienu iegāde - elektrovilcieni</v>
      </c>
      <c r="I83" s="40">
        <f>Pasākumi_kārtas!O83</f>
        <v>2</v>
      </c>
      <c r="J83" s="40" t="str">
        <f>Pasākumi_kārtas!P83</f>
        <v>KF</v>
      </c>
      <c r="K83" s="103">
        <f>Pasākumi_kārtas!R83</f>
        <v>54444719</v>
      </c>
      <c r="L83" s="256">
        <v>107</v>
      </c>
      <c r="M83" s="103">
        <f t="shared" si="25"/>
        <v>54444719</v>
      </c>
      <c r="N83" s="40"/>
      <c r="O83" s="103"/>
      <c r="P83" s="40"/>
      <c r="Q83" s="103"/>
      <c r="R83" s="40"/>
      <c r="S83" s="103"/>
      <c r="T83" s="40"/>
      <c r="U83" s="103"/>
      <c r="V83" s="40"/>
      <c r="W83" s="103"/>
      <c r="X83" s="2" t="b">
        <f t="shared" si="16"/>
        <v>1</v>
      </c>
      <c r="Y83" s="40">
        <v>1</v>
      </c>
      <c r="Z83" s="105">
        <f t="shared" si="24"/>
        <v>54444719</v>
      </c>
      <c r="AA83" s="40"/>
      <c r="AB83" s="105"/>
      <c r="AC83" s="40"/>
      <c r="AD83" s="105"/>
      <c r="AE83" s="40"/>
      <c r="AF83" s="105"/>
      <c r="AG83" s="2" t="b">
        <f t="shared" si="17"/>
        <v>1</v>
      </c>
      <c r="AH83" s="40">
        <v>33</v>
      </c>
      <c r="AI83" s="105">
        <f t="shared" si="18"/>
        <v>54444719</v>
      </c>
      <c r="AJ83" s="40"/>
      <c r="AK83" s="105"/>
      <c r="AL83" s="2" t="b">
        <f t="shared" si="19"/>
        <v>1</v>
      </c>
      <c r="AM83" s="40">
        <v>9</v>
      </c>
      <c r="AN83" s="105">
        <f t="shared" si="15"/>
        <v>54444719</v>
      </c>
      <c r="AO83" s="40"/>
      <c r="AP83" s="105"/>
      <c r="AQ83" s="2" t="b">
        <f t="shared" si="20"/>
        <v>1</v>
      </c>
      <c r="AR83" s="40">
        <v>3</v>
      </c>
      <c r="AS83" s="105">
        <f t="shared" si="21"/>
        <v>54444719</v>
      </c>
      <c r="AT83" s="105"/>
      <c r="AU83" s="105"/>
      <c r="AV83" s="2" t="b">
        <f t="shared" si="22"/>
        <v>1</v>
      </c>
    </row>
    <row r="84" spans="1:48" x14ac:dyDescent="0.2">
      <c r="A84" s="81" t="str">
        <f>Pasākumi_kārtas!AA84</f>
        <v>SM</v>
      </c>
      <c r="B84" s="81">
        <f>Pasākumi_kārtas!A84</f>
        <v>2</v>
      </c>
      <c r="C84" s="81" t="str">
        <f>Pasākumi_kārtas!B84</f>
        <v>2.4.</v>
      </c>
      <c r="D84" s="82" t="str">
        <f>Pasākumi_kārtas!C84</f>
        <v>AER izmantošanas transportā veicināšana</v>
      </c>
      <c r="E84" s="81" t="str">
        <f>Pasākumi_kārtas!E84</f>
        <v>2.4.1.</v>
      </c>
      <c r="F84" s="82" t="str">
        <f>Pasākumi_kārtas!F84</f>
        <v>“Veicināt ilgtspējīgu multimodālu mobilitāti, veicinot elektrotransportlīdzekļu izmantošanu”</v>
      </c>
      <c r="G84" s="255" t="str">
        <f>Pasākumi_kārtas!J84</f>
        <v>2.4.1.3.</v>
      </c>
      <c r="H84" s="102" t="str">
        <f>Pasākumi_kārtas!K84</f>
        <v>Bezemisiju (bateriju) vilcieni un to uzlādes infrastruktūra</v>
      </c>
      <c r="I84" s="40" t="str">
        <f>Pasākumi_kārtas!O84</f>
        <v>_</v>
      </c>
      <c r="J84" s="40" t="str">
        <f>Pasākumi_kārtas!P84</f>
        <v>KF</v>
      </c>
      <c r="K84" s="103">
        <f>Pasākumi_kārtas!R84</f>
        <v>104608561</v>
      </c>
      <c r="L84" s="256">
        <v>107</v>
      </c>
      <c r="M84" s="103">
        <f t="shared" si="25"/>
        <v>104608561</v>
      </c>
      <c r="N84" s="40"/>
      <c r="O84" s="103"/>
      <c r="P84" s="40"/>
      <c r="Q84" s="103"/>
      <c r="R84" s="40"/>
      <c r="S84" s="103"/>
      <c r="T84" s="40"/>
      <c r="U84" s="103"/>
      <c r="V84" s="40"/>
      <c r="W84" s="103"/>
      <c r="X84" s="2" t="b">
        <f t="shared" si="16"/>
        <v>1</v>
      </c>
      <c r="Y84" s="40">
        <v>1</v>
      </c>
      <c r="Z84" s="105">
        <f t="shared" si="24"/>
        <v>104608561</v>
      </c>
      <c r="AA84" s="40"/>
      <c r="AB84" s="105"/>
      <c r="AC84" s="40"/>
      <c r="AD84" s="105"/>
      <c r="AE84" s="40"/>
      <c r="AF84" s="105"/>
      <c r="AG84" s="2" t="b">
        <f t="shared" si="17"/>
        <v>1</v>
      </c>
      <c r="AH84" s="40">
        <v>33</v>
      </c>
      <c r="AI84" s="105">
        <f t="shared" si="18"/>
        <v>104608561</v>
      </c>
      <c r="AJ84" s="40"/>
      <c r="AK84" s="105"/>
      <c r="AL84" s="2" t="b">
        <f t="shared" si="19"/>
        <v>1</v>
      </c>
      <c r="AM84" s="40">
        <v>9</v>
      </c>
      <c r="AN84" s="105">
        <f t="shared" si="15"/>
        <v>104608561</v>
      </c>
      <c r="AO84" s="40"/>
      <c r="AP84" s="105"/>
      <c r="AQ84" s="2" t="b">
        <f t="shared" si="20"/>
        <v>1</v>
      </c>
      <c r="AR84" s="40">
        <v>3</v>
      </c>
      <c r="AS84" s="105">
        <f t="shared" si="21"/>
        <v>104608561</v>
      </c>
      <c r="AT84" s="105"/>
      <c r="AU84" s="105"/>
      <c r="AV84" s="2" t="b">
        <f t="shared" si="22"/>
        <v>1</v>
      </c>
    </row>
    <row r="85" spans="1:48" x14ac:dyDescent="0.2">
      <c r="A85" s="81" t="str">
        <f>Pasākumi_kārtas!AA85</f>
        <v>EM</v>
      </c>
      <c r="B85" s="81">
        <f>Pasākumi_kārtas!A85</f>
        <v>2</v>
      </c>
      <c r="C85" s="81" t="str">
        <f>Pasākumi_kārtas!B85</f>
        <v>2.5.</v>
      </c>
      <c r="D85" s="82" t="str">
        <f>Pasākumi_kārtas!C85</f>
        <v>Enerģētiskās neatkarības un atjaunīgās enerģijas kapacitātes celšana</v>
      </c>
      <c r="E85" s="81" t="str">
        <f>Pasākumi_kārtas!E85</f>
        <v>2.5.1.</v>
      </c>
      <c r="F85" s="82" t="str">
        <f>Pasākumi_kārtas!F85</f>
        <v>"Ieguldījumi, kas atbalsta STEP mērķu sasniegšanu"</v>
      </c>
      <c r="G85" s="255" t="str">
        <f>Pasākumi_kārtas!J85</f>
        <v>2.5.1.0.</v>
      </c>
      <c r="H85" s="102" t="str">
        <f>Pasākumi_kārtas!K85</f>
        <v>_</v>
      </c>
      <c r="I85" s="40" t="str">
        <f>Pasākumi_kārtas!O85</f>
        <v>_</v>
      </c>
      <c r="J85" s="40" t="str">
        <f>Pasākumi_kārtas!P85</f>
        <v>ERAF</v>
      </c>
      <c r="K85" s="103">
        <f>Pasākumi_kārtas!R85</f>
        <v>54884514</v>
      </c>
      <c r="L85" s="256">
        <v>188</v>
      </c>
      <c r="M85" s="103">
        <f t="shared" si="25"/>
        <v>54884514</v>
      </c>
      <c r="N85" s="40"/>
      <c r="O85" s="103"/>
      <c r="P85" s="40"/>
      <c r="Q85" s="103"/>
      <c r="R85" s="40"/>
      <c r="S85" s="103"/>
      <c r="T85" s="40"/>
      <c r="U85" s="103"/>
      <c r="V85" s="40"/>
      <c r="W85" s="103"/>
      <c r="X85" s="2" t="b">
        <f t="shared" si="16"/>
        <v>1</v>
      </c>
      <c r="Y85" s="40">
        <v>1</v>
      </c>
      <c r="Z85" s="105">
        <f t="shared" si="24"/>
        <v>54884514</v>
      </c>
      <c r="AA85" s="40"/>
      <c r="AB85" s="105"/>
      <c r="AC85" s="40"/>
      <c r="AD85" s="105"/>
      <c r="AE85" s="40"/>
      <c r="AF85" s="105"/>
      <c r="AG85" s="2" t="b">
        <f t="shared" si="17"/>
        <v>1</v>
      </c>
      <c r="AH85" s="40">
        <v>33</v>
      </c>
      <c r="AI85" s="105">
        <f t="shared" si="18"/>
        <v>54884514</v>
      </c>
      <c r="AJ85" s="40"/>
      <c r="AK85" s="105"/>
      <c r="AL85" s="2" t="b">
        <f t="shared" si="19"/>
        <v>1</v>
      </c>
      <c r="AM85" s="40">
        <v>9</v>
      </c>
      <c r="AN85" s="105">
        <f t="shared" si="15"/>
        <v>54884514</v>
      </c>
      <c r="AO85" s="40"/>
      <c r="AP85" s="105"/>
      <c r="AQ85" s="2" t="b">
        <f t="shared" si="20"/>
        <v>1</v>
      </c>
      <c r="AR85" s="40">
        <v>3</v>
      </c>
      <c r="AS85" s="105">
        <f t="shared" si="21"/>
        <v>54884514</v>
      </c>
      <c r="AT85" s="105"/>
      <c r="AU85" s="105"/>
      <c r="AV85" s="2" t="b">
        <f t="shared" si="22"/>
        <v>1</v>
      </c>
    </row>
    <row r="86" spans="1:48" x14ac:dyDescent="0.2">
      <c r="A86" s="81" t="str">
        <f>Pasākumi_kārtas!AA86</f>
        <v>KEM</v>
      </c>
      <c r="B86" s="81">
        <f>Pasākumi_kārtas!A86</f>
        <v>2</v>
      </c>
      <c r="C86" s="81" t="str">
        <f>Pasākumi_kārtas!B86</f>
        <v>2.6.</v>
      </c>
      <c r="D86" s="82" t="str">
        <f>Pasākumi_kārtas!C86</f>
        <v>Enerģētiskās neatkarība stipirnāšana</v>
      </c>
      <c r="E86" s="81" t="str">
        <f>Pasākumi_kārtas!E86</f>
        <v>2.6.1.</v>
      </c>
      <c r="F86" s="82" t="str">
        <f>Pasākumi_kārtas!F86</f>
        <v xml:space="preserve"> "Veicināt enerģijas starpsavienojumu un saistītās pārvades, sadales, uzglabāšanas un atbalsta infrastruktūras izbūvi, kā arī kritiskās enerģētikas infrastruktūras aizsardzību un uzlādes infrastruktūras izvēršanu"</v>
      </c>
      <c r="G86" s="255" t="str">
        <f>Pasākumi_kārtas!J86</f>
        <v>2.6.1.1. (2.1.2. 2.k.)</v>
      </c>
      <c r="H86" s="102" t="str">
        <f>Pasākumi_kārtas!K86</f>
        <v>“Atjaunojamo energoresursu enerģijas veicināšana - biometāns”</v>
      </c>
      <c r="I86" s="40" t="str">
        <f>Pasākumi_kārtas!O86</f>
        <v>_</v>
      </c>
      <c r="J86" s="40" t="str">
        <f>Pasākumi_kārtas!P86</f>
        <v>ERAF</v>
      </c>
      <c r="K86" s="103">
        <f>Pasākumi_kārtas!R86</f>
        <v>4000000</v>
      </c>
      <c r="L86" s="251">
        <v>49</v>
      </c>
      <c r="M86" s="103">
        <f t="shared" si="25"/>
        <v>4000000</v>
      </c>
      <c r="N86" s="40"/>
      <c r="O86" s="103"/>
      <c r="P86" s="40"/>
      <c r="Q86" s="103"/>
      <c r="R86" s="40"/>
      <c r="S86" s="103"/>
      <c r="T86" s="40"/>
      <c r="U86" s="103"/>
      <c r="V86" s="40"/>
      <c r="W86" s="103"/>
      <c r="X86" s="2" t="b">
        <f t="shared" si="16"/>
        <v>1</v>
      </c>
      <c r="Y86" s="40">
        <v>1</v>
      </c>
      <c r="Z86" s="105">
        <f t="shared" si="24"/>
        <v>4000000</v>
      </c>
      <c r="AA86" s="40"/>
      <c r="AB86" s="105"/>
      <c r="AC86" s="40"/>
      <c r="AD86" s="105"/>
      <c r="AE86" s="40"/>
      <c r="AF86" s="105"/>
      <c r="AG86" s="2" t="b">
        <f t="shared" si="17"/>
        <v>1</v>
      </c>
      <c r="AH86" s="40">
        <v>33</v>
      </c>
      <c r="AI86" s="105">
        <f t="shared" si="18"/>
        <v>4000000</v>
      </c>
      <c r="AJ86" s="40"/>
      <c r="AK86" s="105"/>
      <c r="AL86" s="2" t="b">
        <f t="shared" si="19"/>
        <v>1</v>
      </c>
      <c r="AM86" s="40">
        <v>9</v>
      </c>
      <c r="AN86" s="105">
        <f t="shared" si="15"/>
        <v>4000000</v>
      </c>
      <c r="AO86" s="40"/>
      <c r="AP86" s="105"/>
      <c r="AQ86" s="2" t="b">
        <f t="shared" si="20"/>
        <v>1</v>
      </c>
      <c r="AR86" s="40">
        <v>3</v>
      </c>
      <c r="AS86" s="105">
        <f t="shared" si="21"/>
        <v>4000000</v>
      </c>
      <c r="AT86" s="105"/>
      <c r="AU86" s="105"/>
      <c r="AV86" s="2" t="b">
        <f t="shared" si="22"/>
        <v>1</v>
      </c>
    </row>
    <row r="87" spans="1:48" x14ac:dyDescent="0.2">
      <c r="A87" s="81" t="str">
        <f>Pasākumi_kārtas!AA87</f>
        <v>KEM</v>
      </c>
      <c r="B87" s="81">
        <f>Pasākumi_kārtas!A87</f>
        <v>2</v>
      </c>
      <c r="C87" s="81" t="str">
        <f>Pasākumi_kārtas!B87</f>
        <v>2.6.</v>
      </c>
      <c r="D87" s="82" t="str">
        <f>Pasākumi_kārtas!C87</f>
        <v>Enerģētiskās neatkarība stipirnāšana</v>
      </c>
      <c r="E87" s="81" t="str">
        <f>Pasākumi_kārtas!E87</f>
        <v>2.6.1.</v>
      </c>
      <c r="F87" s="82" t="str">
        <f>Pasākumi_kārtas!F87</f>
        <v xml:space="preserve"> "Veicināt enerģijas starpsavienojumu un saistītās pārvades, sadales, uzglabāšanas un atbalsta infrastruktūras izbūvi, kā arī kritiskās enerģētikas infrastruktūras aizsardzību un uzlādes infrastruktūras izvēršanu"</v>
      </c>
      <c r="G87" s="255" t="str">
        <f>Pasākumi_kārtas!J87</f>
        <v>2.6.1.2. (2.1.4.)</v>
      </c>
      <c r="H87" s="102" t="str">
        <f>Pasākumi_kārtas!K87</f>
        <v>Enerģētiskās drošības infrastruktūras attīstība</v>
      </c>
      <c r="I87" s="40" t="str">
        <f>Pasākumi_kārtas!O87</f>
        <v>_</v>
      </c>
      <c r="J87" s="40" t="str">
        <f>Pasākumi_kārtas!P87</f>
        <v>ERAF</v>
      </c>
      <c r="K87" s="103">
        <f>Pasākumi_kārtas!R87</f>
        <v>31000000</v>
      </c>
      <c r="L87" s="256">
        <v>196</v>
      </c>
      <c r="M87" s="103">
        <f t="shared" si="25"/>
        <v>31000000</v>
      </c>
      <c r="N87" s="40"/>
      <c r="O87" s="103"/>
      <c r="P87" s="40"/>
      <c r="Q87" s="103"/>
      <c r="R87" s="40"/>
      <c r="S87" s="103"/>
      <c r="T87" s="40"/>
      <c r="U87" s="103"/>
      <c r="V87" s="40"/>
      <c r="W87" s="103"/>
      <c r="X87" s="2" t="b">
        <f t="shared" si="16"/>
        <v>1</v>
      </c>
      <c r="Y87" s="40">
        <v>1</v>
      </c>
      <c r="Z87" s="105">
        <f t="shared" si="24"/>
        <v>31000000</v>
      </c>
      <c r="AA87" s="40"/>
      <c r="AB87" s="105"/>
      <c r="AC87" s="40"/>
      <c r="AD87" s="105"/>
      <c r="AE87" s="40"/>
      <c r="AF87" s="105"/>
      <c r="AG87" s="2" t="b">
        <f t="shared" si="17"/>
        <v>1</v>
      </c>
      <c r="AH87" s="40">
        <v>33</v>
      </c>
      <c r="AI87" s="105">
        <f t="shared" si="18"/>
        <v>31000000</v>
      </c>
      <c r="AJ87" s="40"/>
      <c r="AK87" s="105"/>
      <c r="AL87" s="2" t="b">
        <f t="shared" si="19"/>
        <v>1</v>
      </c>
      <c r="AM87" s="40">
        <v>9</v>
      </c>
      <c r="AN87" s="105">
        <f t="shared" si="15"/>
        <v>31000000</v>
      </c>
      <c r="AO87" s="40"/>
      <c r="AP87" s="105"/>
      <c r="AQ87" s="2" t="b">
        <f t="shared" si="20"/>
        <v>1</v>
      </c>
      <c r="AR87" s="40">
        <v>3</v>
      </c>
      <c r="AS87" s="105">
        <f t="shared" si="21"/>
        <v>31000000</v>
      </c>
      <c r="AT87" s="105"/>
      <c r="AU87" s="105"/>
      <c r="AV87" s="2" t="b">
        <f t="shared" si="22"/>
        <v>1</v>
      </c>
    </row>
    <row r="88" spans="1:48" x14ac:dyDescent="0.2">
      <c r="A88" s="81" t="str">
        <f>Pasākumi_kārtas!AA88</f>
        <v>SM</v>
      </c>
      <c r="B88" s="81">
        <f>Pasākumi_kārtas!A88</f>
        <v>3</v>
      </c>
      <c r="C88" s="81" t="str">
        <f>Pasākumi_kārtas!B88</f>
        <v>3.1.</v>
      </c>
      <c r="D88" s="82" t="str">
        <f>Pasākumi_kārtas!C88</f>
        <v>Ilgtspējīga TEN-T infrastruktūra</v>
      </c>
      <c r="E88" s="81" t="str">
        <f>Pasākumi_kārtas!E88</f>
        <v>3.1.1.</v>
      </c>
      <c r="F88" s="82" t="str">
        <f>Pasākumi_kārtas!F88</f>
        <v>“Attīstīt ilgtspējīgu, pret klimatu izturīgu, inteliģentu, drošu un vairākveidu TEN-T infrastruktūru”</v>
      </c>
      <c r="G88" s="255" t="str">
        <f>Pasākumi_kārtas!J88</f>
        <v>3.1.1.1.</v>
      </c>
      <c r="H88" s="102" t="str">
        <f>Pasākumi_kārtas!K88</f>
        <v xml:space="preserve">Dzelzceļa infrastruktūras attīstība un energoefektivitātes uzlabošana sabiedriskajos pasažieru pārvadājumos
</v>
      </c>
      <c r="I88" s="40">
        <f>Pasākumi_kārtas!O88</f>
        <v>1</v>
      </c>
      <c r="J88" s="40" t="str">
        <f>Pasākumi_kārtas!P88</f>
        <v>KF</v>
      </c>
      <c r="K88" s="103">
        <f>Pasākumi_kārtas!R88</f>
        <v>100860345</v>
      </c>
      <c r="L88" s="256">
        <v>100</v>
      </c>
      <c r="M88" s="103">
        <f t="shared" si="25"/>
        <v>100860345</v>
      </c>
      <c r="N88" s="40"/>
      <c r="O88" s="103"/>
      <c r="P88" s="40"/>
      <c r="Q88" s="103"/>
      <c r="R88" s="40"/>
      <c r="S88" s="103"/>
      <c r="T88" s="40"/>
      <c r="U88" s="103"/>
      <c r="V88" s="40"/>
      <c r="W88" s="103"/>
      <c r="X88" s="2" t="b">
        <f t="shared" si="16"/>
        <v>1</v>
      </c>
      <c r="Y88" s="40">
        <v>1</v>
      </c>
      <c r="Z88" s="105">
        <f t="shared" si="24"/>
        <v>100860345</v>
      </c>
      <c r="AA88" s="40"/>
      <c r="AB88" s="105"/>
      <c r="AC88" s="40"/>
      <c r="AD88" s="105"/>
      <c r="AE88" s="40"/>
      <c r="AF88" s="105"/>
      <c r="AG88" s="2" t="b">
        <f t="shared" si="17"/>
        <v>1</v>
      </c>
      <c r="AH88" s="40">
        <v>33</v>
      </c>
      <c r="AI88" s="105">
        <f t="shared" si="18"/>
        <v>100860345</v>
      </c>
      <c r="AJ88" s="40"/>
      <c r="AK88" s="105"/>
      <c r="AL88" s="2" t="b">
        <f t="shared" si="19"/>
        <v>1</v>
      </c>
      <c r="AM88" s="40">
        <v>9</v>
      </c>
      <c r="AN88" s="105">
        <f t="shared" si="15"/>
        <v>100860345</v>
      </c>
      <c r="AO88" s="40"/>
      <c r="AP88" s="105"/>
      <c r="AQ88" s="2" t="b">
        <f t="shared" si="20"/>
        <v>1</v>
      </c>
      <c r="AR88" s="40">
        <v>3</v>
      </c>
      <c r="AS88" s="105">
        <f t="shared" si="21"/>
        <v>100860345</v>
      </c>
      <c r="AT88" s="105"/>
      <c r="AU88" s="105"/>
      <c r="AV88" s="2" t="b">
        <f t="shared" si="22"/>
        <v>1</v>
      </c>
    </row>
    <row r="89" spans="1:48" x14ac:dyDescent="0.2">
      <c r="A89" s="81" t="str">
        <f>Pasākumi_kārtas!AA89</f>
        <v>SM</v>
      </c>
      <c r="B89" s="81">
        <f>Pasākumi_kārtas!A89</f>
        <v>3</v>
      </c>
      <c r="C89" s="81" t="str">
        <f>Pasākumi_kārtas!B89</f>
        <v>3.1.</v>
      </c>
      <c r="D89" s="82" t="str">
        <f>Pasākumi_kārtas!C89</f>
        <v>Ilgtspējīga TEN-T infrastruktūra</v>
      </c>
      <c r="E89" s="81" t="str">
        <f>Pasākumi_kārtas!E89</f>
        <v>3.1.1.</v>
      </c>
      <c r="F89" s="82" t="str">
        <f>Pasākumi_kārtas!F89</f>
        <v>“Attīstīt ilgtspējīgu, pret klimatu izturīgu, inteliģentu, drošu un vairākveidu TEN-T infrastruktūru”</v>
      </c>
      <c r="G89" s="40" t="str">
        <f>Pasākumi_kārtas!J89</f>
        <v>3.1.1.2.</v>
      </c>
      <c r="H89" s="102" t="str">
        <f>Pasākumi_kārtas!K89</f>
        <v>Ieguldījumi TEN-T tīkla autoceļu drošībā un vides piekļūstamībā</v>
      </c>
      <c r="I89" s="40">
        <f>Pasākumi_kārtas!O89</f>
        <v>1</v>
      </c>
      <c r="J89" s="40" t="str">
        <f>Pasākumi_kārtas!P89</f>
        <v>KF</v>
      </c>
      <c r="K89" s="103">
        <f>Pasākumi_kārtas!R89</f>
        <v>56077253</v>
      </c>
      <c r="L89" s="250">
        <v>87</v>
      </c>
      <c r="M89" s="103">
        <v>20299963</v>
      </c>
      <c r="N89" s="250">
        <v>88</v>
      </c>
      <c r="O89" s="103">
        <v>35777290</v>
      </c>
      <c r="P89" s="40"/>
      <c r="Q89" s="103"/>
      <c r="R89" s="40"/>
      <c r="S89" s="103"/>
      <c r="T89" s="40"/>
      <c r="U89" s="103"/>
      <c r="V89" s="40"/>
      <c r="W89" s="103"/>
      <c r="X89" s="2" t="b">
        <f t="shared" si="16"/>
        <v>1</v>
      </c>
      <c r="Y89" s="40">
        <v>1</v>
      </c>
      <c r="Z89" s="105">
        <f t="shared" si="24"/>
        <v>56077253</v>
      </c>
      <c r="AA89" s="40"/>
      <c r="AB89" s="105"/>
      <c r="AC89" s="40"/>
      <c r="AD89" s="105"/>
      <c r="AE89" s="40"/>
      <c r="AF89" s="105"/>
      <c r="AG89" s="2" t="b">
        <f t="shared" si="17"/>
        <v>1</v>
      </c>
      <c r="AH89" s="40">
        <v>33</v>
      </c>
      <c r="AI89" s="105">
        <f t="shared" si="18"/>
        <v>56077253</v>
      </c>
      <c r="AJ89" s="40"/>
      <c r="AK89" s="105"/>
      <c r="AL89" s="2" t="b">
        <f t="shared" si="19"/>
        <v>1</v>
      </c>
      <c r="AM89" s="40">
        <v>9</v>
      </c>
      <c r="AN89" s="105">
        <f t="shared" si="15"/>
        <v>56077253</v>
      </c>
      <c r="AO89" s="40"/>
      <c r="AP89" s="105"/>
      <c r="AQ89" s="2" t="b">
        <f t="shared" si="20"/>
        <v>1</v>
      </c>
      <c r="AR89" s="40">
        <v>3</v>
      </c>
      <c r="AS89" s="105">
        <f t="shared" si="21"/>
        <v>56077253</v>
      </c>
      <c r="AT89" s="105"/>
      <c r="AU89" s="105"/>
      <c r="AV89" s="2" t="b">
        <f t="shared" si="22"/>
        <v>1</v>
      </c>
    </row>
    <row r="90" spans="1:48" x14ac:dyDescent="0.2">
      <c r="A90" s="81" t="str">
        <f>Pasākumi_kārtas!AA90</f>
        <v>SM</v>
      </c>
      <c r="B90" s="81">
        <f>Pasākumi_kārtas!A90</f>
        <v>3</v>
      </c>
      <c r="C90" s="81" t="str">
        <f>Pasākumi_kārtas!B90</f>
        <v>3.1.</v>
      </c>
      <c r="D90" s="82" t="str">
        <f>Pasākumi_kārtas!C90</f>
        <v>Ilgtspējīga TEN-T infrastruktūra</v>
      </c>
      <c r="E90" s="81" t="str">
        <f>Pasākumi_kārtas!E90</f>
        <v>3.1.1.</v>
      </c>
      <c r="F90" s="82" t="str">
        <f>Pasākumi_kārtas!F90</f>
        <v>“Attīstīt ilgtspējīgu, pret klimatu izturīgu, inteliģentu, drošu un vairākveidu TEN-T infrastruktūru”</v>
      </c>
      <c r="G90" s="255" t="str">
        <f>Pasākumi_kārtas!J90</f>
        <v>3.1.1.3.</v>
      </c>
      <c r="H90" s="102" t="str">
        <f>Pasākumi_kārtas!K90</f>
        <v>Eiropas transporta tīklā esošās dzelzceļa infrastruktūras attīstība</v>
      </c>
      <c r="I90" s="40">
        <f>Pasākumi_kārtas!O90</f>
        <v>1</v>
      </c>
      <c r="J90" s="40" t="str">
        <f>Pasākumi_kārtas!P90</f>
        <v>KF</v>
      </c>
      <c r="K90" s="103">
        <f>Pasākumi_kārtas!R90</f>
        <v>52395743</v>
      </c>
      <c r="L90" s="256">
        <v>100</v>
      </c>
      <c r="M90" s="103">
        <f>K90</f>
        <v>52395743</v>
      </c>
      <c r="N90" s="40"/>
      <c r="O90" s="103"/>
      <c r="P90" s="40"/>
      <c r="Q90" s="103"/>
      <c r="R90" s="40"/>
      <c r="S90" s="103"/>
      <c r="T90" s="40"/>
      <c r="U90" s="103"/>
      <c r="V90" s="40"/>
      <c r="W90" s="103"/>
      <c r="X90" s="2" t="b">
        <f t="shared" si="16"/>
        <v>1</v>
      </c>
      <c r="Y90" s="40">
        <v>1</v>
      </c>
      <c r="Z90" s="105">
        <f t="shared" si="24"/>
        <v>52395743</v>
      </c>
      <c r="AA90" s="40"/>
      <c r="AB90" s="105"/>
      <c r="AC90" s="40"/>
      <c r="AD90" s="105"/>
      <c r="AE90" s="40"/>
      <c r="AF90" s="105"/>
      <c r="AG90" s="2" t="b">
        <f t="shared" si="17"/>
        <v>1</v>
      </c>
      <c r="AH90" s="40">
        <v>33</v>
      </c>
      <c r="AI90" s="105">
        <f t="shared" si="18"/>
        <v>52395743</v>
      </c>
      <c r="AJ90" s="40"/>
      <c r="AK90" s="105"/>
      <c r="AL90" s="2" t="b">
        <f t="shared" si="19"/>
        <v>1</v>
      </c>
      <c r="AM90" s="40">
        <v>9</v>
      </c>
      <c r="AN90" s="105">
        <f t="shared" si="15"/>
        <v>52395743</v>
      </c>
      <c r="AO90" s="40"/>
      <c r="AP90" s="105"/>
      <c r="AQ90" s="2" t="b">
        <f t="shared" si="20"/>
        <v>1</v>
      </c>
      <c r="AR90" s="40">
        <v>3</v>
      </c>
      <c r="AS90" s="105">
        <f t="shared" si="21"/>
        <v>52395743</v>
      </c>
      <c r="AT90" s="105"/>
      <c r="AU90" s="105"/>
      <c r="AV90" s="2" t="b">
        <f t="shared" si="22"/>
        <v>1</v>
      </c>
    </row>
    <row r="91" spans="1:48" x14ac:dyDescent="0.2">
      <c r="A91" s="81" t="str">
        <f>Pasākumi_kārtas!AA91</f>
        <v>SM</v>
      </c>
      <c r="B91" s="81">
        <f>Pasākumi_kārtas!A91</f>
        <v>3</v>
      </c>
      <c r="C91" s="81" t="str">
        <f>Pasākumi_kārtas!B91</f>
        <v>3.1.</v>
      </c>
      <c r="D91" s="82" t="str">
        <f>Pasākumi_kārtas!C91</f>
        <v>Ilgtspējīga TEN-T infrastruktūra</v>
      </c>
      <c r="E91" s="81" t="str">
        <f>Pasākumi_kārtas!E91</f>
        <v>3.1.1.</v>
      </c>
      <c r="F91" s="82" t="str">
        <f>Pasākumi_kārtas!F91</f>
        <v>“Attīstīt ilgtspējīgu, pret klimatu izturīgu, inteliģentu, drošu un vairākveidu TEN-T infrastruktūru”</v>
      </c>
      <c r="G91" s="40" t="str">
        <f>Pasākumi_kārtas!J91</f>
        <v>3.1.1.4.</v>
      </c>
      <c r="H91" s="102" t="str">
        <f>Pasākumi_kārtas!K91</f>
        <v>Rīgas pilsētas transporta infrastruktūras attīstība</v>
      </c>
      <c r="I91" s="40" t="str">
        <f>Pasākumi_kārtas!O91</f>
        <v>_</v>
      </c>
      <c r="J91" s="40" t="str">
        <f>Pasākumi_kārtas!P91</f>
        <v>KF</v>
      </c>
      <c r="K91" s="103">
        <f>Pasākumi_kārtas!R91</f>
        <v>71483894</v>
      </c>
      <c r="L91" s="250">
        <v>87</v>
      </c>
      <c r="M91" s="103">
        <f>K91</f>
        <v>71483894</v>
      </c>
      <c r="N91" s="40"/>
      <c r="O91" s="103"/>
      <c r="P91" s="40"/>
      <c r="Q91" s="103"/>
      <c r="R91" s="40"/>
      <c r="S91" s="103"/>
      <c r="T91" s="40"/>
      <c r="U91" s="103"/>
      <c r="V91" s="40"/>
      <c r="W91" s="103"/>
      <c r="X91" s="2" t="b">
        <f t="shared" si="16"/>
        <v>1</v>
      </c>
      <c r="Y91" s="40">
        <v>1</v>
      </c>
      <c r="Z91" s="105">
        <f t="shared" si="24"/>
        <v>71483894</v>
      </c>
      <c r="AA91" s="40"/>
      <c r="AB91" s="105"/>
      <c r="AC91" s="40"/>
      <c r="AD91" s="105"/>
      <c r="AE91" s="40"/>
      <c r="AF91" s="105"/>
      <c r="AG91" s="2" t="b">
        <f t="shared" si="17"/>
        <v>1</v>
      </c>
      <c r="AH91" s="40">
        <v>33</v>
      </c>
      <c r="AI91" s="105">
        <f t="shared" si="18"/>
        <v>71483894</v>
      </c>
      <c r="AJ91" s="40"/>
      <c r="AK91" s="105"/>
      <c r="AL91" s="2" t="b">
        <f t="shared" si="19"/>
        <v>1</v>
      </c>
      <c r="AM91" s="40">
        <v>9</v>
      </c>
      <c r="AN91" s="105">
        <f t="shared" si="15"/>
        <v>71483894</v>
      </c>
      <c r="AO91" s="40"/>
      <c r="AP91" s="105"/>
      <c r="AQ91" s="2" t="b">
        <f t="shared" si="20"/>
        <v>1</v>
      </c>
      <c r="AR91" s="40">
        <v>3</v>
      </c>
      <c r="AS91" s="105">
        <f t="shared" si="21"/>
        <v>71483894</v>
      </c>
      <c r="AT91" s="105"/>
      <c r="AU91" s="105"/>
      <c r="AV91" s="2" t="b">
        <f t="shared" si="22"/>
        <v>1</v>
      </c>
    </row>
    <row r="92" spans="1:48" x14ac:dyDescent="0.2">
      <c r="A92" s="81" t="str">
        <f>Pasākumi_kārtas!AA92</f>
        <v>SM</v>
      </c>
      <c r="B92" s="81">
        <f>Pasākumi_kārtas!A92</f>
        <v>3</v>
      </c>
      <c r="C92" s="81" t="str">
        <f>Pasākumi_kārtas!B92</f>
        <v>3.1.</v>
      </c>
      <c r="D92" s="82" t="str">
        <f>Pasākumi_kārtas!C92</f>
        <v>Ilgtspējīga TEN-T infrastruktūra</v>
      </c>
      <c r="E92" s="81" t="str">
        <f>Pasākumi_kārtas!E92</f>
        <v>3.1.1.</v>
      </c>
      <c r="F92" s="82" t="str">
        <f>Pasākumi_kārtas!F92</f>
        <v>“Attīstīt ilgtspējīgu, pret klimatu izturīgu, inteliģentu, drošu un vairākveidu TEN-T infrastruktūru”</v>
      </c>
      <c r="G92" s="40" t="str">
        <f>Pasākumi_kārtas!J92</f>
        <v>3.1.1.5.</v>
      </c>
      <c r="H92" s="102" t="str">
        <f>Pasākumi_kārtas!K92</f>
        <v>Nacionālās nozīmes centru maģistrālo ielu un esošo maršrutu attīstība</v>
      </c>
      <c r="I92" s="40" t="str">
        <f>Pasākumi_kārtas!O92</f>
        <v>_</v>
      </c>
      <c r="J92" s="40" t="str">
        <f>Pasākumi_kārtas!P92</f>
        <v>KF</v>
      </c>
      <c r="K92" s="103">
        <f>Pasākumi_kārtas!R92</f>
        <v>16093145</v>
      </c>
      <c r="L92" s="250">
        <v>87</v>
      </c>
      <c r="M92" s="103">
        <v>10728763</v>
      </c>
      <c r="N92" s="250">
        <v>88</v>
      </c>
      <c r="O92" s="103">
        <v>5364382</v>
      </c>
      <c r="P92" s="40"/>
      <c r="Q92" s="103"/>
      <c r="R92" s="40"/>
      <c r="S92" s="103"/>
      <c r="T92" s="40"/>
      <c r="U92" s="103"/>
      <c r="V92" s="40"/>
      <c r="W92" s="103"/>
      <c r="X92" s="2" t="b">
        <f t="shared" si="16"/>
        <v>1</v>
      </c>
      <c r="Y92" s="40">
        <v>1</v>
      </c>
      <c r="Z92" s="105">
        <f t="shared" si="24"/>
        <v>16093145</v>
      </c>
      <c r="AA92" s="40"/>
      <c r="AB92" s="105"/>
      <c r="AC92" s="40"/>
      <c r="AD92" s="105"/>
      <c r="AE92" s="40"/>
      <c r="AF92" s="105"/>
      <c r="AG92" s="2" t="b">
        <f t="shared" si="17"/>
        <v>1</v>
      </c>
      <c r="AH92" s="40">
        <v>33</v>
      </c>
      <c r="AI92" s="105">
        <f t="shared" si="18"/>
        <v>16093145</v>
      </c>
      <c r="AJ92" s="40"/>
      <c r="AK92" s="105"/>
      <c r="AL92" s="2" t="b">
        <f t="shared" si="19"/>
        <v>1</v>
      </c>
      <c r="AM92" s="40">
        <v>9</v>
      </c>
      <c r="AN92" s="105">
        <f t="shared" si="15"/>
        <v>16093145</v>
      </c>
      <c r="AO92" s="40"/>
      <c r="AP92" s="105"/>
      <c r="AQ92" s="2" t="b">
        <f t="shared" si="20"/>
        <v>1</v>
      </c>
      <c r="AR92" s="40">
        <v>3</v>
      </c>
      <c r="AS92" s="105">
        <f t="shared" si="21"/>
        <v>16093145</v>
      </c>
      <c r="AT92" s="105"/>
      <c r="AU92" s="105"/>
      <c r="AV92" s="2" t="b">
        <f t="shared" si="22"/>
        <v>1</v>
      </c>
    </row>
    <row r="93" spans="1:48" x14ac:dyDescent="0.2">
      <c r="A93" s="81" t="str">
        <f>Pasākumi_kārtas!AA93</f>
        <v>SM</v>
      </c>
      <c r="B93" s="81">
        <f>Pasākumi_kārtas!A93</f>
        <v>3</v>
      </c>
      <c r="C93" s="81" t="str">
        <f>Pasākumi_kārtas!B93</f>
        <v>3.1.</v>
      </c>
      <c r="D93" s="82" t="str">
        <f>Pasākumi_kārtas!C93</f>
        <v>Ilgtspējīga TEN-T infrastruktūra</v>
      </c>
      <c r="E93" s="81" t="str">
        <f>Pasākumi_kārtas!E93</f>
        <v>3.1.1.</v>
      </c>
      <c r="F93" s="82" t="str">
        <f>Pasākumi_kārtas!F93</f>
        <v>“Attīstīt ilgtspējīgu, pret klimatu izturīgu, inteliģentu, drošu un vairākveidu TEN-T infrastruktūru”</v>
      </c>
      <c r="G93" s="258" t="str">
        <f>Pasākumi_kārtas!J93</f>
        <v>3.1.1.6.</v>
      </c>
      <c r="H93" s="102" t="str">
        <f>Pasākumi_kārtas!K93</f>
        <v>Lielo ostu publiskās infrastruktūras attīstība</v>
      </c>
      <c r="I93" s="40">
        <f>Pasākumi_kārtas!O93</f>
        <v>1</v>
      </c>
      <c r="J93" s="40" t="str">
        <f>Pasākumi_kārtas!P93</f>
        <v>KF</v>
      </c>
      <c r="K93" s="103">
        <f>Pasākumi_kārtas!R93</f>
        <v>8113999</v>
      </c>
      <c r="L93" s="251">
        <v>111</v>
      </c>
      <c r="M93" s="129">
        <f>K93</f>
        <v>8113999</v>
      </c>
      <c r="N93" s="40"/>
      <c r="O93" s="103"/>
      <c r="P93" s="40"/>
      <c r="Q93" s="103"/>
      <c r="R93" s="40"/>
      <c r="S93" s="103"/>
      <c r="T93" s="40"/>
      <c r="U93" s="103"/>
      <c r="V93" s="40"/>
      <c r="W93" s="103"/>
      <c r="X93" s="2" t="b">
        <f t="shared" si="16"/>
        <v>1</v>
      </c>
      <c r="Y93" s="40">
        <v>1</v>
      </c>
      <c r="Z93" s="105">
        <f t="shared" si="24"/>
        <v>8113999</v>
      </c>
      <c r="AA93" s="40"/>
      <c r="AB93" s="105"/>
      <c r="AC93" s="40"/>
      <c r="AD93" s="105"/>
      <c r="AE93" s="40"/>
      <c r="AF93" s="105"/>
      <c r="AG93" s="2" t="b">
        <f t="shared" si="17"/>
        <v>1</v>
      </c>
      <c r="AH93" s="40">
        <v>33</v>
      </c>
      <c r="AI93" s="105">
        <f t="shared" si="18"/>
        <v>8113999</v>
      </c>
      <c r="AJ93" s="40"/>
      <c r="AK93" s="105"/>
      <c r="AL93" s="2" t="b">
        <f t="shared" si="19"/>
        <v>1</v>
      </c>
      <c r="AM93" s="40">
        <v>9</v>
      </c>
      <c r="AN93" s="105">
        <f t="shared" si="15"/>
        <v>8113999</v>
      </c>
      <c r="AO93" s="40"/>
      <c r="AP93" s="105"/>
      <c r="AQ93" s="2" t="b">
        <f t="shared" si="20"/>
        <v>1</v>
      </c>
      <c r="AR93" s="40">
        <v>3</v>
      </c>
      <c r="AS93" s="105">
        <f t="shared" si="21"/>
        <v>8113999</v>
      </c>
      <c r="AT93" s="105"/>
      <c r="AU93" s="105"/>
      <c r="AV93" s="2" t="b">
        <f t="shared" si="22"/>
        <v>1</v>
      </c>
    </row>
    <row r="94" spans="1:48" x14ac:dyDescent="0.2">
      <c r="A94" s="81" t="str">
        <f>Pasākumi_kārtas!AA94</f>
        <v>SM</v>
      </c>
      <c r="B94" s="81">
        <f>Pasākumi_kārtas!A94</f>
        <v>3</v>
      </c>
      <c r="C94" s="81" t="str">
        <f>Pasākumi_kārtas!B94</f>
        <v>3.1.</v>
      </c>
      <c r="D94" s="82" t="str">
        <f>Pasākumi_kārtas!C94</f>
        <v>Ilgtspējīga TEN-T infrastruktūra</v>
      </c>
      <c r="E94" s="81" t="str">
        <f>Pasākumi_kārtas!E94</f>
        <v>3.1.1.</v>
      </c>
      <c r="F94" s="82" t="str">
        <f>Pasākumi_kārtas!F94</f>
        <v>“Attīstīt ilgtspējīgu, pret klimatu izturīgu, inteliģentu, drošu un vairākveidu TEN-T infrastruktūru”</v>
      </c>
      <c r="G94" s="258" t="str">
        <f>Pasākumi_kārtas!J94</f>
        <v>3.1.1.7.</v>
      </c>
      <c r="H94" s="102" t="str">
        <f>Pasākumi_kārtas!K94</f>
        <v>Iekšzemes intermodālo termināļu ("sauso ostu") attīstības projekti</v>
      </c>
      <c r="I94" s="40" t="str">
        <f>Pasākumi_kārtas!O94</f>
        <v>_</v>
      </c>
      <c r="J94" s="40" t="str">
        <f>Pasākumi_kārtas!P94</f>
        <v>KF</v>
      </c>
      <c r="K94" s="103">
        <f>Pasākumi_kārtas!R94</f>
        <v>16000000</v>
      </c>
      <c r="L94" s="251">
        <v>109</v>
      </c>
      <c r="M94" s="129">
        <f>K94</f>
        <v>16000000</v>
      </c>
      <c r="N94" s="40"/>
      <c r="O94" s="103"/>
      <c r="P94" s="40"/>
      <c r="Q94" s="103"/>
      <c r="R94" s="40"/>
      <c r="S94" s="103"/>
      <c r="T94" s="40"/>
      <c r="U94" s="103"/>
      <c r="V94" s="40"/>
      <c r="W94" s="103"/>
      <c r="X94" s="2" t="b">
        <f t="shared" si="16"/>
        <v>1</v>
      </c>
      <c r="Y94" s="40">
        <v>1</v>
      </c>
      <c r="Z94" s="105">
        <f t="shared" si="24"/>
        <v>16000000</v>
      </c>
      <c r="AA94" s="40"/>
      <c r="AB94" s="105"/>
      <c r="AC94" s="40"/>
      <c r="AD94" s="105"/>
      <c r="AE94" s="40"/>
      <c r="AF94" s="105"/>
      <c r="AG94" s="2" t="b">
        <f t="shared" si="17"/>
        <v>1</v>
      </c>
      <c r="AH94" s="40">
        <v>33</v>
      </c>
      <c r="AI94" s="105">
        <f t="shared" si="18"/>
        <v>16000000</v>
      </c>
      <c r="AJ94" s="40"/>
      <c r="AK94" s="105"/>
      <c r="AL94" s="2" t="b">
        <f t="shared" si="19"/>
        <v>1</v>
      </c>
      <c r="AM94" s="40">
        <v>9</v>
      </c>
      <c r="AN94" s="105">
        <f t="shared" si="15"/>
        <v>16000000</v>
      </c>
      <c r="AO94" s="40"/>
      <c r="AP94" s="105"/>
      <c r="AQ94" s="2" t="b">
        <f t="shared" si="20"/>
        <v>1</v>
      </c>
      <c r="AR94" s="40">
        <v>3</v>
      </c>
      <c r="AS94" s="105">
        <f t="shared" si="21"/>
        <v>16000000</v>
      </c>
      <c r="AT94" s="105"/>
      <c r="AU94" s="105"/>
      <c r="AV94" s="2" t="b">
        <f t="shared" si="22"/>
        <v>1</v>
      </c>
    </row>
    <row r="95" spans="1:48" x14ac:dyDescent="0.2">
      <c r="A95" s="81" t="str">
        <f>Pasākumi_kārtas!AA95</f>
        <v>FM</v>
      </c>
      <c r="B95" s="81">
        <f>Pasākumi_kārtas!A95</f>
        <v>3</v>
      </c>
      <c r="C95" s="81" t="str">
        <f>Pasākumi_kārtas!B95</f>
        <v>3.1.</v>
      </c>
      <c r="D95" s="82" t="str">
        <f>Pasākumi_kārtas!C95</f>
        <v>Ilgtspējīga TEN-T infrastruktūra</v>
      </c>
      <c r="E95" s="81" t="str">
        <f>Pasākumi_kārtas!E95</f>
        <v>3.1.1.</v>
      </c>
      <c r="F95" s="82" t="str">
        <f>Pasākumi_kārtas!F95</f>
        <v>“Attīstīt ilgtspējīgu, pret klimatu izturīgu, inteliģentu, drošu un vairākveidu TEN-T infrastruktūru”</v>
      </c>
      <c r="G95" s="40" t="str">
        <f>Pasākumi_kārtas!J95</f>
        <v>3.1.1.8.</v>
      </c>
      <c r="H95" s="102" t="str">
        <f>Pasākumi_kārtas!K95</f>
        <v>Robežšķērsošanas punktu attīstība</v>
      </c>
      <c r="I95" s="40" t="str">
        <f>Pasākumi_kārtas!O95</f>
        <v>_</v>
      </c>
      <c r="J95" s="40" t="str">
        <f>Pasākumi_kārtas!P95</f>
        <v>KF</v>
      </c>
      <c r="K95" s="103">
        <f>Pasākumi_kārtas!R95</f>
        <v>32686570</v>
      </c>
      <c r="L95" s="250">
        <v>91</v>
      </c>
      <c r="M95" s="103">
        <v>25731984</v>
      </c>
      <c r="N95" s="250">
        <v>92</v>
      </c>
      <c r="O95" s="103">
        <v>6954586</v>
      </c>
      <c r="P95" s="40"/>
      <c r="Q95" s="103"/>
      <c r="R95" s="40"/>
      <c r="S95" s="103"/>
      <c r="T95" s="40"/>
      <c r="U95" s="103"/>
      <c r="V95" s="40"/>
      <c r="W95" s="103"/>
      <c r="X95" s="2" t="b">
        <f t="shared" si="16"/>
        <v>1</v>
      </c>
      <c r="Y95" s="40">
        <v>1</v>
      </c>
      <c r="Z95" s="105">
        <f t="shared" si="24"/>
        <v>32686570</v>
      </c>
      <c r="AA95" s="40"/>
      <c r="AB95" s="105"/>
      <c r="AC95" s="40"/>
      <c r="AD95" s="105"/>
      <c r="AE95" s="40"/>
      <c r="AF95" s="105"/>
      <c r="AG95" s="2" t="b">
        <f t="shared" si="17"/>
        <v>1</v>
      </c>
      <c r="AH95" s="40">
        <v>33</v>
      </c>
      <c r="AI95" s="105">
        <f t="shared" si="18"/>
        <v>32686570</v>
      </c>
      <c r="AJ95" s="40"/>
      <c r="AK95" s="105"/>
      <c r="AL95" s="2" t="b">
        <f t="shared" si="19"/>
        <v>1</v>
      </c>
      <c r="AM95" s="40">
        <v>9</v>
      </c>
      <c r="AN95" s="105">
        <f t="shared" si="15"/>
        <v>32686570</v>
      </c>
      <c r="AO95" s="40"/>
      <c r="AP95" s="105"/>
      <c r="AQ95" s="2" t="b">
        <f t="shared" si="20"/>
        <v>1</v>
      </c>
      <c r="AR95" s="40">
        <v>3</v>
      </c>
      <c r="AS95" s="105">
        <f t="shared" si="21"/>
        <v>32686570</v>
      </c>
      <c r="AT95" s="105"/>
      <c r="AU95" s="105"/>
      <c r="AV95" s="2" t="b">
        <f t="shared" si="22"/>
        <v>1</v>
      </c>
    </row>
    <row r="96" spans="1:48" x14ac:dyDescent="0.2">
      <c r="A96" s="81" t="str">
        <f>Pasākumi_kārtas!AA96</f>
        <v>SM</v>
      </c>
      <c r="B96" s="81">
        <f>Pasākumi_kārtas!A96</f>
        <v>3</v>
      </c>
      <c r="C96" s="81" t="str">
        <f>Pasākumi_kārtas!B96</f>
        <v>3.2.</v>
      </c>
      <c r="D96" s="82" t="str">
        <f>Pasākumi_kārtas!C96</f>
        <v>Duālas izmantojamības infrastruktūra un kiberdrošība</v>
      </c>
      <c r="E96" s="81" t="str">
        <f>Pasākumi_kārtas!E96</f>
        <v>3.2.1.</v>
      </c>
      <c r="F96" s="82" t="str">
        <f>Pasākumi_kārtas!F96</f>
        <v>"Attīstīt noturīgu aizsardzības infrastruktūru, prioritāti atbalstot divējāda lietojuma infrastruktūru, kā arī uzlabot civilo sagatavotību"</v>
      </c>
      <c r="G96" s="40" t="str">
        <f>Pasākumi_kārtas!J96</f>
        <v>3.2.1.1. (3.1.1.9.)</v>
      </c>
      <c r="H96" s="102" t="str">
        <f>Pasākumi_kārtas!K96</f>
        <v>Bezpilota lidaparātu uztveršanas, identifikācijas, izsekošanas un pretdarbības risinājuma ieviešana</v>
      </c>
      <c r="I96" s="40" t="str">
        <f>Pasākumi_kārtas!O96</f>
        <v>_</v>
      </c>
      <c r="J96" s="40" t="str">
        <f>Pasākumi_kārtas!P96</f>
        <v>ERAF</v>
      </c>
      <c r="K96" s="103">
        <f>Pasākumi_kārtas!R96</f>
        <v>1954863</v>
      </c>
      <c r="L96" s="250">
        <v>197</v>
      </c>
      <c r="M96" s="103">
        <f>K96</f>
        <v>1954863</v>
      </c>
      <c r="N96" s="250"/>
      <c r="O96" s="103"/>
      <c r="P96" s="40"/>
      <c r="Q96" s="103"/>
      <c r="R96" s="40"/>
      <c r="S96" s="103"/>
      <c r="T96" s="40"/>
      <c r="U96" s="103"/>
      <c r="V96" s="40"/>
      <c r="W96" s="103"/>
      <c r="X96" s="2" t="b">
        <f t="shared" si="16"/>
        <v>1</v>
      </c>
      <c r="Y96" s="40">
        <v>1</v>
      </c>
      <c r="Z96" s="105">
        <f t="shared" si="24"/>
        <v>1954863</v>
      </c>
      <c r="AA96" s="40"/>
      <c r="AB96" s="105"/>
      <c r="AC96" s="40"/>
      <c r="AD96" s="105"/>
      <c r="AE96" s="40"/>
      <c r="AF96" s="105"/>
      <c r="AG96" s="2" t="b">
        <f t="shared" si="17"/>
        <v>1</v>
      </c>
      <c r="AH96" s="40">
        <v>33</v>
      </c>
      <c r="AI96" s="105">
        <f t="shared" si="18"/>
        <v>1954863</v>
      </c>
      <c r="AJ96" s="40"/>
      <c r="AK96" s="105"/>
      <c r="AL96" s="2" t="b">
        <f t="shared" si="19"/>
        <v>1</v>
      </c>
      <c r="AM96" s="40">
        <v>9</v>
      </c>
      <c r="AN96" s="105">
        <f t="shared" ref="AN96:AN127" si="26">K96</f>
        <v>1954863</v>
      </c>
      <c r="AO96" s="40"/>
      <c r="AP96" s="105"/>
      <c r="AQ96" s="2" t="b">
        <f t="shared" si="20"/>
        <v>1</v>
      </c>
      <c r="AR96" s="40">
        <v>3</v>
      </c>
      <c r="AS96" s="105">
        <f t="shared" si="21"/>
        <v>1954863</v>
      </c>
      <c r="AT96" s="105"/>
      <c r="AU96" s="105"/>
      <c r="AV96" s="2" t="b">
        <f t="shared" si="22"/>
        <v>1</v>
      </c>
    </row>
    <row r="97" spans="1:48" x14ac:dyDescent="0.2">
      <c r="A97" s="81" t="str">
        <f>Pasākumi_kārtas!AA97</f>
        <v>SM</v>
      </c>
      <c r="B97" s="81">
        <f>Pasākumi_kārtas!A97</f>
        <v>3</v>
      </c>
      <c r="C97" s="81" t="str">
        <f>Pasākumi_kārtas!B97</f>
        <v>3.2.</v>
      </c>
      <c r="D97" s="82" t="str">
        <f>Pasākumi_kārtas!C97</f>
        <v>Duālas izmantojamības infrastruktūra un kiberdrošība</v>
      </c>
      <c r="E97" s="81" t="str">
        <f>Pasākumi_kārtas!E97</f>
        <v>3.2.1.</v>
      </c>
      <c r="F97" s="82" t="str">
        <f>Pasākumi_kārtas!F97</f>
        <v>"Attīstīt noturīgu aizsardzības infrastruktūru, prioritāti atbalstot divējāda lietojuma infrastruktūru, kā arī uzlabot civilo sagatavotību"</v>
      </c>
      <c r="G97" s="40" t="str">
        <f>Pasākumi_kārtas!J97</f>
        <v>3.2.1.2. (3.2.1.)</v>
      </c>
      <c r="H97" s="102" t="str">
        <f>Pasākumi_kārtas!K97</f>
        <v>Uzlabot efektīvus savienojumus Daugavpils pilsētā un Latgales reģionā, pārbūvējot Vienības tiltu Daugavpilī</v>
      </c>
      <c r="I97" s="40" t="str">
        <f>Pasākumi_kārtas!O97</f>
        <v>_</v>
      </c>
      <c r="J97" s="40" t="str">
        <f>Pasākumi_kārtas!P97</f>
        <v>ERAF</v>
      </c>
      <c r="K97" s="103">
        <f>Pasākumi_kārtas!R97</f>
        <v>4323627</v>
      </c>
      <c r="L97" s="250">
        <v>198</v>
      </c>
      <c r="M97" s="103">
        <f>K97</f>
        <v>4323627</v>
      </c>
      <c r="N97" s="250"/>
      <c r="O97" s="103"/>
      <c r="P97" s="40"/>
      <c r="Q97" s="103"/>
      <c r="R97" s="40"/>
      <c r="S97" s="103"/>
      <c r="T97" s="40"/>
      <c r="U97" s="103"/>
      <c r="V97" s="40"/>
      <c r="W97" s="103"/>
      <c r="X97" s="2" t="b">
        <f t="shared" si="16"/>
        <v>1</v>
      </c>
      <c r="Y97" s="40">
        <v>1</v>
      </c>
      <c r="Z97" s="105">
        <f t="shared" si="24"/>
        <v>4323627</v>
      </c>
      <c r="AA97" s="40"/>
      <c r="AB97" s="105"/>
      <c r="AC97" s="40"/>
      <c r="AD97" s="105"/>
      <c r="AE97" s="40"/>
      <c r="AF97" s="105"/>
      <c r="AG97" s="2" t="b">
        <f t="shared" si="17"/>
        <v>1</v>
      </c>
      <c r="AH97" s="40">
        <v>33</v>
      </c>
      <c r="AI97" s="105">
        <f t="shared" si="18"/>
        <v>4323627</v>
      </c>
      <c r="AJ97" s="40"/>
      <c r="AK97" s="105"/>
      <c r="AL97" s="2" t="b">
        <f t="shared" si="19"/>
        <v>1</v>
      </c>
      <c r="AM97" s="40">
        <v>9</v>
      </c>
      <c r="AN97" s="105">
        <f t="shared" si="26"/>
        <v>4323627</v>
      </c>
      <c r="AO97" s="40"/>
      <c r="AP97" s="105"/>
      <c r="AQ97" s="2" t="b">
        <f t="shared" si="20"/>
        <v>1</v>
      </c>
      <c r="AR97" s="40">
        <v>3</v>
      </c>
      <c r="AS97" s="105">
        <f t="shared" si="21"/>
        <v>4323627</v>
      </c>
      <c r="AT97" s="105"/>
      <c r="AU97" s="105"/>
      <c r="AV97" s="2" t="b">
        <f t="shared" si="22"/>
        <v>1</v>
      </c>
    </row>
    <row r="98" spans="1:48" x14ac:dyDescent="0.2">
      <c r="A98" s="81" t="str">
        <f>Pasākumi_kārtas!AA98</f>
        <v>VARAM</v>
      </c>
      <c r="B98" s="81">
        <f>Pasākumi_kārtas!A98</f>
        <v>3</v>
      </c>
      <c r="C98" s="81" t="str">
        <f>Pasākumi_kārtas!B98</f>
        <v>3.2.</v>
      </c>
      <c r="D98" s="82" t="str">
        <f>Pasākumi_kārtas!C98</f>
        <v>Duālas izmantojamības infrastruktūra un kiberdrošība</v>
      </c>
      <c r="E98" s="81" t="str">
        <f>Pasākumi_kārtas!E98</f>
        <v>3.2.1.</v>
      </c>
      <c r="F98" s="82" t="str">
        <f>Pasākumi_kārtas!F98</f>
        <v>"Attīstīt noturīgu aizsardzības infrastruktūru, prioritāti atbalstot divējāda lietojuma infrastruktūru, kā arī uzlabot civilo sagatavotību"</v>
      </c>
      <c r="G98" s="40" t="str">
        <f>Pasākumi_kārtas!J98</f>
        <v>3.2.1.3. (1.3.1.3.)</v>
      </c>
      <c r="H98" s="102" t="str">
        <f>Pasākumi_kārtas!K98</f>
        <v>IKT risinājumu un pakalpojumu kiberdrošības paaugstināšana</v>
      </c>
      <c r="I98" s="40" t="str">
        <f>Pasākumi_kārtas!O98</f>
        <v>_</v>
      </c>
      <c r="J98" s="40" t="str">
        <f>Pasākumi_kārtas!P98</f>
        <v>ERAF</v>
      </c>
      <c r="K98" s="103">
        <f>Pasākumi_kārtas!R98</f>
        <v>33305324</v>
      </c>
      <c r="L98" s="250">
        <v>16</v>
      </c>
      <c r="M98" s="103">
        <v>30640899</v>
      </c>
      <c r="N98" s="250">
        <v>36</v>
      </c>
      <c r="O98" s="103">
        <v>2664425</v>
      </c>
      <c r="P98" s="40"/>
      <c r="Q98" s="103"/>
      <c r="R98" s="40"/>
      <c r="S98" s="103"/>
      <c r="T98" s="40"/>
      <c r="U98" s="103"/>
      <c r="V98" s="40"/>
      <c r="W98" s="103"/>
      <c r="X98" s="2" t="b">
        <f t="shared" si="16"/>
        <v>1</v>
      </c>
      <c r="Y98" s="40">
        <v>1</v>
      </c>
      <c r="Z98" s="105">
        <f t="shared" si="24"/>
        <v>33305324</v>
      </c>
      <c r="AA98" s="40"/>
      <c r="AB98" s="105"/>
      <c r="AC98" s="40"/>
      <c r="AD98" s="105"/>
      <c r="AE98" s="40"/>
      <c r="AF98" s="105"/>
      <c r="AG98" s="2" t="b">
        <f t="shared" si="17"/>
        <v>1</v>
      </c>
      <c r="AH98" s="40">
        <v>33</v>
      </c>
      <c r="AI98" s="105">
        <f t="shared" si="18"/>
        <v>33305324</v>
      </c>
      <c r="AJ98" s="40"/>
      <c r="AK98" s="105"/>
      <c r="AL98" s="2" t="b">
        <f t="shared" si="19"/>
        <v>1</v>
      </c>
      <c r="AM98" s="40">
        <v>9</v>
      </c>
      <c r="AN98" s="105">
        <f t="shared" si="26"/>
        <v>33305324</v>
      </c>
      <c r="AO98" s="40"/>
      <c r="AP98" s="105"/>
      <c r="AQ98" s="2" t="b">
        <f t="shared" si="20"/>
        <v>1</v>
      </c>
      <c r="AR98" s="40">
        <v>3</v>
      </c>
      <c r="AS98" s="105">
        <f t="shared" si="21"/>
        <v>33305324</v>
      </c>
      <c r="AT98" s="105"/>
      <c r="AU98" s="105"/>
      <c r="AV98" s="2" t="b">
        <f t="shared" si="22"/>
        <v>1</v>
      </c>
    </row>
    <row r="99" spans="1:48" x14ac:dyDescent="0.2">
      <c r="A99" s="81" t="str">
        <f>Pasākumi_kārtas!AA99</f>
        <v>VARAM</v>
      </c>
      <c r="B99" s="81">
        <f>Pasākumi_kārtas!A99</f>
        <v>3</v>
      </c>
      <c r="C99" s="81" t="str">
        <f>Pasākumi_kārtas!B99</f>
        <v>3.2.</v>
      </c>
      <c r="D99" s="82" t="str">
        <f>Pasākumi_kārtas!C99</f>
        <v>Duālas izmantojamības infrastruktūra un kiberdrošība</v>
      </c>
      <c r="E99" s="81" t="str">
        <f>Pasākumi_kārtas!E99</f>
        <v>3.2.1.</v>
      </c>
      <c r="F99" s="82" t="str">
        <f>Pasākumi_kārtas!F99</f>
        <v>"Attīstīt noturīgu aizsardzības infrastruktūru, prioritāti atbalstot divējāda lietojuma infrastruktūru, kā arī uzlabot civilo sagatavotību"</v>
      </c>
      <c r="G99" s="40" t="str">
        <f>Pasākumi_kārtas!J99</f>
        <v>3.2.1.4. (5.1.1.8.)</v>
      </c>
      <c r="H99" s="102" t="str">
        <f>Pasākumi_kārtas!K99</f>
        <v>Divējāda lietojuma infrastruktūras attīstība lielajās ostās</v>
      </c>
      <c r="I99" s="40" t="str">
        <f>Pasākumi_kārtas!O99</f>
        <v>_</v>
      </c>
      <c r="J99" s="40" t="str">
        <f>Pasākumi_kārtas!P99</f>
        <v>ERAF</v>
      </c>
      <c r="K99" s="103">
        <f>Pasākumi_kārtas!R99</f>
        <v>13812500</v>
      </c>
      <c r="L99" s="250">
        <v>198</v>
      </c>
      <c r="M99" s="103">
        <f>K99</f>
        <v>13812500</v>
      </c>
      <c r="N99" s="250"/>
      <c r="O99" s="103"/>
      <c r="P99" s="40"/>
      <c r="Q99" s="103"/>
      <c r="R99" s="40"/>
      <c r="S99" s="103"/>
      <c r="T99" s="40"/>
      <c r="U99" s="103"/>
      <c r="V99" s="40"/>
      <c r="W99" s="103"/>
      <c r="X99" s="2" t="b">
        <f t="shared" si="16"/>
        <v>1</v>
      </c>
      <c r="Y99" s="40">
        <v>1</v>
      </c>
      <c r="Z99" s="105">
        <f t="shared" si="24"/>
        <v>13812500</v>
      </c>
      <c r="AA99" s="40"/>
      <c r="AB99" s="105"/>
      <c r="AC99" s="40"/>
      <c r="AD99" s="105"/>
      <c r="AE99" s="40"/>
      <c r="AF99" s="105"/>
      <c r="AG99" s="2" t="b">
        <f t="shared" si="17"/>
        <v>1</v>
      </c>
      <c r="AH99" s="40">
        <v>19</v>
      </c>
      <c r="AI99" s="105">
        <f t="shared" si="18"/>
        <v>13812500</v>
      </c>
      <c r="AJ99" s="40"/>
      <c r="AK99" s="105"/>
      <c r="AL99" s="2" t="b">
        <f t="shared" si="19"/>
        <v>1</v>
      </c>
      <c r="AM99" s="40">
        <v>9</v>
      </c>
      <c r="AN99" s="105">
        <f t="shared" si="26"/>
        <v>13812500</v>
      </c>
      <c r="AO99" s="40"/>
      <c r="AP99" s="105"/>
      <c r="AQ99" s="2" t="b">
        <f t="shared" si="20"/>
        <v>1</v>
      </c>
      <c r="AR99" s="40">
        <v>3</v>
      </c>
      <c r="AS99" s="105">
        <f t="shared" si="21"/>
        <v>13812500</v>
      </c>
      <c r="AT99" s="105"/>
      <c r="AU99" s="105"/>
      <c r="AV99" s="2" t="b">
        <f t="shared" si="22"/>
        <v>1</v>
      </c>
    </row>
    <row r="100" spans="1:48" x14ac:dyDescent="0.2">
      <c r="A100" s="81" t="str">
        <f>Pasākumi_kārtas!AA100</f>
        <v>IeM</v>
      </c>
      <c r="B100" s="81">
        <f>Pasākumi_kārtas!A100</f>
        <v>3</v>
      </c>
      <c r="C100" s="81" t="str">
        <f>Pasākumi_kārtas!B100</f>
        <v>3.2.</v>
      </c>
      <c r="D100" s="82" t="str">
        <f>Pasākumi_kārtas!C100</f>
        <v>Duālas izmantojamības infrastruktūra un kiberdrošība</v>
      </c>
      <c r="E100" s="81" t="str">
        <f>Pasākumi_kārtas!E100</f>
        <v>3.2.1.</v>
      </c>
      <c r="F100" s="82" t="str">
        <f>Pasākumi_kārtas!F100</f>
        <v>"Attīstīt noturīgu aizsardzības infrastruktūru, prioritāti atbalstot divējāda lietojuma infrastruktūru, kā arī uzlabot civilo sagatavotību"</v>
      </c>
      <c r="G100" s="255" t="str">
        <f>Pasākumi_kārtas!J100</f>
        <v>3.2.1.5. (2.1.3.3. 4.k.)</v>
      </c>
      <c r="H100" s="102" t="str">
        <f>Pasākumi_kārtas!K100</f>
        <v>Katastrofu pārvaldības centru būvniecība</v>
      </c>
      <c r="I100" s="40" t="str">
        <f>Pasākumi_kārtas!O100</f>
        <v>_</v>
      </c>
      <c r="J100" s="40" t="str">
        <f>Pasākumi_kārtas!P100</f>
        <v>ERAF</v>
      </c>
      <c r="K100" s="103">
        <f>Pasākumi_kārtas!R100</f>
        <v>24669413</v>
      </c>
      <c r="L100" s="256">
        <v>59</v>
      </c>
      <c r="M100" s="103">
        <f>K100</f>
        <v>24669413</v>
      </c>
      <c r="N100" s="40"/>
      <c r="O100" s="103"/>
      <c r="P100" s="40"/>
      <c r="Q100" s="103"/>
      <c r="R100" s="40"/>
      <c r="S100" s="103"/>
      <c r="T100" s="40"/>
      <c r="U100" s="103"/>
      <c r="V100" s="40"/>
      <c r="W100" s="103"/>
      <c r="X100" s="2" t="b">
        <f t="shared" si="16"/>
        <v>1</v>
      </c>
      <c r="Y100" s="40">
        <v>1</v>
      </c>
      <c r="Z100" s="105">
        <f t="shared" si="24"/>
        <v>24669413</v>
      </c>
      <c r="AA100" s="40"/>
      <c r="AB100" s="105"/>
      <c r="AC100" s="40"/>
      <c r="AD100" s="105"/>
      <c r="AE100" s="40"/>
      <c r="AF100" s="105"/>
      <c r="AG100" s="2" t="b">
        <f t="shared" si="17"/>
        <v>1</v>
      </c>
      <c r="AH100" s="40">
        <v>33</v>
      </c>
      <c r="AI100" s="105">
        <f t="shared" si="18"/>
        <v>24669413</v>
      </c>
      <c r="AJ100" s="40"/>
      <c r="AK100" s="105"/>
      <c r="AL100" s="2" t="b">
        <f t="shared" si="19"/>
        <v>1</v>
      </c>
      <c r="AM100" s="40">
        <v>9</v>
      </c>
      <c r="AN100" s="105">
        <f t="shared" si="26"/>
        <v>24669413</v>
      </c>
      <c r="AO100" s="40"/>
      <c r="AP100" s="105"/>
      <c r="AQ100" s="2" t="b">
        <f t="shared" si="20"/>
        <v>1</v>
      </c>
      <c r="AR100" s="40">
        <v>3</v>
      </c>
      <c r="AS100" s="105">
        <f t="shared" si="21"/>
        <v>24669413</v>
      </c>
      <c r="AT100" s="105"/>
      <c r="AU100" s="105"/>
      <c r="AV100" s="2" t="b">
        <f t="shared" si="22"/>
        <v>1</v>
      </c>
    </row>
    <row r="101" spans="1:48" x14ac:dyDescent="0.2">
      <c r="A101" s="81" t="str">
        <f>Pasākumi_kārtas!AA101</f>
        <v>SM</v>
      </c>
      <c r="B101" s="81">
        <f>Pasākumi_kārtas!A101</f>
        <v>3</v>
      </c>
      <c r="C101" s="81" t="str">
        <f>Pasākumi_kārtas!B101</f>
        <v>3.3.</v>
      </c>
      <c r="D101" s="82" t="str">
        <f>Pasākumi_kārtas!C101</f>
        <v>Militārās mobilitātes stiprināšana - dzelzceļš un ostas</v>
      </c>
      <c r="E101" s="81" t="str">
        <f>Pasākumi_kārtas!E101</f>
        <v>3.3.1.</v>
      </c>
      <c r="F101" s="82" t="str">
        <f>Pasākumi_kārtas!F101</f>
        <v>"Attīstīt noturīgu aizsardzības infrastruktūru, veicinot militāro mobilitāti Eiropas Savienībā"</v>
      </c>
      <c r="G101" s="255" t="str">
        <f>Pasākumi_kārtas!J101</f>
        <v>3.3.1.1. (3.1.1.1. 2.k.)</v>
      </c>
      <c r="H101" s="102" t="str">
        <f>Pasākumi_kārtas!K101</f>
        <v>Dzelzceļa infrastruktūras attīstība un energoefektivitātes uzlabošana sabiedriskajos pasažieru pārvadājumos</v>
      </c>
      <c r="I101" s="40" t="str">
        <f>Pasākumi_kārtas!O101</f>
        <v>_</v>
      </c>
      <c r="J101" s="40" t="str">
        <f>Pasākumi_kārtas!P101</f>
        <v>KF</v>
      </c>
      <c r="K101" s="103">
        <f>Pasākumi_kārtas!R101</f>
        <v>224550286</v>
      </c>
      <c r="L101" s="256">
        <v>100</v>
      </c>
      <c r="M101" s="103">
        <f>K101</f>
        <v>224550286</v>
      </c>
      <c r="N101" s="250"/>
      <c r="O101" s="103"/>
      <c r="P101" s="40"/>
      <c r="Q101" s="103"/>
      <c r="R101" s="40"/>
      <c r="S101" s="103"/>
      <c r="T101" s="40"/>
      <c r="U101" s="103"/>
      <c r="V101" s="40"/>
      <c r="W101" s="103"/>
      <c r="X101" s="2" t="b">
        <f t="shared" si="16"/>
        <v>1</v>
      </c>
      <c r="Y101" s="40">
        <v>1</v>
      </c>
      <c r="Z101" s="105">
        <f t="shared" si="24"/>
        <v>224550286</v>
      </c>
      <c r="AA101" s="40"/>
      <c r="AB101" s="105"/>
      <c r="AC101" s="40"/>
      <c r="AD101" s="105"/>
      <c r="AE101" s="40"/>
      <c r="AF101" s="105"/>
      <c r="AG101" s="2" t="b">
        <f t="shared" si="17"/>
        <v>1</v>
      </c>
      <c r="AH101" s="40">
        <v>33</v>
      </c>
      <c r="AI101" s="105">
        <f t="shared" ref="AI101:AI132" si="27">K101</f>
        <v>224550286</v>
      </c>
      <c r="AJ101" s="40"/>
      <c r="AK101" s="105"/>
      <c r="AL101" s="2" t="b">
        <f t="shared" si="19"/>
        <v>1</v>
      </c>
      <c r="AM101" s="40">
        <v>9</v>
      </c>
      <c r="AN101" s="105">
        <f t="shared" si="26"/>
        <v>224550286</v>
      </c>
      <c r="AO101" s="40"/>
      <c r="AP101" s="105"/>
      <c r="AQ101" s="2" t="b">
        <f t="shared" si="20"/>
        <v>1</v>
      </c>
      <c r="AR101" s="40">
        <v>3</v>
      </c>
      <c r="AS101" s="105">
        <f t="shared" si="21"/>
        <v>224550286</v>
      </c>
      <c r="AT101" s="105"/>
      <c r="AU101" s="105"/>
      <c r="AV101" s="2" t="b">
        <f t="shared" si="22"/>
        <v>1</v>
      </c>
    </row>
    <row r="102" spans="1:48" x14ac:dyDescent="0.2">
      <c r="A102" s="81" t="str">
        <f>Pasākumi_kārtas!AA102</f>
        <v>SM</v>
      </c>
      <c r="B102" s="81">
        <f>Pasākumi_kārtas!A102</f>
        <v>3</v>
      </c>
      <c r="C102" s="81" t="str">
        <f>Pasākumi_kārtas!B102</f>
        <v>3.3.</v>
      </c>
      <c r="D102" s="82" t="str">
        <f>Pasākumi_kārtas!C102</f>
        <v>Militārās mobilitātes stiprināšana - dzelzceļš un ostas</v>
      </c>
      <c r="E102" s="81" t="str">
        <f>Pasākumi_kārtas!E102</f>
        <v>3.3.1.</v>
      </c>
      <c r="F102" s="82" t="str">
        <f>Pasākumi_kārtas!F102</f>
        <v>"Attīstīt noturīgu aizsardzības infrastruktūru, veicinot militāro mobilitāti Eiropas Savienībā</v>
      </c>
      <c r="G102" s="255" t="str">
        <f>Pasākumi_kārtas!J102</f>
        <v>3.3.1.2. (3.1.1.6. 2.k.)</v>
      </c>
      <c r="H102" s="102" t="str">
        <f>Pasākumi_kārtas!K102</f>
        <v>Lielo ostu divējāda lietojuma publiskās infrastruktūras attīstība</v>
      </c>
      <c r="I102" s="40" t="str">
        <f>Pasākumi_kārtas!O102</f>
        <v>_</v>
      </c>
      <c r="J102" s="40" t="str">
        <f>Pasākumi_kārtas!P102</f>
        <v>KF</v>
      </c>
      <c r="K102" s="103">
        <f>Pasākumi_kārtas!R102</f>
        <v>21325092</v>
      </c>
      <c r="L102" s="250">
        <v>198</v>
      </c>
      <c r="M102" s="103">
        <f>K102</f>
        <v>21325092</v>
      </c>
      <c r="N102" s="250"/>
      <c r="O102" s="103"/>
      <c r="P102" s="40"/>
      <c r="Q102" s="103"/>
      <c r="R102" s="40"/>
      <c r="S102" s="103"/>
      <c r="T102" s="40"/>
      <c r="U102" s="103"/>
      <c r="V102" s="40"/>
      <c r="W102" s="103"/>
      <c r="X102" s="2" t="b">
        <f t="shared" si="16"/>
        <v>1</v>
      </c>
      <c r="Y102" s="40">
        <v>1</v>
      </c>
      <c r="Z102" s="105">
        <f t="shared" si="24"/>
        <v>21325092</v>
      </c>
      <c r="AA102" s="40"/>
      <c r="AB102" s="105"/>
      <c r="AC102" s="40"/>
      <c r="AD102" s="105"/>
      <c r="AE102" s="40"/>
      <c r="AF102" s="105"/>
      <c r="AG102" s="2" t="b">
        <f t="shared" si="17"/>
        <v>1</v>
      </c>
      <c r="AH102" s="40">
        <v>33</v>
      </c>
      <c r="AI102" s="105">
        <f t="shared" si="27"/>
        <v>21325092</v>
      </c>
      <c r="AJ102" s="40"/>
      <c r="AK102" s="105"/>
      <c r="AL102" s="2" t="b">
        <f t="shared" si="19"/>
        <v>1</v>
      </c>
      <c r="AM102" s="40">
        <v>9</v>
      </c>
      <c r="AN102" s="105">
        <f t="shared" si="26"/>
        <v>21325092</v>
      </c>
      <c r="AO102" s="40"/>
      <c r="AP102" s="105"/>
      <c r="AQ102" s="2" t="b">
        <f t="shared" si="20"/>
        <v>1</v>
      </c>
      <c r="AR102" s="40">
        <v>3</v>
      </c>
      <c r="AS102" s="105">
        <f t="shared" si="21"/>
        <v>21325092</v>
      </c>
      <c r="AT102" s="105"/>
      <c r="AU102" s="105"/>
      <c r="AV102" s="2" t="b">
        <f t="shared" si="22"/>
        <v>1</v>
      </c>
    </row>
    <row r="103" spans="1:48" x14ac:dyDescent="0.2">
      <c r="A103" s="81" t="str">
        <f>Pasākumi_kārtas!AA103</f>
        <v>VM</v>
      </c>
      <c r="B103" s="81">
        <f>Pasākumi_kārtas!A103</f>
        <v>4</v>
      </c>
      <c r="C103" s="81" t="str">
        <f>Pasākumi_kārtas!B103</f>
        <v>4.1.</v>
      </c>
      <c r="D103" s="82" t="str">
        <f>Pasākumi_kārtas!C103</f>
        <v>Veselības veicināšana un aprūpe</v>
      </c>
      <c r="E103" s="81" t="str">
        <f>Pasākumi_kārtas!E103</f>
        <v>4.1.1.</v>
      </c>
      <c r="F103" s="82" t="str">
        <f>Pasākumi_kārtas!F103</f>
        <v>“Nodrošināt vienlīdzīgu piekļuvi veselības aprūpei un stiprināt veselības sistēmu, tostarp primārās veselības aprūpes noturību, un sekmēt pāreju no aprūpes iestādē uz ģimenē un kopienā balstītu aprūpi”</v>
      </c>
      <c r="G103" s="40" t="str">
        <f>Pasākumi_kārtas!J103</f>
        <v>4.1.1.1.</v>
      </c>
      <c r="H103" s="102" t="str">
        <f>Pasākumi_kārtas!K103</f>
        <v>Ārstniecības iestāžu infrastruktūras attīstība</v>
      </c>
      <c r="I103" s="40">
        <f>Pasākumi_kārtas!O103</f>
        <v>1</v>
      </c>
      <c r="J103" s="40" t="str">
        <f>Pasākumi_kārtas!P103</f>
        <v>ERAF</v>
      </c>
      <c r="K103" s="103">
        <f>Pasākumi_kārtas!R103</f>
        <v>109379296</v>
      </c>
      <c r="L103" s="250">
        <v>128</v>
      </c>
      <c r="M103" s="103">
        <v>17500687</v>
      </c>
      <c r="N103" s="250">
        <v>129</v>
      </c>
      <c r="O103" s="103">
        <v>21875859</v>
      </c>
      <c r="P103" s="251">
        <v>44</v>
      </c>
      <c r="Q103" s="103">
        <v>70002750</v>
      </c>
      <c r="R103" s="40"/>
      <c r="S103" s="103"/>
      <c r="T103" s="40"/>
      <c r="U103" s="103"/>
      <c r="V103" s="40"/>
      <c r="W103" s="103"/>
      <c r="X103" s="2" t="b">
        <f t="shared" si="16"/>
        <v>1</v>
      </c>
      <c r="Y103" s="40">
        <v>1</v>
      </c>
      <c r="Z103" s="105">
        <f t="shared" si="24"/>
        <v>109379296</v>
      </c>
      <c r="AA103" s="40"/>
      <c r="AB103" s="105"/>
      <c r="AC103" s="40"/>
      <c r="AD103" s="105"/>
      <c r="AE103" s="40"/>
      <c r="AF103" s="105"/>
      <c r="AG103" s="2" t="b">
        <f t="shared" si="17"/>
        <v>1</v>
      </c>
      <c r="AH103" s="40">
        <v>33</v>
      </c>
      <c r="AI103" s="105">
        <f t="shared" si="27"/>
        <v>109379296</v>
      </c>
      <c r="AJ103" s="40"/>
      <c r="AK103" s="105"/>
      <c r="AL103" s="2" t="b">
        <f t="shared" si="19"/>
        <v>1</v>
      </c>
      <c r="AM103" s="40">
        <v>10</v>
      </c>
      <c r="AN103" s="105">
        <f t="shared" si="26"/>
        <v>109379296</v>
      </c>
      <c r="AO103" s="40"/>
      <c r="AP103" s="105"/>
      <c r="AQ103" s="2" t="b">
        <f t="shared" si="20"/>
        <v>1</v>
      </c>
      <c r="AR103" s="40">
        <v>3</v>
      </c>
      <c r="AS103" s="105">
        <f t="shared" si="21"/>
        <v>109379296</v>
      </c>
      <c r="AT103" s="105"/>
      <c r="AU103" s="105"/>
      <c r="AV103" s="2" t="b">
        <f t="shared" si="22"/>
        <v>1</v>
      </c>
    </row>
    <row r="104" spans="1:48" x14ac:dyDescent="0.2">
      <c r="A104" s="81" t="str">
        <f>Pasākumi_kārtas!AA104</f>
        <v>VM</v>
      </c>
      <c r="B104" s="81">
        <f>Pasākumi_kārtas!A104</f>
        <v>4</v>
      </c>
      <c r="C104" s="81" t="str">
        <f>Pasākumi_kārtas!B104</f>
        <v>4.1.</v>
      </c>
      <c r="D104" s="82" t="str">
        <f>Pasākumi_kārtas!C104</f>
        <v>Veselības veicināšana un aprūpe</v>
      </c>
      <c r="E104" s="81" t="str">
        <f>Pasākumi_kārtas!E104</f>
        <v>4.1.1.</v>
      </c>
      <c r="F104" s="82" t="str">
        <f>Pasākumi_kārtas!F104</f>
        <v>“Nodrošināt vienlīdzīgu piekļuvi veselības aprūpei un stiprināt veselības sistēmu, tostarp primārās veselības aprūpes noturību, un sekmēt pāreju no aprūpes iestādē uz ģimenē un kopienā balstītu aprūpi”</v>
      </c>
      <c r="G104" s="40" t="str">
        <f>Pasākumi_kārtas!J104</f>
        <v>4.1.1.1.</v>
      </c>
      <c r="H104" s="102" t="str">
        <f>Pasākumi_kārtas!K104</f>
        <v>Ārstniecības iestāžu infrastruktūras attīstība</v>
      </c>
      <c r="I104" s="40">
        <f>Pasākumi_kārtas!O104</f>
        <v>2</v>
      </c>
      <c r="J104" s="40" t="str">
        <f>Pasākumi_kārtas!P104</f>
        <v>ERAF</v>
      </c>
      <c r="K104" s="103">
        <f>Pasākumi_kārtas!R104</f>
        <v>12826335</v>
      </c>
      <c r="L104" s="250">
        <v>128</v>
      </c>
      <c r="M104" s="103">
        <v>2052214</v>
      </c>
      <c r="N104" s="250">
        <v>129</v>
      </c>
      <c r="O104" s="103">
        <v>2565267</v>
      </c>
      <c r="P104" s="251">
        <v>44</v>
      </c>
      <c r="Q104" s="103">
        <v>8208854</v>
      </c>
      <c r="R104" s="40"/>
      <c r="S104" s="103"/>
      <c r="T104" s="40"/>
      <c r="U104" s="103"/>
      <c r="V104" s="40"/>
      <c r="W104" s="103"/>
      <c r="X104" s="2" t="b">
        <f t="shared" si="16"/>
        <v>1</v>
      </c>
      <c r="Y104" s="40">
        <v>1</v>
      </c>
      <c r="Z104" s="105">
        <f t="shared" si="24"/>
        <v>12826335</v>
      </c>
      <c r="AA104" s="40"/>
      <c r="AB104" s="105"/>
      <c r="AC104" s="40"/>
      <c r="AD104" s="105"/>
      <c r="AE104" s="40"/>
      <c r="AF104" s="105"/>
      <c r="AG104" s="2" t="b">
        <f t="shared" si="17"/>
        <v>1</v>
      </c>
      <c r="AH104" s="40">
        <v>33</v>
      </c>
      <c r="AI104" s="105">
        <f t="shared" si="27"/>
        <v>12826335</v>
      </c>
      <c r="AJ104" s="40"/>
      <c r="AK104" s="105"/>
      <c r="AL104" s="2" t="b">
        <f t="shared" si="19"/>
        <v>1</v>
      </c>
      <c r="AM104" s="40">
        <v>10</v>
      </c>
      <c r="AN104" s="105">
        <f t="shared" si="26"/>
        <v>12826335</v>
      </c>
      <c r="AO104" s="40"/>
      <c r="AP104" s="105"/>
      <c r="AQ104" s="2" t="b">
        <f t="shared" si="20"/>
        <v>1</v>
      </c>
      <c r="AR104" s="40">
        <v>3</v>
      </c>
      <c r="AS104" s="105">
        <f t="shared" si="21"/>
        <v>12826335</v>
      </c>
      <c r="AT104" s="105"/>
      <c r="AU104" s="105"/>
      <c r="AV104" s="2" t="b">
        <f t="shared" si="22"/>
        <v>1</v>
      </c>
    </row>
    <row r="105" spans="1:48" x14ac:dyDescent="0.2">
      <c r="A105" s="81" t="str">
        <f>Pasākumi_kārtas!AA105</f>
        <v>VM</v>
      </c>
      <c r="B105" s="81">
        <f>Pasākumi_kārtas!A105</f>
        <v>4</v>
      </c>
      <c r="C105" s="81" t="str">
        <f>Pasākumi_kārtas!B105</f>
        <v>4.1.</v>
      </c>
      <c r="D105" s="82" t="str">
        <f>Pasākumi_kārtas!C105</f>
        <v>Veselības veicināšana un aprūpe</v>
      </c>
      <c r="E105" s="81" t="str">
        <f>Pasākumi_kārtas!E105</f>
        <v>4.1.1.</v>
      </c>
      <c r="F105" s="82" t="str">
        <f>Pasākumi_kārtas!F105</f>
        <v>“Nodrošināt vienlīdzīgu piekļuvi veselības aprūpei un stiprināt veselības sistēmu, tostarp primārās veselības aprūpes noturību, un sekmēt pāreju no aprūpes iestādē uz ģimenē un kopienā balstītu aprūpi”</v>
      </c>
      <c r="G105" s="40" t="str">
        <f>Pasākumi_kārtas!J105</f>
        <v>4.1.1.1.</v>
      </c>
      <c r="H105" s="102" t="str">
        <f>Pasākumi_kārtas!K105</f>
        <v>Ārstniecības iestāžu infrastruktūras attīstība</v>
      </c>
      <c r="I105" s="40">
        <f>Pasākumi_kārtas!O105</f>
        <v>3</v>
      </c>
      <c r="J105" s="40" t="str">
        <f>Pasākumi_kārtas!P105</f>
        <v>ERAF</v>
      </c>
      <c r="K105" s="103">
        <f>Pasākumi_kārtas!R105</f>
        <v>6764203</v>
      </c>
      <c r="L105" s="250">
        <v>128</v>
      </c>
      <c r="M105" s="103">
        <v>1082272</v>
      </c>
      <c r="N105" s="250">
        <v>129</v>
      </c>
      <c r="O105" s="103">
        <v>1352841</v>
      </c>
      <c r="P105" s="251">
        <v>44</v>
      </c>
      <c r="Q105" s="103">
        <v>4329090</v>
      </c>
      <c r="R105" s="40"/>
      <c r="S105" s="103"/>
      <c r="T105" s="40"/>
      <c r="U105" s="103"/>
      <c r="V105" s="40"/>
      <c r="W105" s="103"/>
      <c r="X105" s="2" t="b">
        <f t="shared" si="16"/>
        <v>1</v>
      </c>
      <c r="Y105" s="40">
        <v>1</v>
      </c>
      <c r="Z105" s="105">
        <f t="shared" si="24"/>
        <v>6764203</v>
      </c>
      <c r="AA105" s="40"/>
      <c r="AB105" s="105"/>
      <c r="AC105" s="40"/>
      <c r="AD105" s="105"/>
      <c r="AE105" s="40"/>
      <c r="AF105" s="105"/>
      <c r="AG105" s="2" t="b">
        <f t="shared" si="17"/>
        <v>1</v>
      </c>
      <c r="AH105" s="40">
        <v>33</v>
      </c>
      <c r="AI105" s="105">
        <f t="shared" si="27"/>
        <v>6764203</v>
      </c>
      <c r="AJ105" s="40"/>
      <c r="AK105" s="105"/>
      <c r="AL105" s="2" t="b">
        <f t="shared" si="19"/>
        <v>1</v>
      </c>
      <c r="AM105" s="40">
        <v>10</v>
      </c>
      <c r="AN105" s="105">
        <f t="shared" si="26"/>
        <v>6764203</v>
      </c>
      <c r="AO105" s="40"/>
      <c r="AP105" s="105"/>
      <c r="AQ105" s="2" t="b">
        <f t="shared" si="20"/>
        <v>1</v>
      </c>
      <c r="AR105" s="40">
        <v>3</v>
      </c>
      <c r="AS105" s="105">
        <f t="shared" si="21"/>
        <v>6764203</v>
      </c>
      <c r="AT105" s="105"/>
      <c r="AU105" s="105"/>
      <c r="AV105" s="2" t="b">
        <f t="shared" si="22"/>
        <v>1</v>
      </c>
    </row>
    <row r="106" spans="1:48" x14ac:dyDescent="0.2">
      <c r="A106" s="81" t="str">
        <f>Pasākumi_kārtas!AA106</f>
        <v>VM</v>
      </c>
      <c r="B106" s="81">
        <f>Pasākumi_kārtas!A106</f>
        <v>4</v>
      </c>
      <c r="C106" s="81" t="str">
        <f>Pasākumi_kārtas!B106</f>
        <v>4.1.</v>
      </c>
      <c r="D106" s="82" t="str">
        <f>Pasākumi_kārtas!C106</f>
        <v>Veselības veicināšana un aprūpe</v>
      </c>
      <c r="E106" s="81" t="str">
        <f>Pasākumi_kārtas!E106</f>
        <v>4.1.1.</v>
      </c>
      <c r="F106" s="82" t="str">
        <f>Pasākumi_kārtas!F106</f>
        <v>“Nodrošināt vienlīdzīgu piekļuvi veselības aprūpei un stiprināt veselības sistēmu, tostarp primārās veselības aprūpes noturību, un sekmēt pāreju no aprūpes iestādē uz ģimenē un kopienā balstītu aprūpi”</v>
      </c>
      <c r="G106" s="40" t="str">
        <f>Pasākumi_kārtas!J106</f>
        <v>4.1.1.1.</v>
      </c>
      <c r="H106" s="102" t="str">
        <f>Pasākumi_kārtas!K106</f>
        <v>Ārstniecības iestāžu infrastruktūras attīstība</v>
      </c>
      <c r="I106" s="40">
        <f>Pasākumi_kārtas!O106</f>
        <v>4</v>
      </c>
      <c r="J106" s="40" t="str">
        <f>Pasākumi_kārtas!P106</f>
        <v>ERAF</v>
      </c>
      <c r="K106" s="103">
        <f>Pasākumi_kārtas!R106</f>
        <v>3346264</v>
      </c>
      <c r="L106" s="250">
        <v>128</v>
      </c>
      <c r="M106" s="103">
        <v>535402</v>
      </c>
      <c r="N106" s="250">
        <v>129</v>
      </c>
      <c r="O106" s="103">
        <v>669253</v>
      </c>
      <c r="P106" s="251">
        <v>44</v>
      </c>
      <c r="Q106" s="103">
        <v>2141609</v>
      </c>
      <c r="R106" s="40"/>
      <c r="S106" s="103"/>
      <c r="T106" s="40"/>
      <c r="U106" s="103"/>
      <c r="V106" s="40"/>
      <c r="W106" s="103"/>
      <c r="X106" s="2" t="b">
        <f t="shared" si="16"/>
        <v>1</v>
      </c>
      <c r="Y106" s="40">
        <v>1</v>
      </c>
      <c r="Z106" s="105">
        <f t="shared" si="24"/>
        <v>3346264</v>
      </c>
      <c r="AA106" s="40"/>
      <c r="AB106" s="105"/>
      <c r="AC106" s="40"/>
      <c r="AD106" s="105"/>
      <c r="AE106" s="40"/>
      <c r="AF106" s="105"/>
      <c r="AG106" s="2" t="b">
        <f t="shared" si="17"/>
        <v>1</v>
      </c>
      <c r="AH106" s="40">
        <v>33</v>
      </c>
      <c r="AI106" s="105">
        <f t="shared" si="27"/>
        <v>3346264</v>
      </c>
      <c r="AJ106" s="40"/>
      <c r="AK106" s="105"/>
      <c r="AL106" s="2" t="b">
        <f t="shared" si="19"/>
        <v>1</v>
      </c>
      <c r="AM106" s="40">
        <v>10</v>
      </c>
      <c r="AN106" s="105">
        <f t="shared" si="26"/>
        <v>3346264</v>
      </c>
      <c r="AO106" s="40"/>
      <c r="AP106" s="105"/>
      <c r="AQ106" s="2" t="b">
        <f t="shared" si="20"/>
        <v>1</v>
      </c>
      <c r="AR106" s="40">
        <v>3</v>
      </c>
      <c r="AS106" s="105">
        <f t="shared" si="21"/>
        <v>3346264</v>
      </c>
      <c r="AT106" s="105"/>
      <c r="AU106" s="105"/>
      <c r="AV106" s="2" t="b">
        <f t="shared" si="22"/>
        <v>1</v>
      </c>
    </row>
    <row r="107" spans="1:48" x14ac:dyDescent="0.2">
      <c r="A107" s="81" t="str">
        <f>Pasākumi_kārtas!AA107</f>
        <v>VM</v>
      </c>
      <c r="B107" s="81">
        <f>Pasākumi_kārtas!A107</f>
        <v>4</v>
      </c>
      <c r="C107" s="81" t="str">
        <f>Pasākumi_kārtas!B107</f>
        <v>4.1.</v>
      </c>
      <c r="D107" s="82" t="str">
        <f>Pasākumi_kārtas!C107</f>
        <v>Veselības veicināšana un aprūpe</v>
      </c>
      <c r="E107" s="81" t="str">
        <f>Pasākumi_kārtas!E107</f>
        <v>4.1.1.</v>
      </c>
      <c r="F107" s="82" t="str">
        <f>Pasākumi_kārtas!F107</f>
        <v>“Nodrošināt vienlīdzīgu piekļuvi veselības aprūpei un stiprināt veselības sistēmu, tostarp primārās veselības aprūpes noturību, un sekmēt pāreju no aprūpes iestādē uz ģimenē un kopienā balstītu aprūpi”</v>
      </c>
      <c r="G107" s="40" t="str">
        <f>Pasākumi_kārtas!J107</f>
        <v>4.1.1.1.</v>
      </c>
      <c r="H107" s="102" t="str">
        <f>Pasākumi_kārtas!K107</f>
        <v>Ārstniecības iestāžu infrastruktūras attīstība</v>
      </c>
      <c r="I107" s="40">
        <f>Pasākumi_kārtas!O107</f>
        <v>5</v>
      </c>
      <c r="J107" s="40" t="str">
        <f>Pasākumi_kārtas!P107</f>
        <v>ERAF</v>
      </c>
      <c r="K107" s="103">
        <f>Pasākumi_kārtas!R107</f>
        <v>113511729</v>
      </c>
      <c r="L107" s="250">
        <v>128</v>
      </c>
      <c r="M107" s="103">
        <v>18161877</v>
      </c>
      <c r="N107" s="250">
        <v>129</v>
      </c>
      <c r="O107" s="103">
        <v>22702346</v>
      </c>
      <c r="P107" s="251">
        <v>44</v>
      </c>
      <c r="Q107" s="103">
        <v>72647506</v>
      </c>
      <c r="R107" s="40"/>
      <c r="S107" s="103"/>
      <c r="T107" s="40"/>
      <c r="U107" s="103"/>
      <c r="V107" s="40"/>
      <c r="W107" s="103"/>
      <c r="X107" s="2" t="b">
        <f t="shared" si="16"/>
        <v>1</v>
      </c>
      <c r="Y107" s="40">
        <v>1</v>
      </c>
      <c r="Z107" s="105">
        <f t="shared" si="24"/>
        <v>113511729</v>
      </c>
      <c r="AA107" s="40"/>
      <c r="AB107" s="105"/>
      <c r="AC107" s="40"/>
      <c r="AD107" s="105"/>
      <c r="AE107" s="40"/>
      <c r="AF107" s="105"/>
      <c r="AG107" s="2" t="b">
        <f t="shared" si="17"/>
        <v>1</v>
      </c>
      <c r="AH107" s="40">
        <v>33</v>
      </c>
      <c r="AI107" s="105">
        <f t="shared" si="27"/>
        <v>113511729</v>
      </c>
      <c r="AJ107" s="40"/>
      <c r="AK107" s="105"/>
      <c r="AL107" s="2" t="b">
        <f t="shared" si="19"/>
        <v>1</v>
      </c>
      <c r="AM107" s="40">
        <v>10</v>
      </c>
      <c r="AN107" s="105">
        <f t="shared" si="26"/>
        <v>113511729</v>
      </c>
      <c r="AO107" s="40"/>
      <c r="AP107" s="105"/>
      <c r="AQ107" s="2" t="b">
        <f t="shared" si="20"/>
        <v>1</v>
      </c>
      <c r="AR107" s="40">
        <v>3</v>
      </c>
      <c r="AS107" s="105">
        <f t="shared" si="21"/>
        <v>113511729</v>
      </c>
      <c r="AT107" s="105"/>
      <c r="AU107" s="105"/>
      <c r="AV107" s="2" t="b">
        <f t="shared" si="22"/>
        <v>1</v>
      </c>
    </row>
    <row r="108" spans="1:48" x14ac:dyDescent="0.2">
      <c r="A108" s="81" t="str">
        <f>Pasākumi_kārtas!AA108</f>
        <v>VM</v>
      </c>
      <c r="B108" s="81">
        <f>Pasākumi_kārtas!A108</f>
        <v>4</v>
      </c>
      <c r="C108" s="81" t="str">
        <f>Pasākumi_kārtas!B108</f>
        <v>4.1.</v>
      </c>
      <c r="D108" s="82" t="str">
        <f>Pasākumi_kārtas!C108</f>
        <v>Veselības veicināšana un aprūpe</v>
      </c>
      <c r="E108" s="81" t="str">
        <f>Pasākumi_kārtas!E108</f>
        <v>4.1.1.</v>
      </c>
      <c r="F108" s="82" t="str">
        <f>Pasākumi_kārtas!F108</f>
        <v>“Nodrošināt vienlīdzīgu piekļuvi veselības aprūpei un stiprināt veselības sistēmu, tostarp primārās veselības aprūpes noturību, un sekmēt pāreju no aprūpes iestādē uz ģimenē un kopienā balstītu aprūpi”</v>
      </c>
      <c r="G108" s="40" t="str">
        <f>Pasākumi_kārtas!J108</f>
        <v>4.1.1.3.</v>
      </c>
      <c r="H108" s="102" t="str">
        <f>Pasākumi_kārtas!K108</f>
        <v xml:space="preserve">Primārās veselības aprūpes lomas stiprināšana, attīstot infrastruktūru </v>
      </c>
      <c r="I108" s="40">
        <f>Pasākumi_kārtas!O108</f>
        <v>1</v>
      </c>
      <c r="J108" s="40" t="str">
        <f>Pasākumi_kārtas!P108</f>
        <v>ERAF</v>
      </c>
      <c r="K108" s="103">
        <f>Pasākumi_kārtas!R108</f>
        <v>1020000</v>
      </c>
      <c r="L108" s="250">
        <v>128</v>
      </c>
      <c r="M108" s="103">
        <v>102000</v>
      </c>
      <c r="N108" s="250">
        <v>129</v>
      </c>
      <c r="O108" s="103">
        <v>510000</v>
      </c>
      <c r="P108" s="251">
        <v>44</v>
      </c>
      <c r="Q108" s="103">
        <v>408000</v>
      </c>
      <c r="R108" s="40"/>
      <c r="S108" s="103"/>
      <c r="T108" s="40"/>
      <c r="U108" s="103"/>
      <c r="V108" s="40"/>
      <c r="W108" s="103"/>
      <c r="X108" s="2" t="b">
        <f t="shared" si="16"/>
        <v>1</v>
      </c>
      <c r="Y108" s="40">
        <v>1</v>
      </c>
      <c r="Z108" s="105">
        <f t="shared" si="24"/>
        <v>1020000</v>
      </c>
      <c r="AA108" s="40"/>
      <c r="AB108" s="105"/>
      <c r="AC108" s="40"/>
      <c r="AD108" s="105"/>
      <c r="AE108" s="40"/>
      <c r="AF108" s="105"/>
      <c r="AG108" s="2" t="b">
        <f t="shared" si="17"/>
        <v>1</v>
      </c>
      <c r="AH108" s="40">
        <v>33</v>
      </c>
      <c r="AI108" s="105">
        <f t="shared" si="27"/>
        <v>1020000</v>
      </c>
      <c r="AJ108" s="40"/>
      <c r="AK108" s="105"/>
      <c r="AL108" s="2" t="b">
        <f t="shared" si="19"/>
        <v>1</v>
      </c>
      <c r="AM108" s="40">
        <v>10</v>
      </c>
      <c r="AN108" s="105">
        <f t="shared" si="26"/>
        <v>1020000</v>
      </c>
      <c r="AO108" s="40"/>
      <c r="AP108" s="105"/>
      <c r="AQ108" s="2" t="b">
        <f t="shared" si="20"/>
        <v>1</v>
      </c>
      <c r="AR108" s="40">
        <v>3</v>
      </c>
      <c r="AS108" s="105">
        <f t="shared" si="21"/>
        <v>1020000</v>
      </c>
      <c r="AT108" s="105"/>
      <c r="AU108" s="105"/>
      <c r="AV108" s="2" t="b">
        <f t="shared" si="22"/>
        <v>1</v>
      </c>
    </row>
    <row r="109" spans="1:48" x14ac:dyDescent="0.2">
      <c r="A109" s="81" t="str">
        <f>Pasākumi_kārtas!AA109</f>
        <v>VM</v>
      </c>
      <c r="B109" s="81">
        <f>Pasākumi_kārtas!A109</f>
        <v>4</v>
      </c>
      <c r="C109" s="81" t="str">
        <f>Pasākumi_kārtas!B109</f>
        <v>4.1.</v>
      </c>
      <c r="D109" s="82" t="str">
        <f>Pasākumi_kārtas!C109</f>
        <v>Veselības veicināšana un aprūpe</v>
      </c>
      <c r="E109" s="81" t="str">
        <f>Pasākumi_kārtas!E109</f>
        <v>4.1.1.</v>
      </c>
      <c r="F109" s="82" t="str">
        <f>Pasākumi_kārtas!F109</f>
        <v>“Nodrošināt vienlīdzīgu piekļuvi veselības aprūpei un stiprināt veselības sistēmu, tostarp primārās veselības aprūpes noturību, un sekmēt pāreju no aprūpes iestādē uz ģimenē un kopienā balstītu aprūpi”</v>
      </c>
      <c r="G109" s="40" t="str">
        <f>Pasākumi_kārtas!J109</f>
        <v>4.1.1.3.</v>
      </c>
      <c r="H109" s="102" t="str">
        <f>Pasākumi_kārtas!K109</f>
        <v xml:space="preserve">Primārās veselības aprūpes lomas stiprināšana, attīstot infrastruktūru </v>
      </c>
      <c r="I109" s="40">
        <f>Pasākumi_kārtas!O109</f>
        <v>2</v>
      </c>
      <c r="J109" s="40" t="str">
        <f>Pasākumi_kārtas!P109</f>
        <v>ERAF</v>
      </c>
      <c r="K109" s="103">
        <f>Pasākumi_kārtas!R109</f>
        <v>4930000</v>
      </c>
      <c r="L109" s="250">
        <v>128</v>
      </c>
      <c r="M109" s="103">
        <v>493000</v>
      </c>
      <c r="N109" s="250">
        <v>129</v>
      </c>
      <c r="O109" s="103">
        <v>2465000</v>
      </c>
      <c r="P109" s="251">
        <v>44</v>
      </c>
      <c r="Q109" s="103">
        <v>1972000</v>
      </c>
      <c r="R109" s="40"/>
      <c r="S109" s="103"/>
      <c r="T109" s="40"/>
      <c r="U109" s="103"/>
      <c r="V109" s="40"/>
      <c r="W109" s="103"/>
      <c r="X109" s="2" t="b">
        <f t="shared" si="16"/>
        <v>1</v>
      </c>
      <c r="Y109" s="40">
        <v>1</v>
      </c>
      <c r="Z109" s="105">
        <f t="shared" si="24"/>
        <v>4930000</v>
      </c>
      <c r="AA109" s="40"/>
      <c r="AB109" s="105"/>
      <c r="AC109" s="40"/>
      <c r="AD109" s="105"/>
      <c r="AE109" s="40"/>
      <c r="AF109" s="105"/>
      <c r="AG109" s="2" t="b">
        <f t="shared" si="17"/>
        <v>1</v>
      </c>
      <c r="AH109" s="40">
        <v>33</v>
      </c>
      <c r="AI109" s="105">
        <f t="shared" si="27"/>
        <v>4930000</v>
      </c>
      <c r="AJ109" s="40"/>
      <c r="AK109" s="105"/>
      <c r="AL109" s="2" t="b">
        <f t="shared" si="19"/>
        <v>1</v>
      </c>
      <c r="AM109" s="40">
        <v>10</v>
      </c>
      <c r="AN109" s="105">
        <f t="shared" si="26"/>
        <v>4930000</v>
      </c>
      <c r="AO109" s="40"/>
      <c r="AP109" s="105"/>
      <c r="AQ109" s="2" t="b">
        <f t="shared" si="20"/>
        <v>1</v>
      </c>
      <c r="AR109" s="40">
        <v>3</v>
      </c>
      <c r="AS109" s="105">
        <f t="shared" si="21"/>
        <v>4930000</v>
      </c>
      <c r="AT109" s="105"/>
      <c r="AU109" s="105"/>
      <c r="AV109" s="2" t="b">
        <f t="shared" si="22"/>
        <v>1</v>
      </c>
    </row>
    <row r="110" spans="1:48" x14ac:dyDescent="0.2">
      <c r="A110" s="81" t="str">
        <f>Pasākumi_kārtas!AA110</f>
        <v>VM</v>
      </c>
      <c r="B110" s="81">
        <f>Pasākumi_kārtas!A110</f>
        <v>4</v>
      </c>
      <c r="C110" s="81" t="str">
        <f>Pasākumi_kārtas!B110</f>
        <v>4.1.</v>
      </c>
      <c r="D110" s="82" t="str">
        <f>Pasākumi_kārtas!C110</f>
        <v>Veselības veicināšana un aprūpe</v>
      </c>
      <c r="E110" s="81" t="str">
        <f>Pasākumi_kārtas!E110</f>
        <v>4.1.1.</v>
      </c>
      <c r="F110" s="82" t="str">
        <f>Pasākumi_kārtas!F110</f>
        <v>“Nodrošināt vienlīdzīgu piekļuvi veselības aprūpei un stiprināt veselības sistēmu, tostarp primārās veselības aprūpes noturību, un sekmēt pāreju no aprūpes iestādē uz ģimenē un kopienā balstītu aprūpi”</v>
      </c>
      <c r="G110" s="40" t="str">
        <f>Pasākumi_kārtas!J110</f>
        <v>4.1.1.4.</v>
      </c>
      <c r="H110" s="102" t="str">
        <f>Pasākumi_kārtas!K110</f>
        <v>Veselības aprūpes pārvaldības sistēmas stiprināšana un digitalizācija, attīstot digitālos risinājumus</v>
      </c>
      <c r="I110" s="40">
        <f>Pasākumi_kārtas!O110</f>
        <v>1</v>
      </c>
      <c r="J110" s="40" t="str">
        <f>Pasākumi_kārtas!P110</f>
        <v>ERAF</v>
      </c>
      <c r="K110" s="103">
        <f>Pasākumi_kārtas!R110</f>
        <v>18297724</v>
      </c>
      <c r="L110" s="250">
        <v>131</v>
      </c>
      <c r="M110" s="103">
        <f>K110</f>
        <v>18297724</v>
      </c>
      <c r="N110" s="40"/>
      <c r="O110" s="103"/>
      <c r="P110" s="250"/>
      <c r="Q110" s="103"/>
      <c r="R110" s="40"/>
      <c r="S110" s="103"/>
      <c r="T110" s="40"/>
      <c r="U110" s="103"/>
      <c r="V110" s="40"/>
      <c r="W110" s="103"/>
      <c r="X110" s="2" t="b">
        <f t="shared" si="16"/>
        <v>1</v>
      </c>
      <c r="Y110" s="40">
        <v>1</v>
      </c>
      <c r="Z110" s="105">
        <f t="shared" si="24"/>
        <v>18297724</v>
      </c>
      <c r="AA110" s="40"/>
      <c r="AB110" s="105"/>
      <c r="AC110" s="40"/>
      <c r="AD110" s="105"/>
      <c r="AE110" s="40"/>
      <c r="AF110" s="105"/>
      <c r="AG110" s="2" t="b">
        <f t="shared" si="17"/>
        <v>1</v>
      </c>
      <c r="AH110" s="40">
        <v>33</v>
      </c>
      <c r="AI110" s="105">
        <f t="shared" si="27"/>
        <v>18297724</v>
      </c>
      <c r="AJ110" s="40"/>
      <c r="AK110" s="105"/>
      <c r="AL110" s="2" t="b">
        <f t="shared" si="19"/>
        <v>1</v>
      </c>
      <c r="AM110" s="40">
        <v>10</v>
      </c>
      <c r="AN110" s="105">
        <f t="shared" si="26"/>
        <v>18297724</v>
      </c>
      <c r="AO110" s="40"/>
      <c r="AP110" s="105"/>
      <c r="AQ110" s="2" t="b">
        <f t="shared" si="20"/>
        <v>1</v>
      </c>
      <c r="AR110" s="40">
        <v>3</v>
      </c>
      <c r="AS110" s="105">
        <f t="shared" si="21"/>
        <v>18297724</v>
      </c>
      <c r="AT110" s="105"/>
      <c r="AU110" s="105"/>
      <c r="AV110" s="2" t="b">
        <f t="shared" si="22"/>
        <v>1</v>
      </c>
    </row>
    <row r="111" spans="1:48" x14ac:dyDescent="0.2">
      <c r="A111" s="81" t="str">
        <f>Pasākumi_kārtas!AA111</f>
        <v>VM</v>
      </c>
      <c r="B111" s="81">
        <f>Pasākumi_kārtas!A111</f>
        <v>4</v>
      </c>
      <c r="C111" s="81" t="str">
        <f>Pasākumi_kārtas!B111</f>
        <v>4.1.</v>
      </c>
      <c r="D111" s="82" t="str">
        <f>Pasākumi_kārtas!C111</f>
        <v>Veselības veicināšana un aprūpe</v>
      </c>
      <c r="E111" s="81" t="str">
        <f>Pasākumi_kārtas!E111</f>
        <v>4.1.1.</v>
      </c>
      <c r="F111" s="82" t="str">
        <f>Pasākumi_kārtas!F111</f>
        <v>“Nodrošināt vienlīdzīgu piekļuvi veselības aprūpei un stiprināt veselības sistēmu, tostarp primārās veselības aprūpes noturību, un sekmēt pāreju no aprūpes iestādē uz ģimenē un kopienā balstītu aprūpi”</v>
      </c>
      <c r="G111" s="40" t="str">
        <f>Pasākumi_kārtas!J111</f>
        <v>4.1.1.4.</v>
      </c>
      <c r="H111" s="102" t="str">
        <f>Pasākumi_kārtas!K111</f>
        <v>Veselības aprūpes pārvaldības sistēmas stiprināšana un digitalizācija, attīstot digitālos risinājumus</v>
      </c>
      <c r="I111" s="40">
        <f>Pasākumi_kārtas!O111</f>
        <v>2</v>
      </c>
      <c r="J111" s="40" t="str">
        <f>Pasākumi_kārtas!P111</f>
        <v>ERAF</v>
      </c>
      <c r="K111" s="103">
        <f>Pasākumi_kārtas!R111</f>
        <v>3060000</v>
      </c>
      <c r="L111" s="250">
        <v>131</v>
      </c>
      <c r="M111" s="103">
        <f>K111</f>
        <v>3060000</v>
      </c>
      <c r="N111" s="40"/>
      <c r="O111" s="103"/>
      <c r="P111" s="250"/>
      <c r="Q111" s="103"/>
      <c r="R111" s="40"/>
      <c r="S111" s="103"/>
      <c r="T111" s="40"/>
      <c r="U111" s="103"/>
      <c r="V111" s="40"/>
      <c r="W111" s="103"/>
      <c r="X111" s="2" t="b">
        <f t="shared" si="16"/>
        <v>1</v>
      </c>
      <c r="Y111" s="40">
        <v>1</v>
      </c>
      <c r="Z111" s="105">
        <f t="shared" si="24"/>
        <v>3060000</v>
      </c>
      <c r="AA111" s="40"/>
      <c r="AB111" s="105"/>
      <c r="AC111" s="40"/>
      <c r="AD111" s="105"/>
      <c r="AE111" s="40"/>
      <c r="AF111" s="105"/>
      <c r="AG111" s="2" t="b">
        <f t="shared" si="17"/>
        <v>1</v>
      </c>
      <c r="AH111" s="40">
        <v>33</v>
      </c>
      <c r="AI111" s="105">
        <f t="shared" si="27"/>
        <v>3060000</v>
      </c>
      <c r="AJ111" s="40"/>
      <c r="AK111" s="105"/>
      <c r="AL111" s="2" t="b">
        <f t="shared" si="19"/>
        <v>1</v>
      </c>
      <c r="AM111" s="40">
        <v>10</v>
      </c>
      <c r="AN111" s="105">
        <f t="shared" si="26"/>
        <v>3060000</v>
      </c>
      <c r="AO111" s="40"/>
      <c r="AP111" s="105"/>
      <c r="AQ111" s="2" t="b">
        <f t="shared" si="20"/>
        <v>1</v>
      </c>
      <c r="AR111" s="40">
        <v>3</v>
      </c>
      <c r="AS111" s="105">
        <f t="shared" si="21"/>
        <v>3060000</v>
      </c>
      <c r="AT111" s="105"/>
      <c r="AU111" s="105"/>
      <c r="AV111" s="2" t="b">
        <f t="shared" si="22"/>
        <v>1</v>
      </c>
    </row>
    <row r="112" spans="1:48" x14ac:dyDescent="0.2">
      <c r="A112" s="81" t="str">
        <f>Pasākumi_kārtas!AA112</f>
        <v>VM</v>
      </c>
      <c r="B112" s="81">
        <f>Pasākumi_kārtas!A112</f>
        <v>4</v>
      </c>
      <c r="C112" s="81" t="str">
        <f>Pasākumi_kārtas!B112</f>
        <v>4.1.</v>
      </c>
      <c r="D112" s="82" t="str">
        <f>Pasākumi_kārtas!C112</f>
        <v>Veselības veicināšana un aprūpe</v>
      </c>
      <c r="E112" s="81" t="str">
        <f>Pasākumi_kārtas!E112</f>
        <v>4.1.1.</v>
      </c>
      <c r="F112" s="82" t="str">
        <f>Pasākumi_kārtas!F112</f>
        <v>“Nodrošināt vienlīdzīgu piekļuvi veselības aprūpei un stiprināt veselības sistēmu, tostarp primārās veselības aprūpes noturību, un sekmēt pāreju no aprūpes iestādē uz ģimenē un kopienā balstītu aprūpi”</v>
      </c>
      <c r="G112" s="40" t="str">
        <f>Pasākumi_kārtas!J112</f>
        <v>4.1.1.5.</v>
      </c>
      <c r="H112" s="102" t="str">
        <f>Pasākumi_kārtas!K112</f>
        <v>Neatliekamās medicīniskās palīdzības dienesta attīstība</v>
      </c>
      <c r="I112" s="40" t="str">
        <f>Pasākumi_kārtas!O112</f>
        <v>_</v>
      </c>
      <c r="J112" s="40" t="str">
        <f>Pasākumi_kārtas!P112</f>
        <v>ERAF</v>
      </c>
      <c r="K112" s="103">
        <f>Pasākumi_kārtas!R112</f>
        <v>10461001</v>
      </c>
      <c r="L112" s="250">
        <v>128</v>
      </c>
      <c r="M112" s="103">
        <v>1673760</v>
      </c>
      <c r="N112" s="250">
        <v>129</v>
      </c>
      <c r="O112" s="103">
        <v>2092200</v>
      </c>
      <c r="P112" s="251">
        <v>44</v>
      </c>
      <c r="Q112" s="103">
        <v>6695041</v>
      </c>
      <c r="R112" s="40"/>
      <c r="S112" s="103"/>
      <c r="T112" s="40"/>
      <c r="U112" s="103"/>
      <c r="V112" s="40"/>
      <c r="W112" s="103"/>
      <c r="X112" s="2" t="b">
        <f t="shared" si="16"/>
        <v>1</v>
      </c>
      <c r="Y112" s="40">
        <v>1</v>
      </c>
      <c r="Z112" s="105">
        <f t="shared" ref="Z112:Z143" si="28">K112</f>
        <v>10461001</v>
      </c>
      <c r="AA112" s="40"/>
      <c r="AB112" s="105"/>
      <c r="AC112" s="40"/>
      <c r="AD112" s="105"/>
      <c r="AE112" s="40"/>
      <c r="AF112" s="105"/>
      <c r="AG112" s="2" t="b">
        <f t="shared" si="17"/>
        <v>1</v>
      </c>
      <c r="AH112" s="40">
        <v>33</v>
      </c>
      <c r="AI112" s="105">
        <f t="shared" si="27"/>
        <v>10461001</v>
      </c>
      <c r="AJ112" s="40"/>
      <c r="AK112" s="105"/>
      <c r="AL112" s="2" t="b">
        <f t="shared" si="19"/>
        <v>1</v>
      </c>
      <c r="AM112" s="40">
        <v>10</v>
      </c>
      <c r="AN112" s="105">
        <f t="shared" si="26"/>
        <v>10461001</v>
      </c>
      <c r="AO112" s="40"/>
      <c r="AP112" s="105"/>
      <c r="AQ112" s="2" t="b">
        <f t="shared" si="20"/>
        <v>1</v>
      </c>
      <c r="AR112" s="40">
        <v>3</v>
      </c>
      <c r="AS112" s="105">
        <f t="shared" si="21"/>
        <v>10461001</v>
      </c>
      <c r="AT112" s="105"/>
      <c r="AU112" s="105"/>
      <c r="AV112" s="2" t="b">
        <f t="shared" si="22"/>
        <v>1</v>
      </c>
    </row>
    <row r="113" spans="1:48" x14ac:dyDescent="0.2">
      <c r="A113" s="81" t="str">
        <f>Pasākumi_kārtas!AA113</f>
        <v>VM</v>
      </c>
      <c r="B113" s="81">
        <f>Pasākumi_kārtas!A113</f>
        <v>4</v>
      </c>
      <c r="C113" s="81" t="str">
        <f>Pasākumi_kārtas!B113</f>
        <v>4.1.</v>
      </c>
      <c r="D113" s="82" t="str">
        <f>Pasākumi_kārtas!C113</f>
        <v>Veselības veicināšana un aprūpe</v>
      </c>
      <c r="E113" s="81" t="str">
        <f>Pasākumi_kārtas!E113</f>
        <v>4.1.2.</v>
      </c>
      <c r="F113" s="82" t="str">
        <f>Pasākumi_kārtas!F113</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3" s="40" t="str">
        <f>Pasākumi_kārtas!J113</f>
        <v>4.1.2.1.</v>
      </c>
      <c r="H113" s="102" t="str">
        <f>Pasākumi_kārtas!K113</f>
        <v>Nacionāla mēroga veselības veicināšanas un slimību profilakses pasākumi</v>
      </c>
      <c r="I113" s="40" t="str">
        <f>Pasākumi_kārtas!O113</f>
        <v>_</v>
      </c>
      <c r="J113" s="40" t="str">
        <f>Pasākumi_kārtas!P113</f>
        <v>ESF</v>
      </c>
      <c r="K113" s="103">
        <f>Pasākumi_kārtas!R113</f>
        <v>10870182</v>
      </c>
      <c r="L113" s="250">
        <v>147</v>
      </c>
      <c r="M113" s="129">
        <f>K113-O113</f>
        <v>7609127</v>
      </c>
      <c r="N113" s="250">
        <v>160</v>
      </c>
      <c r="O113" s="129">
        <f>ROUND(K113*0.3,0)</f>
        <v>3261055</v>
      </c>
      <c r="P113" s="40"/>
      <c r="Q113" s="103"/>
      <c r="R113" s="40"/>
      <c r="S113" s="103"/>
      <c r="T113" s="40"/>
      <c r="U113" s="103"/>
      <c r="V113" s="40"/>
      <c r="W113" s="103"/>
      <c r="X113" s="2" t="b">
        <f t="shared" si="16"/>
        <v>1</v>
      </c>
      <c r="Y113" s="40">
        <v>1</v>
      </c>
      <c r="Z113" s="105">
        <f t="shared" si="28"/>
        <v>10870182</v>
      </c>
      <c r="AA113" s="40"/>
      <c r="AB113" s="105"/>
      <c r="AC113" s="40"/>
      <c r="AD113" s="105"/>
      <c r="AE113" s="40"/>
      <c r="AF113" s="105"/>
      <c r="AG113" s="2" t="b">
        <f t="shared" si="17"/>
        <v>1</v>
      </c>
      <c r="AH113" s="40">
        <v>33</v>
      </c>
      <c r="AI113" s="105">
        <f t="shared" si="27"/>
        <v>10870182</v>
      </c>
      <c r="AJ113" s="40"/>
      <c r="AK113" s="105"/>
      <c r="AL113" s="2" t="b">
        <f t="shared" si="19"/>
        <v>1</v>
      </c>
      <c r="AM113" s="40">
        <v>10</v>
      </c>
      <c r="AN113" s="105">
        <f t="shared" si="26"/>
        <v>10870182</v>
      </c>
      <c r="AO113" s="40"/>
      <c r="AP113" s="105"/>
      <c r="AQ113" s="2" t="b">
        <f t="shared" si="20"/>
        <v>1</v>
      </c>
      <c r="AR113" s="32">
        <v>2</v>
      </c>
      <c r="AS113" s="105">
        <f t="shared" si="21"/>
        <v>10870182</v>
      </c>
      <c r="AT113" s="105"/>
      <c r="AU113" s="105"/>
      <c r="AV113" s="2" t="b">
        <f t="shared" si="22"/>
        <v>1</v>
      </c>
    </row>
    <row r="114" spans="1:48" x14ac:dyDescent="0.2">
      <c r="A114" s="81" t="str">
        <f>Pasākumi_kārtas!AA114</f>
        <v>VM</v>
      </c>
      <c r="B114" s="81">
        <f>Pasākumi_kārtas!A114</f>
        <v>4</v>
      </c>
      <c r="C114" s="81" t="str">
        <f>Pasākumi_kārtas!B114</f>
        <v>4.1.</v>
      </c>
      <c r="D114" s="82" t="str">
        <f>Pasākumi_kārtas!C114</f>
        <v>Veselības veicināšana un aprūpe</v>
      </c>
      <c r="E114" s="81" t="str">
        <f>Pasākumi_kārtas!E114</f>
        <v>4.1.2.</v>
      </c>
      <c r="F114" s="82" t="str">
        <f>Pasākumi_kārtas!F114</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4" s="40" t="str">
        <f>Pasākumi_kārtas!J114</f>
        <v>4.1.2.2.</v>
      </c>
      <c r="H114" s="102" t="str">
        <f>Pasākumi_kārtas!K114</f>
        <v>Veselības veicināšanas un slimību profilakses pasākumu īstenošana vietējai sabiedrībai</v>
      </c>
      <c r="I114" s="40" t="str">
        <f>Pasākumi_kārtas!O114</f>
        <v>_</v>
      </c>
      <c r="J114" s="40" t="str">
        <f>Pasākumi_kārtas!P114</f>
        <v>ESF</v>
      </c>
      <c r="K114" s="103">
        <f>Pasākumi_kārtas!R114</f>
        <v>12575937</v>
      </c>
      <c r="L114" s="250">
        <v>147</v>
      </c>
      <c r="M114" s="103">
        <f t="shared" ref="M114:M120" si="29">K114</f>
        <v>12575937</v>
      </c>
      <c r="N114" s="40"/>
      <c r="O114" s="103"/>
      <c r="P114" s="40"/>
      <c r="Q114" s="103"/>
      <c r="R114" s="40"/>
      <c r="S114" s="103"/>
      <c r="T114" s="40"/>
      <c r="U114" s="103"/>
      <c r="V114" s="40"/>
      <c r="W114" s="103"/>
      <c r="X114" s="2" t="b">
        <f t="shared" si="16"/>
        <v>1</v>
      </c>
      <c r="Y114" s="40">
        <v>1</v>
      </c>
      <c r="Z114" s="105">
        <f t="shared" si="28"/>
        <v>12575937</v>
      </c>
      <c r="AA114" s="40"/>
      <c r="AB114" s="105"/>
      <c r="AC114" s="40"/>
      <c r="AD114" s="105"/>
      <c r="AE114" s="40"/>
      <c r="AF114" s="105"/>
      <c r="AG114" s="2" t="b">
        <f t="shared" si="17"/>
        <v>1</v>
      </c>
      <c r="AH114" s="40">
        <v>33</v>
      </c>
      <c r="AI114" s="105">
        <f t="shared" si="27"/>
        <v>12575937</v>
      </c>
      <c r="AJ114" s="40"/>
      <c r="AK114" s="105"/>
      <c r="AL114" s="2" t="b">
        <f t="shared" si="19"/>
        <v>1</v>
      </c>
      <c r="AM114" s="40">
        <v>10</v>
      </c>
      <c r="AN114" s="105">
        <f t="shared" si="26"/>
        <v>12575937</v>
      </c>
      <c r="AO114" s="40"/>
      <c r="AP114" s="105"/>
      <c r="AQ114" s="2" t="b">
        <f t="shared" si="20"/>
        <v>1</v>
      </c>
      <c r="AR114" s="32">
        <v>2</v>
      </c>
      <c r="AS114" s="105">
        <f t="shared" si="21"/>
        <v>12575937</v>
      </c>
      <c r="AT114" s="105"/>
      <c r="AU114" s="105"/>
      <c r="AV114" s="2" t="b">
        <f t="shared" si="22"/>
        <v>1</v>
      </c>
    </row>
    <row r="115" spans="1:48" x14ac:dyDescent="0.2">
      <c r="A115" s="81" t="str">
        <f>Pasākumi_kārtas!AA115</f>
        <v>VM</v>
      </c>
      <c r="B115" s="81">
        <f>Pasākumi_kārtas!A115</f>
        <v>4</v>
      </c>
      <c r="C115" s="81" t="str">
        <f>Pasākumi_kārtas!B115</f>
        <v>4.1.</v>
      </c>
      <c r="D115" s="82" t="str">
        <f>Pasākumi_kārtas!C115</f>
        <v>Veselības veicināšana un aprūpe</v>
      </c>
      <c r="E115" s="81" t="str">
        <f>Pasākumi_kārtas!E115</f>
        <v>4.1.2.</v>
      </c>
      <c r="F115" s="82" t="str">
        <f>Pasākumi_kārtas!F115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5" s="40" t="str">
        <f>Pasākumi_kārtas!J115</f>
        <v>4.1.2.3.</v>
      </c>
      <c r="H115" s="102" t="str">
        <f>Pasākumi_kārtas!K115</f>
        <v>Pasākumi atkarīgo personu resocializācijai un atgriešanai darba tirgū, kā arī preventīvie pasākumi jauniešiem</v>
      </c>
      <c r="I115" s="40" t="str">
        <f>Pasākumi_kārtas!O115</f>
        <v>_</v>
      </c>
      <c r="J115" s="40" t="str">
        <f>Pasākumi_kārtas!P115</f>
        <v>ESF</v>
      </c>
      <c r="K115" s="103">
        <f>Pasākumi_kārtas!R115</f>
        <v>961350</v>
      </c>
      <c r="L115" s="250">
        <v>160</v>
      </c>
      <c r="M115" s="103">
        <f t="shared" si="29"/>
        <v>961350</v>
      </c>
      <c r="N115" s="40"/>
      <c r="O115" s="103"/>
      <c r="P115" s="40"/>
      <c r="Q115" s="103"/>
      <c r="R115" s="40"/>
      <c r="S115" s="103"/>
      <c r="T115" s="40"/>
      <c r="U115" s="103"/>
      <c r="V115" s="40"/>
      <c r="W115" s="103"/>
      <c r="X115" s="2" t="b">
        <f t="shared" si="16"/>
        <v>1</v>
      </c>
      <c r="Y115" s="40">
        <v>1</v>
      </c>
      <c r="Z115" s="105">
        <f t="shared" si="28"/>
        <v>961350</v>
      </c>
      <c r="AA115" s="40"/>
      <c r="AB115" s="105"/>
      <c r="AC115" s="40"/>
      <c r="AD115" s="105"/>
      <c r="AE115" s="40"/>
      <c r="AF115" s="105"/>
      <c r="AG115" s="2" t="b">
        <f t="shared" si="17"/>
        <v>1</v>
      </c>
      <c r="AH115" s="40">
        <v>33</v>
      </c>
      <c r="AI115" s="105">
        <f t="shared" si="27"/>
        <v>961350</v>
      </c>
      <c r="AJ115" s="40"/>
      <c r="AK115" s="105"/>
      <c r="AL115" s="2" t="b">
        <f t="shared" si="19"/>
        <v>1</v>
      </c>
      <c r="AM115" s="40">
        <v>9</v>
      </c>
      <c r="AN115" s="105">
        <f t="shared" si="26"/>
        <v>961350</v>
      </c>
      <c r="AO115" s="40"/>
      <c r="AP115" s="105"/>
      <c r="AQ115" s="2" t="b">
        <f t="shared" si="20"/>
        <v>1</v>
      </c>
      <c r="AR115" s="32">
        <v>2</v>
      </c>
      <c r="AS115" s="105">
        <f t="shared" si="21"/>
        <v>961350</v>
      </c>
      <c r="AT115" s="105"/>
      <c r="AU115" s="105"/>
      <c r="AV115" s="2" t="b">
        <f t="shared" si="22"/>
        <v>1</v>
      </c>
    </row>
    <row r="116" spans="1:48" x14ac:dyDescent="0.2">
      <c r="A116" s="81" t="str">
        <f>Pasākumi_kārtas!AA116</f>
        <v>VM</v>
      </c>
      <c r="B116" s="81">
        <f>Pasākumi_kārtas!A116</f>
        <v>4</v>
      </c>
      <c r="C116" s="81" t="str">
        <f>Pasākumi_kārtas!B116</f>
        <v>4.1.</v>
      </c>
      <c r="D116" s="82" t="str">
        <f>Pasākumi_kārtas!C116</f>
        <v>Veselības veicināšana un aprūpe</v>
      </c>
      <c r="E116" s="81" t="str">
        <f>Pasākumi_kārtas!E116</f>
        <v>4.1.2.</v>
      </c>
      <c r="F116" s="82" t="str">
        <f>Pasākumi_kārtas!F116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6" s="40" t="str">
        <f>Pasākumi_kārtas!J116</f>
        <v>4.1.2.4.</v>
      </c>
      <c r="H116" s="102" t="str">
        <f>Pasākumi_kārtas!K116</f>
        <v>Pierādījumos balstītu narkotiku lietošanas profilakses programmu īstenošana un profilakses kvalitātes standartu ieviešana</v>
      </c>
      <c r="I116" s="40" t="str">
        <f>Pasākumi_kārtas!O116</f>
        <v>_</v>
      </c>
      <c r="J116" s="40" t="str">
        <f>Pasākumi_kārtas!P116</f>
        <v>ESF</v>
      </c>
      <c r="K116" s="103">
        <f>Pasākumi_kārtas!R116</f>
        <v>443700</v>
      </c>
      <c r="L116" s="250">
        <v>134</v>
      </c>
      <c r="M116" s="103">
        <f t="shared" si="29"/>
        <v>443700</v>
      </c>
      <c r="N116" s="40"/>
      <c r="O116" s="103"/>
      <c r="P116" s="40"/>
      <c r="Q116" s="103"/>
      <c r="R116" s="40"/>
      <c r="S116" s="103"/>
      <c r="T116" s="40"/>
      <c r="U116" s="103"/>
      <c r="V116" s="40"/>
      <c r="W116" s="103"/>
      <c r="X116" s="2" t="b">
        <f t="shared" si="16"/>
        <v>1</v>
      </c>
      <c r="Y116" s="40">
        <v>1</v>
      </c>
      <c r="Z116" s="105">
        <f t="shared" si="28"/>
        <v>443700</v>
      </c>
      <c r="AA116" s="40"/>
      <c r="AB116" s="105"/>
      <c r="AC116" s="40"/>
      <c r="AD116" s="105"/>
      <c r="AE116" s="40"/>
      <c r="AF116" s="105"/>
      <c r="AG116" s="2" t="b">
        <f t="shared" si="17"/>
        <v>1</v>
      </c>
      <c r="AH116" s="40">
        <v>33</v>
      </c>
      <c r="AI116" s="105">
        <f t="shared" si="27"/>
        <v>443700</v>
      </c>
      <c r="AJ116" s="40"/>
      <c r="AK116" s="105"/>
      <c r="AL116" s="2" t="b">
        <f t="shared" si="19"/>
        <v>1</v>
      </c>
      <c r="AM116" s="40">
        <v>10</v>
      </c>
      <c r="AN116" s="105">
        <f t="shared" si="26"/>
        <v>443700</v>
      </c>
      <c r="AO116" s="40"/>
      <c r="AP116" s="105"/>
      <c r="AQ116" s="2" t="b">
        <f t="shared" si="20"/>
        <v>1</v>
      </c>
      <c r="AR116" s="32">
        <v>2</v>
      </c>
      <c r="AS116" s="105">
        <f t="shared" si="21"/>
        <v>443700</v>
      </c>
      <c r="AT116" s="105"/>
      <c r="AU116" s="105"/>
      <c r="AV116" s="2" t="b">
        <f t="shared" si="22"/>
        <v>1</v>
      </c>
    </row>
    <row r="117" spans="1:48" x14ac:dyDescent="0.2">
      <c r="A117" s="81" t="str">
        <f>Pasākumi_kārtas!AA117</f>
        <v>VM</v>
      </c>
      <c r="B117" s="81">
        <f>Pasākumi_kārtas!A117</f>
        <v>4</v>
      </c>
      <c r="C117" s="81" t="str">
        <f>Pasākumi_kārtas!B117</f>
        <v>4.1.</v>
      </c>
      <c r="D117" s="82" t="str">
        <f>Pasākumi_kārtas!C117</f>
        <v>Veselības veicināšana un aprūpe</v>
      </c>
      <c r="E117" s="81" t="str">
        <f>Pasākumi_kārtas!E117</f>
        <v>4.1.2.</v>
      </c>
      <c r="F117" s="82" t="str">
        <f>Pasākumi_kārtas!F117</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7" s="40" t="str">
        <f>Pasākumi_kārtas!J117</f>
        <v>4.1.2.5.</v>
      </c>
      <c r="H117" s="102" t="str">
        <f>Pasākumi_kārtas!K117</f>
        <v>Piesaistīt un noturēt ārstniecības personas darbam valsts apmaksāto veselības aprūpes pakalpojumu sektorā, īpaši stacionāros</v>
      </c>
      <c r="I117" s="40" t="str">
        <f>Pasākumi_kārtas!O117</f>
        <v>_</v>
      </c>
      <c r="J117" s="40" t="str">
        <f>Pasākumi_kārtas!P117</f>
        <v>ESF</v>
      </c>
      <c r="K117" s="103">
        <f>Pasākumi_kārtas!R117</f>
        <v>5686755</v>
      </c>
      <c r="L117" s="250">
        <v>160</v>
      </c>
      <c r="M117" s="103">
        <f t="shared" si="29"/>
        <v>5686755</v>
      </c>
      <c r="N117" s="40"/>
      <c r="O117" s="103"/>
      <c r="P117" s="40"/>
      <c r="Q117" s="103"/>
      <c r="R117" s="40"/>
      <c r="S117" s="103"/>
      <c r="T117" s="40"/>
      <c r="U117" s="103"/>
      <c r="V117" s="40"/>
      <c r="W117" s="103"/>
      <c r="X117" s="2" t="b">
        <f t="shared" si="16"/>
        <v>1</v>
      </c>
      <c r="Y117" s="40">
        <v>1</v>
      </c>
      <c r="Z117" s="105">
        <f t="shared" si="28"/>
        <v>5686755</v>
      </c>
      <c r="AA117" s="40"/>
      <c r="AB117" s="105"/>
      <c r="AC117" s="40"/>
      <c r="AD117" s="105"/>
      <c r="AE117" s="40"/>
      <c r="AF117" s="105"/>
      <c r="AG117" s="2" t="b">
        <f t="shared" si="17"/>
        <v>1</v>
      </c>
      <c r="AH117" s="40">
        <v>33</v>
      </c>
      <c r="AI117" s="105">
        <f t="shared" si="27"/>
        <v>5686755</v>
      </c>
      <c r="AJ117" s="40"/>
      <c r="AK117" s="105"/>
      <c r="AL117" s="2" t="b">
        <f t="shared" si="19"/>
        <v>1</v>
      </c>
      <c r="AM117" s="40">
        <v>10</v>
      </c>
      <c r="AN117" s="105">
        <f t="shared" si="26"/>
        <v>5686755</v>
      </c>
      <c r="AO117" s="40"/>
      <c r="AP117" s="105"/>
      <c r="AQ117" s="2" t="b">
        <f t="shared" si="20"/>
        <v>1</v>
      </c>
      <c r="AR117" s="32">
        <v>2</v>
      </c>
      <c r="AS117" s="105">
        <f t="shared" si="21"/>
        <v>5686755</v>
      </c>
      <c r="AT117" s="105"/>
      <c r="AU117" s="105"/>
      <c r="AV117" s="2" t="b">
        <f t="shared" si="22"/>
        <v>1</v>
      </c>
    </row>
    <row r="118" spans="1:48" x14ac:dyDescent="0.2">
      <c r="A118" s="81" t="str">
        <f>Pasākumi_kārtas!AA118</f>
        <v>VM</v>
      </c>
      <c r="B118" s="81">
        <f>Pasākumi_kārtas!A118</f>
        <v>4</v>
      </c>
      <c r="C118" s="81" t="str">
        <f>Pasākumi_kārtas!B118</f>
        <v>4.1.</v>
      </c>
      <c r="D118" s="82" t="str">
        <f>Pasākumi_kārtas!C118</f>
        <v>Veselības veicināšana un aprūpe</v>
      </c>
      <c r="E118" s="81" t="str">
        <f>Pasākumi_kārtas!E118</f>
        <v>4.1.2.</v>
      </c>
      <c r="F118" s="82" t="str">
        <f>Pasākumi_kārtas!F118</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8" s="40" t="str">
        <f>Pasākumi_kārtas!J118</f>
        <v>4.1.2.6.</v>
      </c>
      <c r="H118" s="102" t="str">
        <f>Pasākumi_kārtas!K118</f>
        <v>Uzlabot izglītības iespējas ārstniecības personām, t.sk. uzlabojot tālākizglītības pieejamību</v>
      </c>
      <c r="I118" s="40" t="str">
        <f>Pasākumi_kārtas!O118</f>
        <v>_</v>
      </c>
      <c r="J118" s="40" t="str">
        <f>Pasākumi_kārtas!P118</f>
        <v>ESF</v>
      </c>
      <c r="K118" s="103">
        <f>Pasākumi_kārtas!R118</f>
        <v>14115047</v>
      </c>
      <c r="L118" s="250">
        <v>160</v>
      </c>
      <c r="M118" s="103">
        <f t="shared" si="29"/>
        <v>14115047</v>
      </c>
      <c r="N118" s="40"/>
      <c r="O118" s="103"/>
      <c r="P118" s="40"/>
      <c r="Q118" s="103"/>
      <c r="R118" s="40"/>
      <c r="S118" s="103"/>
      <c r="T118" s="40"/>
      <c r="U118" s="103"/>
      <c r="V118" s="40"/>
      <c r="W118" s="103"/>
      <c r="X118" s="2" t="b">
        <f t="shared" si="16"/>
        <v>1</v>
      </c>
      <c r="Y118" s="40">
        <v>1</v>
      </c>
      <c r="Z118" s="105">
        <f t="shared" si="28"/>
        <v>14115047</v>
      </c>
      <c r="AA118" s="40"/>
      <c r="AB118" s="105"/>
      <c r="AC118" s="40"/>
      <c r="AD118" s="105"/>
      <c r="AE118" s="40"/>
      <c r="AF118" s="105"/>
      <c r="AG118" s="2" t="b">
        <f t="shared" si="17"/>
        <v>1</v>
      </c>
      <c r="AH118" s="40">
        <v>33</v>
      </c>
      <c r="AI118" s="105">
        <f t="shared" si="27"/>
        <v>14115047</v>
      </c>
      <c r="AJ118" s="40"/>
      <c r="AK118" s="105"/>
      <c r="AL118" s="2" t="b">
        <f t="shared" si="19"/>
        <v>1</v>
      </c>
      <c r="AM118" s="40">
        <v>10</v>
      </c>
      <c r="AN118" s="105">
        <f t="shared" si="26"/>
        <v>14115047</v>
      </c>
      <c r="AO118" s="40"/>
      <c r="AP118" s="105"/>
      <c r="AQ118" s="2" t="b">
        <f t="shared" si="20"/>
        <v>1</v>
      </c>
      <c r="AR118" s="32">
        <v>2</v>
      </c>
      <c r="AS118" s="105">
        <f t="shared" si="21"/>
        <v>14115047</v>
      </c>
      <c r="AT118" s="105"/>
      <c r="AU118" s="105"/>
      <c r="AV118" s="2" t="b">
        <f t="shared" si="22"/>
        <v>1</v>
      </c>
    </row>
    <row r="119" spans="1:48" x14ac:dyDescent="0.2">
      <c r="A119" s="81" t="str">
        <f>Pasākumi_kārtas!AA119</f>
        <v>VM</v>
      </c>
      <c r="B119" s="81">
        <f>Pasākumi_kārtas!A119</f>
        <v>4</v>
      </c>
      <c r="C119" s="81" t="str">
        <f>Pasākumi_kārtas!B119</f>
        <v>4.1.</v>
      </c>
      <c r="D119" s="82" t="str">
        <f>Pasākumi_kārtas!C119</f>
        <v>Veselības veicināšana un aprūpe</v>
      </c>
      <c r="E119" s="81" t="str">
        <f>Pasākumi_kārtas!E119</f>
        <v>4.1.2.</v>
      </c>
      <c r="F119" s="82" t="str">
        <f>Pasākumi_kārtas!F119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9" s="40" t="str">
        <f>Pasākumi_kārtas!J119</f>
        <v>4.1.2.7.</v>
      </c>
      <c r="H119" s="102" t="str">
        <f>Pasākumi_kārtas!K119</f>
        <v>Pilnveidot pacientu drošību un aprūpes kvalitāti</v>
      </c>
      <c r="I119" s="40" t="str">
        <f>Pasākumi_kārtas!O119</f>
        <v>_</v>
      </c>
      <c r="J119" s="40" t="str">
        <f>Pasākumi_kārtas!P119</f>
        <v>ESF</v>
      </c>
      <c r="K119" s="103">
        <f>Pasākumi_kārtas!R119</f>
        <v>2588250</v>
      </c>
      <c r="L119" s="250">
        <v>160</v>
      </c>
      <c r="M119" s="103">
        <f t="shared" si="29"/>
        <v>2588250</v>
      </c>
      <c r="N119" s="40"/>
      <c r="O119" s="103"/>
      <c r="P119" s="40"/>
      <c r="Q119" s="103"/>
      <c r="R119" s="40"/>
      <c r="S119" s="103"/>
      <c r="T119" s="40"/>
      <c r="U119" s="103"/>
      <c r="V119" s="40"/>
      <c r="W119" s="103"/>
      <c r="X119" s="2" t="b">
        <f t="shared" si="16"/>
        <v>1</v>
      </c>
      <c r="Y119" s="40">
        <v>1</v>
      </c>
      <c r="Z119" s="105">
        <f t="shared" si="28"/>
        <v>2588250</v>
      </c>
      <c r="AA119" s="40"/>
      <c r="AB119" s="105"/>
      <c r="AC119" s="40"/>
      <c r="AD119" s="105"/>
      <c r="AE119" s="40"/>
      <c r="AF119" s="105"/>
      <c r="AG119" s="2" t="b">
        <f t="shared" si="17"/>
        <v>1</v>
      </c>
      <c r="AH119" s="40">
        <v>33</v>
      </c>
      <c r="AI119" s="105">
        <f t="shared" si="27"/>
        <v>2588250</v>
      </c>
      <c r="AJ119" s="40"/>
      <c r="AK119" s="105"/>
      <c r="AL119" s="2" t="b">
        <f t="shared" si="19"/>
        <v>1</v>
      </c>
      <c r="AM119" s="40">
        <v>10</v>
      </c>
      <c r="AN119" s="105">
        <f t="shared" si="26"/>
        <v>2588250</v>
      </c>
      <c r="AO119" s="40"/>
      <c r="AP119" s="105"/>
      <c r="AQ119" s="2" t="b">
        <f t="shared" si="20"/>
        <v>1</v>
      </c>
      <c r="AR119" s="32">
        <v>2</v>
      </c>
      <c r="AS119" s="105">
        <f t="shared" si="21"/>
        <v>2588250</v>
      </c>
      <c r="AT119" s="105"/>
      <c r="AU119" s="105"/>
      <c r="AV119" s="2" t="b">
        <f t="shared" si="22"/>
        <v>1</v>
      </c>
    </row>
    <row r="120" spans="1:48" x14ac:dyDescent="0.2">
      <c r="A120" s="81" t="str">
        <f>Pasākumi_kārtas!AA120</f>
        <v>VM</v>
      </c>
      <c r="B120" s="81">
        <f>Pasākumi_kārtas!A120</f>
        <v>4</v>
      </c>
      <c r="C120" s="81" t="str">
        <f>Pasākumi_kārtas!B120</f>
        <v>4.1.</v>
      </c>
      <c r="D120" s="82" t="str">
        <f>Pasākumi_kārtas!C120</f>
        <v>Veselības veicināšana un aprūpe</v>
      </c>
      <c r="E120" s="81" t="str">
        <f>Pasākumi_kārtas!E120</f>
        <v>4.1.2.</v>
      </c>
      <c r="F120" s="82" t="str">
        <f>Pasākumi_kārtas!F120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20" s="40" t="str">
        <f>Pasākumi_kārtas!J120</f>
        <v>4.1.2.8.</v>
      </c>
      <c r="H120" s="102" t="str">
        <f>Pasākumi_kārtas!K120</f>
        <v>Nevalstisko organizāciju iesaiste veselības veicināšanas un slimību profilakses pasākumu īstenošanā</v>
      </c>
      <c r="I120" s="40" t="str">
        <f>Pasākumi_kārtas!O120</f>
        <v>_</v>
      </c>
      <c r="J120" s="40" t="str">
        <f>Pasākumi_kārtas!P120</f>
        <v>ESF</v>
      </c>
      <c r="K120" s="103">
        <f>Pasākumi_kārtas!R120</f>
        <v>2550000</v>
      </c>
      <c r="L120" s="250">
        <v>147</v>
      </c>
      <c r="M120" s="103">
        <f t="shared" si="29"/>
        <v>2550000</v>
      </c>
      <c r="N120" s="40"/>
      <c r="O120" s="103"/>
      <c r="P120" s="40"/>
      <c r="Q120" s="103"/>
      <c r="R120" s="40"/>
      <c r="S120" s="103"/>
      <c r="T120" s="40"/>
      <c r="U120" s="103"/>
      <c r="V120" s="40"/>
      <c r="W120" s="103"/>
      <c r="X120" s="2" t="b">
        <f t="shared" si="16"/>
        <v>1</v>
      </c>
      <c r="Y120" s="40">
        <v>1</v>
      </c>
      <c r="Z120" s="105">
        <f t="shared" si="28"/>
        <v>2550000</v>
      </c>
      <c r="AA120" s="40"/>
      <c r="AB120" s="105"/>
      <c r="AC120" s="40"/>
      <c r="AD120" s="105"/>
      <c r="AE120" s="40"/>
      <c r="AF120" s="105"/>
      <c r="AG120" s="2" t="b">
        <f t="shared" si="17"/>
        <v>1</v>
      </c>
      <c r="AH120" s="40">
        <v>33</v>
      </c>
      <c r="AI120" s="105">
        <f t="shared" si="27"/>
        <v>2550000</v>
      </c>
      <c r="AJ120" s="40"/>
      <c r="AK120" s="105"/>
      <c r="AL120" s="2" t="b">
        <f t="shared" si="19"/>
        <v>1</v>
      </c>
      <c r="AM120" s="40">
        <v>10</v>
      </c>
      <c r="AN120" s="105">
        <f t="shared" si="26"/>
        <v>2550000</v>
      </c>
      <c r="AO120" s="40"/>
      <c r="AP120" s="105"/>
      <c r="AQ120" s="2" t="b">
        <f t="shared" si="20"/>
        <v>1</v>
      </c>
      <c r="AR120" s="32">
        <v>2</v>
      </c>
      <c r="AS120" s="105">
        <f t="shared" si="21"/>
        <v>2550000</v>
      </c>
      <c r="AT120" s="105"/>
      <c r="AU120" s="105"/>
      <c r="AV120" s="2" t="b">
        <f t="shared" si="22"/>
        <v>1</v>
      </c>
    </row>
    <row r="121" spans="1:48" x14ac:dyDescent="0.2">
      <c r="A121" s="81" t="str">
        <f>Pasākumi_kārtas!AA121</f>
        <v>VK</v>
      </c>
      <c r="B121" s="81">
        <f>Pasākumi_kārtas!A121</f>
        <v>4</v>
      </c>
      <c r="C121" s="81" t="str">
        <f>Pasākumi_kārtas!B121</f>
        <v>4.2.</v>
      </c>
      <c r="D121" s="82" t="str">
        <f>Pasākumi_kārtas!C121</f>
        <v>Izglītība, prasmes un mūžizglītība</v>
      </c>
      <c r="E121" s="81" t="str">
        <f>Pasākumi_kārtas!E121</f>
        <v>4.2.1.</v>
      </c>
      <c r="F121" s="82" t="str">
        <f>Pasākumi_kārtas!F121</f>
        <v>“Uzlabot vienlīdzīgu piekļuvi iekļaujošiem un kvalitatīviem pakalpojumiem izglītības, mācību un mūžizglītības jomā, attīstot pieejamu infrastruktūru, tostarp, veicinot noturību izglītošanā un mācībā attālinātā un tiešsaistes režīmā”</v>
      </c>
      <c r="G121" s="40" t="str">
        <f>Pasākumi_kārtas!J121</f>
        <v>4.2.1.1.</v>
      </c>
      <c r="H121" s="102" t="str">
        <f>Pasākumi_kārtas!K121</f>
        <v>Infrastruktūras izveide starpnozaru sadarbības un atbalsta sistēmas izveidei bērnu attīstībai</v>
      </c>
      <c r="I121" s="40" t="str">
        <f>Pasākumi_kārtas!O121</f>
        <v>_</v>
      </c>
      <c r="J121" s="40" t="str">
        <f>Pasākumi_kārtas!P121</f>
        <v>ERAF</v>
      </c>
      <c r="K121" s="103">
        <f>Pasākumi_kārtas!R121</f>
        <v>3697500</v>
      </c>
      <c r="L121" s="250">
        <v>127</v>
      </c>
      <c r="M121" s="103">
        <v>1848750</v>
      </c>
      <c r="N121" s="250">
        <v>152</v>
      </c>
      <c r="O121" s="103">
        <v>1848750</v>
      </c>
      <c r="P121" s="250"/>
      <c r="Q121" s="103"/>
      <c r="R121" s="40"/>
      <c r="S121" s="103"/>
      <c r="T121" s="40"/>
      <c r="U121" s="103"/>
      <c r="V121" s="40"/>
      <c r="W121" s="103"/>
      <c r="X121" s="2" t="b">
        <f t="shared" si="16"/>
        <v>1</v>
      </c>
      <c r="Y121" s="40">
        <v>1</v>
      </c>
      <c r="Z121" s="105">
        <f t="shared" si="28"/>
        <v>3697500</v>
      </c>
      <c r="AA121" s="40"/>
      <c r="AB121" s="105"/>
      <c r="AC121" s="40"/>
      <c r="AD121" s="105"/>
      <c r="AE121" s="40"/>
      <c r="AF121" s="105"/>
      <c r="AG121" s="2" t="b">
        <f t="shared" si="17"/>
        <v>1</v>
      </c>
      <c r="AH121" s="40">
        <v>33</v>
      </c>
      <c r="AI121" s="105">
        <f t="shared" si="27"/>
        <v>3697500</v>
      </c>
      <c r="AJ121" s="40"/>
      <c r="AK121" s="105"/>
      <c r="AL121" s="2" t="b">
        <f t="shared" si="19"/>
        <v>1</v>
      </c>
      <c r="AM121" s="40">
        <v>9</v>
      </c>
      <c r="AN121" s="105">
        <f t="shared" si="26"/>
        <v>3697500</v>
      </c>
      <c r="AO121" s="40"/>
      <c r="AP121" s="105"/>
      <c r="AQ121" s="2" t="b">
        <f t="shared" si="20"/>
        <v>1</v>
      </c>
      <c r="AR121" s="32">
        <v>3</v>
      </c>
      <c r="AS121" s="105">
        <f t="shared" si="21"/>
        <v>3697500</v>
      </c>
      <c r="AT121" s="105"/>
      <c r="AU121" s="105"/>
      <c r="AV121" s="2" t="b">
        <f t="shared" si="22"/>
        <v>1</v>
      </c>
    </row>
    <row r="122" spans="1:48" x14ac:dyDescent="0.2">
      <c r="A122" s="81" t="str">
        <f>Pasākumi_kārtas!AA122</f>
        <v>IZM</v>
      </c>
      <c r="B122" s="81">
        <f>Pasākumi_kārtas!A122</f>
        <v>4</v>
      </c>
      <c r="C122" s="81" t="str">
        <f>Pasākumi_kārtas!B122</f>
        <v>4.2.</v>
      </c>
      <c r="D122" s="82" t="str">
        <f>Pasākumi_kārtas!C122</f>
        <v>Izglītība, prasmes un mūžizglītība</v>
      </c>
      <c r="E122" s="81" t="str">
        <f>Pasākumi_kārtas!E122</f>
        <v>4.2.1.</v>
      </c>
      <c r="F122" s="82"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40" t="str">
        <f>Pasākumi_kārtas!J122</f>
        <v>4.2.1.2.</v>
      </c>
      <c r="H122" s="102" t="str">
        <f>Pasākumi_kārtas!K122</f>
        <v>Izveidot asistīvo tehnoloģiju izglītības programmas apguvei apmaiņas sistēmu</v>
      </c>
      <c r="I122" s="40" t="str">
        <f>Pasākumi_kārtas!O122</f>
        <v>_</v>
      </c>
      <c r="J122" s="40" t="str">
        <f>Pasākumi_kārtas!P122</f>
        <v>ERAF</v>
      </c>
      <c r="K122" s="103">
        <f>Pasākumi_kārtas!R122</f>
        <v>1479000</v>
      </c>
      <c r="L122" s="250">
        <v>130</v>
      </c>
      <c r="M122" s="103">
        <v>500000</v>
      </c>
      <c r="N122" s="250">
        <v>152</v>
      </c>
      <c r="O122" s="103">
        <v>979000</v>
      </c>
      <c r="P122" s="250"/>
      <c r="Q122" s="103"/>
      <c r="R122" s="40"/>
      <c r="S122" s="103"/>
      <c r="T122" s="40"/>
      <c r="U122" s="103"/>
      <c r="V122" s="40"/>
      <c r="W122" s="103"/>
      <c r="X122" s="2" t="b">
        <f t="shared" si="16"/>
        <v>1</v>
      </c>
      <c r="Y122" s="40">
        <v>1</v>
      </c>
      <c r="Z122" s="105">
        <f t="shared" si="28"/>
        <v>1479000</v>
      </c>
      <c r="AA122" s="40"/>
      <c r="AB122" s="105"/>
      <c r="AC122" s="40"/>
      <c r="AD122" s="105"/>
      <c r="AE122" s="40"/>
      <c r="AF122" s="105"/>
      <c r="AG122" s="2" t="b">
        <f t="shared" si="17"/>
        <v>1</v>
      </c>
      <c r="AH122" s="40">
        <v>33</v>
      </c>
      <c r="AI122" s="105">
        <f t="shared" si="27"/>
        <v>1479000</v>
      </c>
      <c r="AJ122" s="40"/>
      <c r="AK122" s="105"/>
      <c r="AL122" s="2" t="b">
        <f t="shared" si="19"/>
        <v>1</v>
      </c>
      <c r="AM122" s="40">
        <v>9</v>
      </c>
      <c r="AN122" s="105">
        <f t="shared" si="26"/>
        <v>1479000</v>
      </c>
      <c r="AO122" s="40"/>
      <c r="AP122" s="105"/>
      <c r="AQ122" s="2" t="b">
        <f t="shared" si="20"/>
        <v>1</v>
      </c>
      <c r="AR122" s="32">
        <v>3</v>
      </c>
      <c r="AS122" s="105">
        <f t="shared" si="21"/>
        <v>1479000</v>
      </c>
      <c r="AT122" s="105"/>
      <c r="AU122" s="105"/>
      <c r="AV122" s="2" t="b">
        <f t="shared" si="22"/>
        <v>1</v>
      </c>
    </row>
    <row r="123" spans="1:48" x14ac:dyDescent="0.2">
      <c r="A123" s="81" t="str">
        <f>Pasākumi_kārtas!AA123</f>
        <v>IZM</v>
      </c>
      <c r="B123" s="81">
        <f>Pasākumi_kārtas!A123</f>
        <v>4</v>
      </c>
      <c r="C123" s="81" t="str">
        <f>Pasākumi_kārtas!B123</f>
        <v>4.2.</v>
      </c>
      <c r="D123" s="82" t="str">
        <f>Pasākumi_kārtas!C123</f>
        <v>Izglītība, prasmes un mūžizglītība</v>
      </c>
      <c r="E123" s="81" t="str">
        <f>Pasākumi_kārtas!E123</f>
        <v>4.2.1.</v>
      </c>
      <c r="F123" s="82"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40" t="str">
        <f>Pasākumi_kārtas!J123</f>
        <v>4.2.1.3.</v>
      </c>
      <c r="H123" s="102" t="str">
        <f>Pasākumi_kārtas!K123</f>
        <v>Infrastruktūras un mācību vides pilnveide efektīvas, kvalitatīvas un mūsdienīgas izglītības īstenošanai speciālās izglītības iestādēs</v>
      </c>
      <c r="I123" s="40" t="str">
        <f>Pasākumi_kārtas!O123</f>
        <v>_</v>
      </c>
      <c r="J123" s="40" t="str">
        <f>Pasākumi_kārtas!P123</f>
        <v>ERAF</v>
      </c>
      <c r="K123" s="103">
        <f>Pasākumi_kārtas!R123</f>
        <v>13656301</v>
      </c>
      <c r="L123" s="250">
        <v>122</v>
      </c>
      <c r="M123" s="103">
        <f>K123</f>
        <v>13656301</v>
      </c>
      <c r="N123" s="40"/>
      <c r="O123" s="103"/>
      <c r="P123" s="40"/>
      <c r="Q123" s="103"/>
      <c r="R123" s="40"/>
      <c r="S123" s="103"/>
      <c r="T123" s="40"/>
      <c r="U123" s="103"/>
      <c r="V123" s="40"/>
      <c r="W123" s="103"/>
      <c r="X123" s="2" t="b">
        <f t="shared" si="16"/>
        <v>1</v>
      </c>
      <c r="Y123" s="40">
        <v>1</v>
      </c>
      <c r="Z123" s="105">
        <f t="shared" si="28"/>
        <v>13656301</v>
      </c>
      <c r="AA123" s="40"/>
      <c r="AB123" s="105"/>
      <c r="AC123" s="40"/>
      <c r="AD123" s="105"/>
      <c r="AE123" s="40"/>
      <c r="AF123" s="105"/>
      <c r="AG123" s="2" t="b">
        <f t="shared" si="17"/>
        <v>1</v>
      </c>
      <c r="AH123" s="40">
        <v>33</v>
      </c>
      <c r="AI123" s="105">
        <f t="shared" si="27"/>
        <v>13656301</v>
      </c>
      <c r="AJ123" s="40"/>
      <c r="AK123" s="105"/>
      <c r="AL123" s="2" t="b">
        <f t="shared" si="19"/>
        <v>1</v>
      </c>
      <c r="AM123" s="40">
        <v>9</v>
      </c>
      <c r="AN123" s="105">
        <f t="shared" si="26"/>
        <v>13656301</v>
      </c>
      <c r="AO123" s="40"/>
      <c r="AP123" s="105"/>
      <c r="AQ123" s="2" t="b">
        <f t="shared" si="20"/>
        <v>1</v>
      </c>
      <c r="AR123" s="32">
        <v>3</v>
      </c>
      <c r="AS123" s="105">
        <f t="shared" si="21"/>
        <v>13656301</v>
      </c>
      <c r="AT123" s="105"/>
      <c r="AU123" s="105"/>
      <c r="AV123" s="2" t="b">
        <f t="shared" si="22"/>
        <v>1</v>
      </c>
    </row>
    <row r="124" spans="1:48" x14ac:dyDescent="0.2">
      <c r="A124" s="81" t="str">
        <f>Pasākumi_kārtas!AA124</f>
        <v>IZM</v>
      </c>
      <c r="B124" s="81">
        <f>Pasākumi_kārtas!A124</f>
        <v>4</v>
      </c>
      <c r="C124" s="81" t="str">
        <f>Pasākumi_kārtas!B124</f>
        <v>4.2.</v>
      </c>
      <c r="D124" s="82" t="str">
        <f>Pasākumi_kārtas!C124</f>
        <v>Izglītība, prasmes un mūžizglītība</v>
      </c>
      <c r="E124" s="81" t="str">
        <f>Pasākumi_kārtas!E124</f>
        <v>4.2.1.</v>
      </c>
      <c r="F124" s="82"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40" t="str">
        <f>Pasākumi_kārtas!J124</f>
        <v>4.2.1.5.</v>
      </c>
      <c r="H124" s="102" t="str">
        <f>Pasākumi_kārtas!K124</f>
        <v>Izglītības iestāžu nodrošinājums pilnveidotā vispārējās izglītības satura kvalitatīvai ieviešanai pamata un vidējās izglītības pakāpē</v>
      </c>
      <c r="I124" s="40">
        <f>Pasākumi_kārtas!O124</f>
        <v>1</v>
      </c>
      <c r="J124" s="40" t="str">
        <f>Pasākumi_kārtas!P124</f>
        <v>ERAF</v>
      </c>
      <c r="K124" s="103">
        <f>Pasākumi_kārtas!R124</f>
        <v>21250000</v>
      </c>
      <c r="L124" s="250">
        <v>122</v>
      </c>
      <c r="M124" s="129">
        <v>4312776</v>
      </c>
      <c r="N124" s="251">
        <v>37</v>
      </c>
      <c r="O124" s="129">
        <v>16937224</v>
      </c>
      <c r="P124" s="250"/>
      <c r="Q124" s="103"/>
      <c r="R124" s="40"/>
      <c r="S124" s="103"/>
      <c r="T124" s="40"/>
      <c r="U124" s="103"/>
      <c r="V124" s="40"/>
      <c r="W124" s="103"/>
      <c r="X124" s="2" t="b">
        <f t="shared" si="16"/>
        <v>1</v>
      </c>
      <c r="Y124" s="40">
        <v>1</v>
      </c>
      <c r="Z124" s="105">
        <f t="shared" si="28"/>
        <v>21250000</v>
      </c>
      <c r="AA124" s="40"/>
      <c r="AB124" s="105"/>
      <c r="AC124" s="40"/>
      <c r="AD124" s="105"/>
      <c r="AE124" s="40"/>
      <c r="AF124" s="105"/>
      <c r="AG124" s="2" t="b">
        <f t="shared" si="17"/>
        <v>1</v>
      </c>
      <c r="AH124" s="40">
        <v>33</v>
      </c>
      <c r="AI124" s="105">
        <f t="shared" si="27"/>
        <v>21250000</v>
      </c>
      <c r="AJ124" s="40"/>
      <c r="AK124" s="105"/>
      <c r="AL124" s="2" t="b">
        <f t="shared" si="19"/>
        <v>1</v>
      </c>
      <c r="AM124" s="40">
        <v>9</v>
      </c>
      <c r="AN124" s="105">
        <f t="shared" si="26"/>
        <v>21250000</v>
      </c>
      <c r="AO124" s="40"/>
      <c r="AP124" s="105"/>
      <c r="AQ124" s="2" t="b">
        <f t="shared" si="20"/>
        <v>1</v>
      </c>
      <c r="AR124" s="32">
        <v>3</v>
      </c>
      <c r="AS124" s="105">
        <f t="shared" si="21"/>
        <v>21250000</v>
      </c>
      <c r="AT124" s="105"/>
      <c r="AU124" s="105"/>
      <c r="AV124" s="2" t="b">
        <f t="shared" si="22"/>
        <v>1</v>
      </c>
    </row>
    <row r="125" spans="1:48" x14ac:dyDescent="0.2">
      <c r="A125" s="81" t="str">
        <f>Pasākumi_kārtas!AA125</f>
        <v>IZM</v>
      </c>
      <c r="B125" s="81">
        <f>Pasākumi_kārtas!A125</f>
        <v>4</v>
      </c>
      <c r="C125" s="81" t="str">
        <f>Pasākumi_kārtas!B125</f>
        <v>4.2.</v>
      </c>
      <c r="D125" s="82" t="str">
        <f>Pasākumi_kārtas!C125</f>
        <v>Izglītība, prasmes un mūžizglītība</v>
      </c>
      <c r="E125" s="81" t="str">
        <f>Pasākumi_kārtas!E125</f>
        <v>4.2.1.</v>
      </c>
      <c r="F125" s="82"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40" t="str">
        <f>Pasākumi_kārtas!J125</f>
        <v>4.2.1.5.</v>
      </c>
      <c r="H125" s="102" t="str">
        <f>Pasākumi_kārtas!K125</f>
        <v>Izglītības iestāžu nodrošinājums pilnveidotā vispārējās izglītības satura kvalitatīvai ieviešanai pamata un vidējās izglītības pakāpē</v>
      </c>
      <c r="I125" s="40">
        <f>Pasākumi_kārtas!O125</f>
        <v>2</v>
      </c>
      <c r="J125" s="40" t="str">
        <f>Pasākumi_kārtas!P125</f>
        <v>ERAF</v>
      </c>
      <c r="K125" s="103">
        <f>Pasākumi_kārtas!R125</f>
        <v>43781634</v>
      </c>
      <c r="L125" s="250">
        <v>122</v>
      </c>
      <c r="M125" s="129">
        <f>K125</f>
        <v>43781634</v>
      </c>
      <c r="N125" s="250"/>
      <c r="O125" s="129"/>
      <c r="P125" s="250"/>
      <c r="Q125" s="103"/>
      <c r="R125" s="40"/>
      <c r="S125" s="103"/>
      <c r="T125" s="40"/>
      <c r="U125" s="103"/>
      <c r="V125" s="40"/>
      <c r="W125" s="103"/>
      <c r="X125" s="2" t="b">
        <f t="shared" si="16"/>
        <v>1</v>
      </c>
      <c r="Y125" s="40">
        <v>1</v>
      </c>
      <c r="Z125" s="105">
        <f t="shared" si="28"/>
        <v>43781634</v>
      </c>
      <c r="AA125" s="40"/>
      <c r="AB125" s="105"/>
      <c r="AC125" s="40"/>
      <c r="AD125" s="105"/>
      <c r="AE125" s="40"/>
      <c r="AF125" s="105"/>
      <c r="AG125" s="2" t="b">
        <f t="shared" si="17"/>
        <v>1</v>
      </c>
      <c r="AH125" s="40">
        <v>33</v>
      </c>
      <c r="AI125" s="105">
        <f t="shared" si="27"/>
        <v>43781634</v>
      </c>
      <c r="AJ125" s="40"/>
      <c r="AK125" s="105"/>
      <c r="AL125" s="2" t="b">
        <f t="shared" si="19"/>
        <v>1</v>
      </c>
      <c r="AM125" s="40">
        <v>9</v>
      </c>
      <c r="AN125" s="105">
        <f t="shared" si="26"/>
        <v>43781634</v>
      </c>
      <c r="AO125" s="40"/>
      <c r="AP125" s="105"/>
      <c r="AQ125" s="2" t="b">
        <f t="shared" si="20"/>
        <v>1</v>
      </c>
      <c r="AR125" s="32">
        <v>3</v>
      </c>
      <c r="AS125" s="105">
        <f t="shared" si="21"/>
        <v>43781634</v>
      </c>
      <c r="AT125" s="105"/>
      <c r="AU125" s="105"/>
      <c r="AV125" s="2" t="b">
        <f t="shared" si="22"/>
        <v>1</v>
      </c>
    </row>
    <row r="126" spans="1:48" x14ac:dyDescent="0.2">
      <c r="A126" s="81" t="str">
        <f>Pasākumi_kārtas!AA126</f>
        <v>IZM</v>
      </c>
      <c r="B126" s="81">
        <f>Pasākumi_kārtas!A126</f>
        <v>4</v>
      </c>
      <c r="C126" s="81" t="str">
        <f>Pasākumi_kārtas!B126</f>
        <v>4.2.</v>
      </c>
      <c r="D126" s="82" t="str">
        <f>Pasākumi_kārtas!C126</f>
        <v>Izglītība, prasmes un mūžizglītība</v>
      </c>
      <c r="E126" s="81" t="str">
        <f>Pasākumi_kārtas!E126</f>
        <v>4.2.1.</v>
      </c>
      <c r="F126" s="82" t="str">
        <f>Pasākumi_kārtas!F126</f>
        <v>“Uzlabot vienlīdzīgu piekļuvi iekļaujošiem un kvalitatīviem pakalpojumiem izglītības, mācību un mūžizglītības jomā, attīstot pieejamu infrastruktūru, tostarp, veicinot noturību izglītošanā un mācībā attālinātā un tiešsaistes režīmā”</v>
      </c>
      <c r="G126" s="40" t="str">
        <f>Pasākumi_kārtas!J126</f>
        <v>4.2.1.5.</v>
      </c>
      <c r="H126" s="102" t="str">
        <f>Pasākumi_kārtas!K126</f>
        <v>Izglītības iestāžu nodrošinājums pilnveidotā vispārējās izglītības satura kvalitatīvai ieviešanai pamata un vidējās izglītības pakāpē</v>
      </c>
      <c r="I126" s="40">
        <f>Pasākumi_kārtas!O126</f>
        <v>3</v>
      </c>
      <c r="J126" s="40" t="str">
        <f>Pasākumi_kārtas!P126</f>
        <v>ERAF</v>
      </c>
      <c r="K126" s="103">
        <f>Pasākumi_kārtas!R126</f>
        <v>4517240</v>
      </c>
      <c r="L126" s="250">
        <v>122</v>
      </c>
      <c r="M126" s="129">
        <f>K126</f>
        <v>4517240</v>
      </c>
      <c r="N126" s="250"/>
      <c r="O126" s="129"/>
      <c r="P126" s="250"/>
      <c r="Q126" s="103"/>
      <c r="R126" s="40"/>
      <c r="S126" s="103"/>
      <c r="T126" s="40"/>
      <c r="U126" s="103"/>
      <c r="V126" s="40"/>
      <c r="W126" s="103"/>
      <c r="X126" s="2" t="b">
        <f t="shared" si="16"/>
        <v>1</v>
      </c>
      <c r="Y126" s="40">
        <v>1</v>
      </c>
      <c r="Z126" s="105">
        <f t="shared" si="28"/>
        <v>4517240</v>
      </c>
      <c r="AA126" s="40"/>
      <c r="AB126" s="105"/>
      <c r="AC126" s="40"/>
      <c r="AD126" s="105"/>
      <c r="AE126" s="40"/>
      <c r="AF126" s="105"/>
      <c r="AG126" s="2" t="b">
        <f t="shared" si="17"/>
        <v>1</v>
      </c>
      <c r="AH126" s="40">
        <v>33</v>
      </c>
      <c r="AI126" s="105">
        <f t="shared" si="27"/>
        <v>4517240</v>
      </c>
      <c r="AJ126" s="40"/>
      <c r="AK126" s="105"/>
      <c r="AL126" s="2" t="b">
        <f t="shared" si="19"/>
        <v>1</v>
      </c>
      <c r="AM126" s="40">
        <v>9</v>
      </c>
      <c r="AN126" s="105">
        <f t="shared" si="26"/>
        <v>4517240</v>
      </c>
      <c r="AO126" s="40"/>
      <c r="AP126" s="105"/>
      <c r="AQ126" s="2" t="b">
        <f t="shared" si="20"/>
        <v>1</v>
      </c>
      <c r="AR126" s="32">
        <v>3</v>
      </c>
      <c r="AS126" s="105">
        <f t="shared" si="21"/>
        <v>4517240</v>
      </c>
      <c r="AT126" s="105"/>
      <c r="AU126" s="105"/>
      <c r="AV126" s="2" t="b">
        <f t="shared" si="22"/>
        <v>1</v>
      </c>
    </row>
    <row r="127" spans="1:48" x14ac:dyDescent="0.2">
      <c r="A127" s="81" t="str">
        <f>Pasākumi_kārtas!AA127</f>
        <v>IZM</v>
      </c>
      <c r="B127" s="81">
        <f>Pasākumi_kārtas!A127</f>
        <v>4</v>
      </c>
      <c r="C127" s="81" t="str">
        <f>Pasākumi_kārtas!B127</f>
        <v>4.2.</v>
      </c>
      <c r="D127" s="82" t="str">
        <f>Pasākumi_kārtas!C127</f>
        <v>Izglītība, prasmes un mūžizglītība</v>
      </c>
      <c r="E127" s="81" t="str">
        <f>Pasākumi_kārtas!E127</f>
        <v>4.2.1.</v>
      </c>
      <c r="F127" s="82" t="str">
        <f>Pasākumi_kārtas!F127</f>
        <v>“Uzlabot vienlīdzīgu piekļuvi iekļaujošiem un kvalitatīviem pakalpojumiem izglītības, mācību un mūžizglītības jomā, attīstot pieejamu infrastruktūru, tostarp, veicinot noturību izglītošanā un mācībā attālinātā un tiešsaistes režīmā”</v>
      </c>
      <c r="G127" s="40" t="str">
        <f>Pasākumi_kārtas!J127</f>
        <v>4.2.1.6.</v>
      </c>
      <c r="H127" s="102" t="str">
        <f>Pasākumi_kārtas!K127</f>
        <v xml:space="preserve">Profesionālās izglītības iestāžu un koledžu mācību vide nozarēm aktuālo prasmju apguvei </v>
      </c>
      <c r="I127" s="40">
        <f>Pasākumi_kārtas!O127</f>
        <v>1</v>
      </c>
      <c r="J127" s="40" t="str">
        <f>Pasākumi_kārtas!P127</f>
        <v>ERAF</v>
      </c>
      <c r="K127" s="103">
        <f>Pasākumi_kārtas!R127</f>
        <v>21644414</v>
      </c>
      <c r="L127" s="250">
        <v>124</v>
      </c>
      <c r="M127" s="103">
        <v>19206041</v>
      </c>
      <c r="N127" s="251">
        <v>37</v>
      </c>
      <c r="O127" s="103">
        <v>2438373</v>
      </c>
      <c r="P127" s="250"/>
      <c r="Q127" s="103"/>
      <c r="R127" s="40"/>
      <c r="S127" s="103"/>
      <c r="T127" s="40"/>
      <c r="U127" s="103"/>
      <c r="V127" s="40"/>
      <c r="W127" s="103"/>
      <c r="X127" s="2" t="b">
        <f t="shared" si="16"/>
        <v>1</v>
      </c>
      <c r="Y127" s="40">
        <v>1</v>
      </c>
      <c r="Z127" s="105">
        <f t="shared" si="28"/>
        <v>21644414</v>
      </c>
      <c r="AA127" s="40"/>
      <c r="AB127" s="105"/>
      <c r="AC127" s="40"/>
      <c r="AD127" s="105"/>
      <c r="AE127" s="40"/>
      <c r="AF127" s="105"/>
      <c r="AG127" s="2" t="b">
        <f t="shared" si="17"/>
        <v>1</v>
      </c>
      <c r="AH127" s="40">
        <v>33</v>
      </c>
      <c r="AI127" s="105">
        <f t="shared" si="27"/>
        <v>21644414</v>
      </c>
      <c r="AJ127" s="40"/>
      <c r="AK127" s="105"/>
      <c r="AL127" s="2" t="b">
        <f t="shared" si="19"/>
        <v>1</v>
      </c>
      <c r="AM127" s="40">
        <v>9</v>
      </c>
      <c r="AN127" s="105">
        <f t="shared" si="26"/>
        <v>21644414</v>
      </c>
      <c r="AO127" s="40"/>
      <c r="AP127" s="105"/>
      <c r="AQ127" s="2" t="b">
        <f t="shared" si="20"/>
        <v>1</v>
      </c>
      <c r="AR127" s="40">
        <v>3</v>
      </c>
      <c r="AS127" s="105">
        <f t="shared" si="21"/>
        <v>21644414</v>
      </c>
      <c r="AT127" s="105"/>
      <c r="AU127" s="105"/>
      <c r="AV127" s="2" t="b">
        <f t="shared" si="22"/>
        <v>1</v>
      </c>
    </row>
    <row r="128" spans="1:48" x14ac:dyDescent="0.2">
      <c r="A128" s="81" t="str">
        <f>Pasākumi_kārtas!AA128</f>
        <v>IZM</v>
      </c>
      <c r="B128" s="81">
        <f>Pasākumi_kārtas!A128</f>
        <v>4</v>
      </c>
      <c r="C128" s="81" t="str">
        <f>Pasākumi_kārtas!B128</f>
        <v>4.2.</v>
      </c>
      <c r="D128" s="82" t="str">
        <f>Pasākumi_kārtas!C128</f>
        <v>Izglītība, prasmes un mūžizglītība</v>
      </c>
      <c r="E128" s="81" t="str">
        <f>Pasākumi_kārtas!E128</f>
        <v>4.2.1.</v>
      </c>
      <c r="F128" s="82" t="str">
        <f>Pasākumi_kārtas!F128</f>
        <v>“Uzlabot vienlīdzīgu piekļuvi iekļaujošiem un kvalitatīviem pakalpojumiem izglītības, mācību un mūžizglītības jomā, attīstot pieejamu infrastruktūru, tostarp, veicinot noturību izglītošanā un mācībā attālinātā un tiešsaistes režīmā”</v>
      </c>
      <c r="G128" s="40" t="str">
        <f>Pasākumi_kārtas!J128</f>
        <v>4.2.1.6.</v>
      </c>
      <c r="H128" s="102" t="str">
        <f>Pasākumi_kārtas!K128</f>
        <v xml:space="preserve">Profesionālās izglītības iestāžu un koledžu mācību vide nozarēm aktuālo prasmju apguvei </v>
      </c>
      <c r="I128" s="40">
        <f>Pasākumi_kārtas!O128</f>
        <v>2</v>
      </c>
      <c r="J128" s="40" t="str">
        <f>Pasākumi_kārtas!P128</f>
        <v>ERAF</v>
      </c>
      <c r="K128" s="103">
        <f>Pasākumi_kārtas!R128</f>
        <v>6228621</v>
      </c>
      <c r="L128" s="250">
        <v>124</v>
      </c>
      <c r="M128" s="103">
        <v>5522328</v>
      </c>
      <c r="N128" s="251">
        <v>37</v>
      </c>
      <c r="O128" s="103">
        <v>706293</v>
      </c>
      <c r="P128" s="250"/>
      <c r="Q128" s="103"/>
      <c r="R128" s="40"/>
      <c r="S128" s="103"/>
      <c r="T128" s="40"/>
      <c r="U128" s="103"/>
      <c r="V128" s="40"/>
      <c r="W128" s="103"/>
      <c r="X128" s="2" t="b">
        <f t="shared" si="16"/>
        <v>1</v>
      </c>
      <c r="Y128" s="40">
        <v>1</v>
      </c>
      <c r="Z128" s="105">
        <f t="shared" si="28"/>
        <v>6228621</v>
      </c>
      <c r="AA128" s="40"/>
      <c r="AB128" s="105"/>
      <c r="AC128" s="40"/>
      <c r="AD128" s="105"/>
      <c r="AE128" s="40"/>
      <c r="AF128" s="105"/>
      <c r="AG128" s="2" t="b">
        <f t="shared" si="17"/>
        <v>1</v>
      </c>
      <c r="AH128" s="40">
        <v>33</v>
      </c>
      <c r="AI128" s="105">
        <f t="shared" si="27"/>
        <v>6228621</v>
      </c>
      <c r="AJ128" s="40"/>
      <c r="AK128" s="105"/>
      <c r="AL128" s="2" t="b">
        <f t="shared" si="19"/>
        <v>1</v>
      </c>
      <c r="AM128" s="40">
        <v>9</v>
      </c>
      <c r="AN128" s="105">
        <f t="shared" ref="AN128:AN134" si="30">K128</f>
        <v>6228621</v>
      </c>
      <c r="AO128" s="40"/>
      <c r="AP128" s="105"/>
      <c r="AQ128" s="2" t="b">
        <f t="shared" si="20"/>
        <v>1</v>
      </c>
      <c r="AR128" s="40">
        <v>3</v>
      </c>
      <c r="AS128" s="105">
        <f t="shared" si="21"/>
        <v>6228621</v>
      </c>
      <c r="AT128" s="105"/>
      <c r="AU128" s="105"/>
      <c r="AV128" s="2" t="b">
        <f t="shared" si="22"/>
        <v>1</v>
      </c>
    </row>
    <row r="129" spans="1:48" x14ac:dyDescent="0.2">
      <c r="A129" s="81" t="str">
        <f>Pasākumi_kārtas!AA129</f>
        <v>IZM</v>
      </c>
      <c r="B129" s="81">
        <f>Pasākumi_kārtas!A129</f>
        <v>4</v>
      </c>
      <c r="C129" s="81" t="str">
        <f>Pasākumi_kārtas!B129</f>
        <v>4.2.</v>
      </c>
      <c r="D129" s="82" t="str">
        <f>Pasākumi_kārtas!C129</f>
        <v>Izglītība, prasmes un mūžizglītība</v>
      </c>
      <c r="E129" s="81" t="str">
        <f>Pasākumi_kārtas!E129</f>
        <v>4.2.1.</v>
      </c>
      <c r="F129" s="82" t="str">
        <f>Pasākumi_kārtas!F129</f>
        <v>“Uzlabot vienlīdzīgu piekļuvi iekļaujošiem un kvalitatīviem pakalpojumiem izglītības, mācību un mūžizglītības jomā, attīstot pieejamu infrastruktūru, tostarp, veicinot noturību izglītošanā un mācībā attālinātā un tiešsaistes režīmā”</v>
      </c>
      <c r="G129" s="40" t="str">
        <f>Pasākumi_kārtas!J129</f>
        <v>4.2.1.6.</v>
      </c>
      <c r="H129" s="102" t="str">
        <f>Pasākumi_kārtas!K129</f>
        <v xml:space="preserve">Profesionālās izglītības iestāžu un koledžu mācību vide nozarēm aktuālo prasmju apguvei </v>
      </c>
      <c r="I129" s="40">
        <f>Pasākumi_kārtas!O129</f>
        <v>3</v>
      </c>
      <c r="J129" s="40" t="str">
        <f>Pasākumi_kārtas!P129</f>
        <v>ERAF</v>
      </c>
      <c r="K129" s="103">
        <f>Pasākumi_kārtas!R129</f>
        <v>7646510</v>
      </c>
      <c r="L129" s="250">
        <v>124</v>
      </c>
      <c r="M129" s="103">
        <v>2218818</v>
      </c>
      <c r="N129" s="250">
        <v>123</v>
      </c>
      <c r="O129" s="103">
        <v>4697377</v>
      </c>
      <c r="P129" s="251">
        <v>37</v>
      </c>
      <c r="Q129" s="103">
        <v>730315</v>
      </c>
      <c r="R129" s="40"/>
      <c r="S129" s="103"/>
      <c r="T129" s="40"/>
      <c r="U129" s="103"/>
      <c r="V129" s="40"/>
      <c r="W129" s="103"/>
      <c r="X129" s="2" t="b">
        <f t="shared" si="16"/>
        <v>1</v>
      </c>
      <c r="Y129" s="40">
        <v>1</v>
      </c>
      <c r="Z129" s="105">
        <f t="shared" si="28"/>
        <v>7646510</v>
      </c>
      <c r="AA129" s="40"/>
      <c r="AB129" s="105"/>
      <c r="AC129" s="40"/>
      <c r="AD129" s="105"/>
      <c r="AE129" s="40"/>
      <c r="AF129" s="105"/>
      <c r="AG129" s="2" t="b">
        <f t="shared" si="17"/>
        <v>1</v>
      </c>
      <c r="AH129" s="40">
        <v>33</v>
      </c>
      <c r="AI129" s="105">
        <f t="shared" si="27"/>
        <v>7646510</v>
      </c>
      <c r="AJ129" s="40"/>
      <c r="AK129" s="105"/>
      <c r="AL129" s="2" t="b">
        <f t="shared" si="19"/>
        <v>1</v>
      </c>
      <c r="AM129" s="40">
        <v>9</v>
      </c>
      <c r="AN129" s="105">
        <f t="shared" si="30"/>
        <v>7646510</v>
      </c>
      <c r="AO129" s="40"/>
      <c r="AP129" s="105"/>
      <c r="AQ129" s="2" t="b">
        <f t="shared" si="20"/>
        <v>1</v>
      </c>
      <c r="AR129" s="40">
        <v>3</v>
      </c>
      <c r="AS129" s="105">
        <f t="shared" si="21"/>
        <v>7646510</v>
      </c>
      <c r="AT129" s="105"/>
      <c r="AU129" s="105"/>
      <c r="AV129" s="2" t="b">
        <f t="shared" si="22"/>
        <v>1</v>
      </c>
    </row>
    <row r="130" spans="1:48" x14ac:dyDescent="0.2">
      <c r="A130" s="81" t="str">
        <f>Pasākumi_kārtas!AA130</f>
        <v>IZM</v>
      </c>
      <c r="B130" s="81">
        <f>Pasākumi_kārtas!A130</f>
        <v>4</v>
      </c>
      <c r="C130" s="81" t="str">
        <f>Pasākumi_kārtas!B130</f>
        <v>4.2.</v>
      </c>
      <c r="D130" s="82" t="str">
        <f>Pasākumi_kārtas!C130</f>
        <v>Izglītība, prasmes un mūžizglītība</v>
      </c>
      <c r="E130" s="81" t="str">
        <f>Pasākumi_kārtas!E130</f>
        <v>4.2.1.</v>
      </c>
      <c r="F130" s="82" t="str">
        <f>Pasākumi_kārtas!F130</f>
        <v>“Uzlabot vienlīdzīgu piekļuvi iekļaujošiem un kvalitatīviem pakalpojumiem izglītības, mācību un mūžizglītības jomā, attīstot pieejamu infrastruktūru, tostarp, veicinot noturību izglītošanā un mācībā attālinātā un tiešsaistes režīmā”</v>
      </c>
      <c r="G130" s="40" t="str">
        <f>Pasākumi_kārtas!J130</f>
        <v>4.2.1.6.</v>
      </c>
      <c r="H130" s="102" t="str">
        <f>Pasākumi_kārtas!K130</f>
        <v xml:space="preserve">Profesionālās izglītības iestāžu un koledžu mācību vide nozarēm aktuālo prasmju apguvei </v>
      </c>
      <c r="I130" s="40">
        <f>Pasākumi_kārtas!O130</f>
        <v>4</v>
      </c>
      <c r="J130" s="40" t="str">
        <f>Pasākumi_kārtas!P130</f>
        <v>ERAF</v>
      </c>
      <c r="K130" s="103">
        <f>Pasākumi_kārtas!R130</f>
        <v>3885739</v>
      </c>
      <c r="L130" s="250">
        <v>124</v>
      </c>
      <c r="M130" s="103">
        <f>K130</f>
        <v>3885739</v>
      </c>
      <c r="N130" s="250"/>
      <c r="O130" s="103"/>
      <c r="P130" s="250"/>
      <c r="Q130" s="103"/>
      <c r="R130" s="40"/>
      <c r="S130" s="103"/>
      <c r="T130" s="40"/>
      <c r="U130" s="103"/>
      <c r="V130" s="40"/>
      <c r="W130" s="103"/>
      <c r="X130" s="2" t="b">
        <f t="shared" si="16"/>
        <v>1</v>
      </c>
      <c r="Y130" s="40">
        <v>1</v>
      </c>
      <c r="Z130" s="105">
        <f t="shared" si="28"/>
        <v>3885739</v>
      </c>
      <c r="AA130" s="40"/>
      <c r="AB130" s="105"/>
      <c r="AC130" s="40"/>
      <c r="AD130" s="105"/>
      <c r="AE130" s="40"/>
      <c r="AF130" s="105"/>
      <c r="AG130" s="2" t="b">
        <f t="shared" si="17"/>
        <v>1</v>
      </c>
      <c r="AH130" s="40">
        <v>33</v>
      </c>
      <c r="AI130" s="105">
        <f t="shared" si="27"/>
        <v>3885739</v>
      </c>
      <c r="AJ130" s="40"/>
      <c r="AK130" s="105"/>
      <c r="AL130" s="2" t="b">
        <f t="shared" si="19"/>
        <v>1</v>
      </c>
      <c r="AM130" s="40">
        <v>9</v>
      </c>
      <c r="AN130" s="105">
        <f t="shared" si="30"/>
        <v>3885739</v>
      </c>
      <c r="AO130" s="40"/>
      <c r="AP130" s="105"/>
      <c r="AQ130" s="2" t="b">
        <f t="shared" si="20"/>
        <v>1</v>
      </c>
      <c r="AR130" s="40">
        <v>3</v>
      </c>
      <c r="AS130" s="105">
        <f t="shared" si="21"/>
        <v>3885739</v>
      </c>
      <c r="AT130" s="105"/>
      <c r="AU130" s="105"/>
      <c r="AV130" s="2" t="b">
        <f t="shared" si="22"/>
        <v>1</v>
      </c>
    </row>
    <row r="131" spans="1:48" x14ac:dyDescent="0.2">
      <c r="A131" s="81" t="str">
        <f>Pasākumi_kārtas!AA131</f>
        <v>VARAM</v>
      </c>
      <c r="B131" s="81">
        <f>Pasākumi_kārtas!A131</f>
        <v>4</v>
      </c>
      <c r="C131" s="81" t="str">
        <f>Pasākumi_kārtas!B131</f>
        <v>4.2.</v>
      </c>
      <c r="D131" s="82" t="str">
        <f>Pasākumi_kārtas!C131</f>
        <v>Izglītība, prasmes un mūžizglītība</v>
      </c>
      <c r="E131" s="81" t="str">
        <f>Pasākumi_kārtas!E131</f>
        <v>4.2.1.</v>
      </c>
      <c r="F131" s="82" t="str">
        <f>Pasākumi_kārtas!F131</f>
        <v>“Uzlabot vienlīdzīgu piekļuvi iekļaujošiem un kvalitatīviem pakalpojumiem izglītības, mācību un mūžizglītības jomā, attīstot pieejamu infrastruktūru, tostarp, veicinot noturību izglītošanā un mācībā attālinātā un tiešsaistes režīmā”</v>
      </c>
      <c r="G131" s="40" t="str">
        <f>Pasākumi_kārtas!J131</f>
        <v>4.2.1.7.</v>
      </c>
      <c r="H131" s="102" t="str">
        <f>Pasākumi_kārtas!K131</f>
        <v>Pirmsskolas izglītības iestāžu infrastruktūras attīstība</v>
      </c>
      <c r="I131" s="40" t="str">
        <f>Pasākumi_kārtas!O131</f>
        <v>_</v>
      </c>
      <c r="J131" s="40" t="str">
        <f>Pasākumi_kārtas!P131</f>
        <v>ERAF</v>
      </c>
      <c r="K131" s="103">
        <f>Pasākumi_kārtas!R131</f>
        <v>38795105</v>
      </c>
      <c r="L131" s="250">
        <v>121</v>
      </c>
      <c r="M131" s="103">
        <v>29168322</v>
      </c>
      <c r="N131" s="251">
        <v>44</v>
      </c>
      <c r="O131" s="129">
        <v>9626783</v>
      </c>
      <c r="P131" s="40"/>
      <c r="Q131" s="103"/>
      <c r="R131" s="40"/>
      <c r="S131" s="103"/>
      <c r="T131" s="40"/>
      <c r="U131" s="103"/>
      <c r="V131" s="40"/>
      <c r="W131" s="103"/>
      <c r="X131" s="2" t="b">
        <f t="shared" si="16"/>
        <v>1</v>
      </c>
      <c r="Y131" s="40">
        <v>1</v>
      </c>
      <c r="Z131" s="105">
        <f t="shared" si="28"/>
        <v>38795105</v>
      </c>
      <c r="AA131" s="40"/>
      <c r="AB131" s="105"/>
      <c r="AC131" s="40"/>
      <c r="AD131" s="105"/>
      <c r="AE131" s="40"/>
      <c r="AF131" s="105"/>
      <c r="AG131" s="2" t="b">
        <f t="shared" si="17"/>
        <v>1</v>
      </c>
      <c r="AH131" s="40">
        <v>33</v>
      </c>
      <c r="AI131" s="105">
        <f t="shared" si="27"/>
        <v>38795105</v>
      </c>
      <c r="AJ131" s="40"/>
      <c r="AK131" s="105"/>
      <c r="AL131" s="2" t="b">
        <f t="shared" si="19"/>
        <v>1</v>
      </c>
      <c r="AM131" s="40">
        <v>9</v>
      </c>
      <c r="AN131" s="105">
        <f t="shared" si="30"/>
        <v>38795105</v>
      </c>
      <c r="AO131" s="40"/>
      <c r="AP131" s="105"/>
      <c r="AQ131" s="2" t="b">
        <f t="shared" si="20"/>
        <v>1</v>
      </c>
      <c r="AR131" s="40">
        <v>3</v>
      </c>
      <c r="AS131" s="105">
        <f t="shared" si="21"/>
        <v>38795105</v>
      </c>
      <c r="AT131" s="105"/>
      <c r="AU131" s="105"/>
      <c r="AV131" s="2" t="b">
        <f t="shared" si="22"/>
        <v>1</v>
      </c>
    </row>
    <row r="132" spans="1:48" x14ac:dyDescent="0.2">
      <c r="A132" s="81" t="str">
        <f>Pasākumi_kārtas!AA132</f>
        <v>IZM</v>
      </c>
      <c r="B132" s="81">
        <f>Pasākumi_kārtas!A132</f>
        <v>4</v>
      </c>
      <c r="C132" s="81" t="str">
        <f>Pasākumi_kārtas!B132</f>
        <v>4.2.</v>
      </c>
      <c r="D132" s="82" t="str">
        <f>Pasākumi_kārtas!C132</f>
        <v>Izglītība, prasmes un mūžizglītība</v>
      </c>
      <c r="E132" s="81" t="str">
        <f>Pasākumi_kārtas!E132</f>
        <v>4.2.1.</v>
      </c>
      <c r="F132" s="82" t="str">
        <f>Pasākumi_kārtas!F132</f>
        <v>“Uzlabot vienlīdzīgu piekļuvi iekļaujošiem un kvalitatīviem pakalpojumiem izglītības, mācību un mūžizglītības jomā, attīstot pieejamu infrastruktūru, tostarp, veicinot noturību izglītošanā un mācībā attālinātā un tiešsaistes režīmā”</v>
      </c>
      <c r="G132" s="40" t="str">
        <f>Pasākumi_kārtas!J132</f>
        <v xml:space="preserve">4.2.1.8. </v>
      </c>
      <c r="H132" s="102" t="str">
        <f>Pasākumi_kārtas!K132</f>
        <v>Augstskolu studiju vides modernizācija</v>
      </c>
      <c r="I132" s="40">
        <f>Pasākumi_kārtas!O132</f>
        <v>1</v>
      </c>
      <c r="J132" s="40" t="str">
        <f>Pasākumi_kārtas!P132</f>
        <v>ERAF</v>
      </c>
      <c r="K132" s="103">
        <f>Pasākumi_kārtas!R132</f>
        <v>1469563</v>
      </c>
      <c r="L132" s="250">
        <v>123</v>
      </c>
      <c r="M132" s="103">
        <v>1175650</v>
      </c>
      <c r="N132" s="251">
        <v>37</v>
      </c>
      <c r="O132" s="103">
        <v>293913</v>
      </c>
      <c r="P132" s="250"/>
      <c r="Q132" s="103"/>
      <c r="R132" s="250"/>
      <c r="S132" s="103"/>
      <c r="T132" s="40"/>
      <c r="U132" s="103"/>
      <c r="V132" s="40"/>
      <c r="W132" s="103"/>
      <c r="X132" s="2" t="b">
        <f t="shared" si="16"/>
        <v>1</v>
      </c>
      <c r="Y132" s="40">
        <v>1</v>
      </c>
      <c r="Z132" s="105">
        <f t="shared" si="28"/>
        <v>1469563</v>
      </c>
      <c r="AA132" s="40"/>
      <c r="AB132" s="105"/>
      <c r="AC132" s="40"/>
      <c r="AD132" s="105"/>
      <c r="AE132" s="40"/>
      <c r="AF132" s="105"/>
      <c r="AG132" s="2" t="b">
        <f t="shared" si="17"/>
        <v>1</v>
      </c>
      <c r="AH132" s="40">
        <v>33</v>
      </c>
      <c r="AI132" s="105">
        <f t="shared" si="27"/>
        <v>1469563</v>
      </c>
      <c r="AJ132" s="40"/>
      <c r="AK132" s="105"/>
      <c r="AL132" s="2" t="b">
        <f t="shared" si="19"/>
        <v>1</v>
      </c>
      <c r="AM132" s="40">
        <v>9</v>
      </c>
      <c r="AN132" s="105">
        <f t="shared" si="30"/>
        <v>1469563</v>
      </c>
      <c r="AO132" s="40"/>
      <c r="AP132" s="105"/>
      <c r="AQ132" s="2" t="b">
        <f t="shared" si="20"/>
        <v>1</v>
      </c>
      <c r="AR132" s="40">
        <v>3</v>
      </c>
      <c r="AS132" s="105">
        <f t="shared" si="21"/>
        <v>1469563</v>
      </c>
      <c r="AT132" s="105"/>
      <c r="AU132" s="105"/>
      <c r="AV132" s="2" t="b">
        <f t="shared" si="22"/>
        <v>1</v>
      </c>
    </row>
    <row r="133" spans="1:48" x14ac:dyDescent="0.2">
      <c r="A133" s="81" t="str">
        <f>Pasākumi_kārtas!AA133</f>
        <v>IZM</v>
      </c>
      <c r="B133" s="81">
        <f>Pasākumi_kārtas!A133</f>
        <v>4</v>
      </c>
      <c r="C133" s="81" t="str">
        <f>Pasākumi_kārtas!B133</f>
        <v>4.2.</v>
      </c>
      <c r="D133" s="82" t="str">
        <f>Pasākumi_kārtas!C133</f>
        <v>Izglītība, prasmes un mūžizglītība</v>
      </c>
      <c r="E133" s="81" t="str">
        <f>Pasākumi_kārtas!E133</f>
        <v>4.2.1.</v>
      </c>
      <c r="F133" s="82" t="str">
        <f>Pasākumi_kārtas!F133</f>
        <v>“Uzlabot vienlīdzīgu piekļuvi iekļaujošiem un kvalitatīviem pakalpojumiem izglītības, mācību un mūžizglītības jomā, attīstot pieejamu infrastruktūru, tostarp, veicinot noturību izglītošanā un mācībā attālinātā un tiešsaistes režīmā”</v>
      </c>
      <c r="G133" s="40" t="str">
        <f>Pasākumi_kārtas!J133</f>
        <v xml:space="preserve">4.2.1.8. </v>
      </c>
      <c r="H133" s="102" t="str">
        <f>Pasākumi_kārtas!K133</f>
        <v>Augstskolu studiju vides modernizācija</v>
      </c>
      <c r="I133" s="40">
        <f>Pasākumi_kārtas!O133</f>
        <v>2</v>
      </c>
      <c r="J133" s="40" t="str">
        <f>Pasākumi_kārtas!P133</f>
        <v>ERAF</v>
      </c>
      <c r="K133" s="103">
        <f>Pasākumi_kārtas!R133</f>
        <v>26656937</v>
      </c>
      <c r="L133" s="250">
        <v>123</v>
      </c>
      <c r="M133" s="103">
        <v>21609568</v>
      </c>
      <c r="N133" s="251">
        <v>37</v>
      </c>
      <c r="O133" s="103">
        <v>5047369</v>
      </c>
      <c r="P133" s="250"/>
      <c r="Q133" s="103"/>
      <c r="R133" s="250"/>
      <c r="S133" s="103"/>
      <c r="T133" s="40"/>
      <c r="U133" s="103"/>
      <c r="V133" s="40"/>
      <c r="W133" s="103"/>
      <c r="X133" s="2" t="b">
        <f t="shared" ref="X133:X196" si="31">K133=M133+O133+Q133+S133+U133+W133</f>
        <v>1</v>
      </c>
      <c r="Y133" s="40">
        <v>1</v>
      </c>
      <c r="Z133" s="105">
        <f t="shared" si="28"/>
        <v>26656937</v>
      </c>
      <c r="AA133" s="40"/>
      <c r="AB133" s="105"/>
      <c r="AC133" s="40"/>
      <c r="AD133" s="105"/>
      <c r="AE133" s="40"/>
      <c r="AF133" s="105"/>
      <c r="AG133" s="2" t="b">
        <f t="shared" ref="AG133:AG196" si="32">K133=Z133+AB133+AD133+AF133</f>
        <v>1</v>
      </c>
      <c r="AH133" s="40">
        <v>33</v>
      </c>
      <c r="AI133" s="105">
        <f t="shared" ref="AI133:AI164" si="33">K133</f>
        <v>26656937</v>
      </c>
      <c r="AJ133" s="40"/>
      <c r="AK133" s="105"/>
      <c r="AL133" s="2" t="b">
        <f t="shared" ref="AL133:AL196" si="34">K133=AI133+AK133</f>
        <v>1</v>
      </c>
      <c r="AM133" s="40">
        <v>9</v>
      </c>
      <c r="AN133" s="105">
        <f t="shared" si="30"/>
        <v>26656937</v>
      </c>
      <c r="AO133" s="40"/>
      <c r="AP133" s="105"/>
      <c r="AQ133" s="2" t="b">
        <f t="shared" ref="AQ133:AQ196" si="35">K133=AN133+AP133</f>
        <v>1</v>
      </c>
      <c r="AR133" s="40">
        <v>3</v>
      </c>
      <c r="AS133" s="105">
        <f t="shared" ref="AS133:AS196" si="36">K133</f>
        <v>26656937</v>
      </c>
      <c r="AT133" s="105"/>
      <c r="AU133" s="105"/>
      <c r="AV133" s="2" t="b">
        <f t="shared" ref="AV133:AV196" si="37">K133=AS133+AU133</f>
        <v>1</v>
      </c>
    </row>
    <row r="134" spans="1:48" x14ac:dyDescent="0.2">
      <c r="A134" s="81" t="str">
        <f>Pasākumi_kārtas!AA134</f>
        <v>IZM</v>
      </c>
      <c r="B134" s="81">
        <f>Pasākumi_kārtas!A134</f>
        <v>4</v>
      </c>
      <c r="C134" s="81" t="str">
        <f>Pasākumi_kārtas!B134</f>
        <v>4.2.</v>
      </c>
      <c r="D134" s="82" t="str">
        <f>Pasākumi_kārtas!C134</f>
        <v>Izglītība, prasmes un mūžizglītība</v>
      </c>
      <c r="E134" s="81" t="str">
        <f>Pasākumi_kārtas!E134</f>
        <v>4.2.1.</v>
      </c>
      <c r="F134" s="82" t="str">
        <f>Pasākumi_kārtas!F134</f>
        <v>“Uzlabot vienlīdzīgu piekļuvi iekļaujošiem un kvalitatīviem pakalpojumiem izglītības, mācību un mūžizglītības jomā, attīstot pieejamu infrastruktūru, tostarp, veicinot noturību izglītošanā un mācībā attālinātā un tiešsaistes režīmā”</v>
      </c>
      <c r="G134" s="40" t="str">
        <f>Pasākumi_kārtas!J134</f>
        <v xml:space="preserve">4.2.1.8. </v>
      </c>
      <c r="H134" s="102" t="str">
        <f>Pasākumi_kārtas!K134</f>
        <v>Augstskolu studiju vides modernizācija</v>
      </c>
      <c r="I134" s="40">
        <f>Pasākumi_kārtas!O134</f>
        <v>3</v>
      </c>
      <c r="J134" s="40" t="str">
        <f>Pasākumi_kārtas!P134</f>
        <v>ERAF</v>
      </c>
      <c r="K134" s="103">
        <f>Pasākumi_kārtas!R134</f>
        <v>1780892</v>
      </c>
      <c r="L134" s="250">
        <v>123</v>
      </c>
      <c r="M134" s="103">
        <v>1424714</v>
      </c>
      <c r="N134" s="251">
        <v>37</v>
      </c>
      <c r="O134" s="103">
        <v>356178</v>
      </c>
      <c r="P134" s="250"/>
      <c r="Q134" s="103"/>
      <c r="R134" s="250"/>
      <c r="S134" s="103"/>
      <c r="T134" s="40"/>
      <c r="U134" s="103"/>
      <c r="V134" s="40"/>
      <c r="W134" s="103"/>
      <c r="X134" s="2" t="b">
        <f t="shared" si="31"/>
        <v>1</v>
      </c>
      <c r="Y134" s="40">
        <v>1</v>
      </c>
      <c r="Z134" s="105">
        <f t="shared" si="28"/>
        <v>1780892</v>
      </c>
      <c r="AA134" s="40"/>
      <c r="AB134" s="105"/>
      <c r="AC134" s="40"/>
      <c r="AD134" s="105"/>
      <c r="AE134" s="40"/>
      <c r="AF134" s="105"/>
      <c r="AG134" s="2" t="b">
        <f t="shared" si="32"/>
        <v>1</v>
      </c>
      <c r="AH134" s="40">
        <v>33</v>
      </c>
      <c r="AI134" s="105">
        <f t="shared" si="33"/>
        <v>1780892</v>
      </c>
      <c r="AJ134" s="40"/>
      <c r="AK134" s="105"/>
      <c r="AL134" s="2" t="b">
        <f t="shared" si="34"/>
        <v>1</v>
      </c>
      <c r="AM134" s="40">
        <v>9</v>
      </c>
      <c r="AN134" s="105">
        <f t="shared" si="30"/>
        <v>1780892</v>
      </c>
      <c r="AO134" s="40"/>
      <c r="AP134" s="105"/>
      <c r="AQ134" s="2" t="b">
        <f t="shared" si="35"/>
        <v>1</v>
      </c>
      <c r="AR134" s="40">
        <v>3</v>
      </c>
      <c r="AS134" s="105">
        <f t="shared" si="36"/>
        <v>1780892</v>
      </c>
      <c r="AT134" s="105"/>
      <c r="AU134" s="105"/>
      <c r="AV134" s="2" t="b">
        <f t="shared" si="37"/>
        <v>1</v>
      </c>
    </row>
    <row r="135" spans="1:48" x14ac:dyDescent="0.2">
      <c r="A135" s="81" t="str">
        <f>Pasākumi_kārtas!AA135</f>
        <v>IZM</v>
      </c>
      <c r="B135" s="81">
        <f>Pasākumi_kārtas!A135</f>
        <v>4</v>
      </c>
      <c r="C135" s="81" t="str">
        <f>Pasākumi_kārtas!B135</f>
        <v>4.2.</v>
      </c>
      <c r="D135" s="82" t="str">
        <f>Pasākumi_kārtas!C135</f>
        <v>Izglītība, prasmes un mūžizglītība</v>
      </c>
      <c r="E135" s="81" t="str">
        <f>Pasākumi_kārtas!E135</f>
        <v>4.2.2.</v>
      </c>
      <c r="F135" s="82" t="str">
        <f>Pasākumi_kārtas!F135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5" s="40" t="str">
        <f>Pasākumi_kārtas!J135</f>
        <v>4.2.2.1.</v>
      </c>
      <c r="H135" s="102" t="str">
        <f>Pasākumi_kārtas!K135</f>
        <v>Kvalitatīvas un mūsdienīgas izglītības īstenošana pirmsskolas, pamata un vidējās izglītības pakāpē</v>
      </c>
      <c r="I135" s="40" t="str">
        <f>Pasākumi_kārtas!O135</f>
        <v>_</v>
      </c>
      <c r="J135" s="40" t="str">
        <f>Pasākumi_kārtas!P135</f>
        <v>ESF</v>
      </c>
      <c r="K135" s="103">
        <f>Pasākumi_kārtas!R135</f>
        <v>28908160</v>
      </c>
      <c r="L135" s="250">
        <v>148</v>
      </c>
      <c r="M135" s="103">
        <v>4384192</v>
      </c>
      <c r="N135" s="250">
        <v>149</v>
      </c>
      <c r="O135" s="103">
        <v>24523968</v>
      </c>
      <c r="P135" s="40"/>
      <c r="Q135" s="103"/>
      <c r="R135" s="40"/>
      <c r="S135" s="103"/>
      <c r="T135" s="40"/>
      <c r="U135" s="103"/>
      <c r="V135" s="40"/>
      <c r="W135" s="103"/>
      <c r="X135" s="2" t="b">
        <f t="shared" si="31"/>
        <v>1</v>
      </c>
      <c r="Y135" s="40">
        <v>1</v>
      </c>
      <c r="Z135" s="105">
        <f t="shared" si="28"/>
        <v>28908160</v>
      </c>
      <c r="AA135" s="40"/>
      <c r="AB135" s="105"/>
      <c r="AC135" s="40"/>
      <c r="AD135" s="105"/>
      <c r="AE135" s="40"/>
      <c r="AF135" s="105"/>
      <c r="AG135" s="2" t="b">
        <f t="shared" si="32"/>
        <v>1</v>
      </c>
      <c r="AH135" s="40">
        <v>33</v>
      </c>
      <c r="AI135" s="105">
        <f t="shared" si="33"/>
        <v>28908160</v>
      </c>
      <c r="AJ135" s="40"/>
      <c r="AK135" s="105"/>
      <c r="AL135" s="2" t="b">
        <f t="shared" si="34"/>
        <v>1</v>
      </c>
      <c r="AM135" s="40">
        <v>9</v>
      </c>
      <c r="AN135" s="105">
        <v>27462752</v>
      </c>
      <c r="AO135" s="40">
        <v>1</v>
      </c>
      <c r="AP135" s="105">
        <v>1445408</v>
      </c>
      <c r="AQ135" s="2" t="b">
        <f t="shared" si="35"/>
        <v>1</v>
      </c>
      <c r="AR135" s="40">
        <v>2</v>
      </c>
      <c r="AS135" s="105">
        <f t="shared" si="36"/>
        <v>28908160</v>
      </c>
      <c r="AT135" s="105"/>
      <c r="AU135" s="105"/>
      <c r="AV135" s="2" t="b">
        <f t="shared" si="37"/>
        <v>1</v>
      </c>
    </row>
    <row r="136" spans="1:48" x14ac:dyDescent="0.2">
      <c r="A136" s="81" t="str">
        <f>Pasākumi_kārtas!AA136</f>
        <v>IZM</v>
      </c>
      <c r="B136" s="81">
        <f>Pasākumi_kārtas!A136</f>
        <v>4</v>
      </c>
      <c r="C136" s="81" t="str">
        <f>Pasākumi_kārtas!B136</f>
        <v>4.2.</v>
      </c>
      <c r="D136" s="82" t="str">
        <f>Pasākumi_kārtas!C136</f>
        <v>Izglītība, prasmes un mūžizglītība</v>
      </c>
      <c r="E136" s="81" t="str">
        <f>Pasākumi_kārtas!E136</f>
        <v>4.2.2.</v>
      </c>
      <c r="F136" s="82" t="str">
        <f>Pasākumi_kārtas!F136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6" s="40" t="str">
        <f>Pasākumi_kārtas!J136</f>
        <v>4.2.2.3.</v>
      </c>
      <c r="H136" s="102" t="str">
        <f>Pasākumi_kārtas!K136</f>
        <v>Mācību procesa kvalitātes nodrošināšana, īstenojot pedagogu profesionālās darbības atbalsta sistēmas attīstību, skolēnu izcilības aktivitāšu nodrošināšanu un metodisko atbalsta līdzekļu izstrādi pedagogam</v>
      </c>
      <c r="I136" s="40" t="str">
        <f>Pasākumi_kārtas!O136</f>
        <v>_</v>
      </c>
      <c r="J136" s="40" t="str">
        <f>Pasākumi_kārtas!P136</f>
        <v>ESF</v>
      </c>
      <c r="K136" s="103">
        <f>Pasākumi_kārtas!R136</f>
        <v>65298766</v>
      </c>
      <c r="L136" s="250">
        <v>149</v>
      </c>
      <c r="M136" s="103">
        <v>62033828</v>
      </c>
      <c r="N136" s="250">
        <v>148</v>
      </c>
      <c r="O136" s="103">
        <v>3264938</v>
      </c>
      <c r="P136" s="40"/>
      <c r="Q136" s="103"/>
      <c r="R136" s="40"/>
      <c r="S136" s="103"/>
      <c r="T136" s="40"/>
      <c r="U136" s="103"/>
      <c r="V136" s="40"/>
      <c r="W136" s="103"/>
      <c r="X136" s="2" t="b">
        <f t="shared" si="31"/>
        <v>1</v>
      </c>
      <c r="Y136" s="40">
        <v>1</v>
      </c>
      <c r="Z136" s="105">
        <f t="shared" si="28"/>
        <v>65298766</v>
      </c>
      <c r="AA136" s="40"/>
      <c r="AB136" s="105"/>
      <c r="AC136" s="40"/>
      <c r="AD136" s="105"/>
      <c r="AE136" s="40"/>
      <c r="AF136" s="105"/>
      <c r="AG136" s="2" t="b">
        <f t="shared" si="32"/>
        <v>1</v>
      </c>
      <c r="AH136" s="40">
        <v>33</v>
      </c>
      <c r="AI136" s="105">
        <f t="shared" si="33"/>
        <v>65298766</v>
      </c>
      <c r="AJ136" s="40"/>
      <c r="AK136" s="105"/>
      <c r="AL136" s="2" t="b">
        <f t="shared" si="34"/>
        <v>1</v>
      </c>
      <c r="AM136" s="40">
        <v>9</v>
      </c>
      <c r="AN136" s="105">
        <v>62033828</v>
      </c>
      <c r="AO136" s="40">
        <v>1</v>
      </c>
      <c r="AP136" s="105">
        <v>3264938</v>
      </c>
      <c r="AQ136" s="2" t="b">
        <f t="shared" si="35"/>
        <v>1</v>
      </c>
      <c r="AR136" s="40">
        <v>2</v>
      </c>
      <c r="AS136" s="105">
        <f t="shared" si="36"/>
        <v>65298766</v>
      </c>
      <c r="AT136" s="105"/>
      <c r="AU136" s="105"/>
      <c r="AV136" s="2" t="b">
        <f t="shared" si="37"/>
        <v>1</v>
      </c>
    </row>
    <row r="137" spans="1:48" x14ac:dyDescent="0.2">
      <c r="A137" s="81" t="str">
        <f>Pasākumi_kārtas!AA137</f>
        <v>IZM</v>
      </c>
      <c r="B137" s="81">
        <f>Pasākumi_kārtas!A137</f>
        <v>4</v>
      </c>
      <c r="C137" s="81" t="str">
        <f>Pasākumi_kārtas!B137</f>
        <v>4.2.</v>
      </c>
      <c r="D137" s="82" t="str">
        <f>Pasākumi_kārtas!C137</f>
        <v>Izglītība, prasmes un mūžizglītība</v>
      </c>
      <c r="E137" s="81" t="str">
        <f>Pasākumi_kārtas!E137</f>
        <v>4.2.2.</v>
      </c>
      <c r="F137" s="82"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7" s="40" t="str">
        <f>Pasākumi_kārtas!J137</f>
        <v>4.2.2.4.</v>
      </c>
      <c r="H137" s="102" t="str">
        <f>Pasākumi_kārtas!K137</f>
        <v>Atbalsts izglītības kvalitātes attīstībai</v>
      </c>
      <c r="I137" s="40" t="str">
        <f>Pasākumi_kārtas!O137</f>
        <v>_</v>
      </c>
      <c r="J137" s="40" t="str">
        <f>Pasākumi_kārtas!P137</f>
        <v>ESF</v>
      </c>
      <c r="K137" s="103">
        <f>Pasākumi_kārtas!R137</f>
        <v>14015404</v>
      </c>
      <c r="L137" s="250">
        <v>149</v>
      </c>
      <c r="M137" s="103">
        <v>7007702</v>
      </c>
      <c r="N137" s="250">
        <v>148</v>
      </c>
      <c r="O137" s="103">
        <v>7007702</v>
      </c>
      <c r="P137" s="40"/>
      <c r="Q137" s="103"/>
      <c r="R137" s="40"/>
      <c r="S137" s="103"/>
      <c r="T137" s="40"/>
      <c r="U137" s="103"/>
      <c r="V137" s="40"/>
      <c r="W137" s="103"/>
      <c r="X137" s="2" t="b">
        <f t="shared" si="31"/>
        <v>1</v>
      </c>
      <c r="Y137" s="40">
        <v>1</v>
      </c>
      <c r="Z137" s="105">
        <f t="shared" si="28"/>
        <v>14015404</v>
      </c>
      <c r="AA137" s="40"/>
      <c r="AB137" s="105"/>
      <c r="AC137" s="40"/>
      <c r="AD137" s="105"/>
      <c r="AE137" s="40"/>
      <c r="AF137" s="105"/>
      <c r="AG137" s="2" t="b">
        <f t="shared" si="32"/>
        <v>1</v>
      </c>
      <c r="AH137" s="40">
        <v>33</v>
      </c>
      <c r="AI137" s="105">
        <f t="shared" si="33"/>
        <v>14015404</v>
      </c>
      <c r="AJ137" s="40"/>
      <c r="AK137" s="105"/>
      <c r="AL137" s="2" t="b">
        <f t="shared" si="34"/>
        <v>1</v>
      </c>
      <c r="AM137" s="40">
        <v>9</v>
      </c>
      <c r="AN137" s="105">
        <v>13314633</v>
      </c>
      <c r="AO137" s="40">
        <v>1</v>
      </c>
      <c r="AP137" s="105">
        <v>700771</v>
      </c>
      <c r="AQ137" s="2" t="b">
        <f t="shared" si="35"/>
        <v>1</v>
      </c>
      <c r="AR137" s="40">
        <v>2</v>
      </c>
      <c r="AS137" s="105">
        <f t="shared" si="36"/>
        <v>14015404</v>
      </c>
      <c r="AT137" s="105"/>
      <c r="AU137" s="105"/>
      <c r="AV137" s="2" t="b">
        <f t="shared" si="37"/>
        <v>1</v>
      </c>
    </row>
    <row r="138" spans="1:48" x14ac:dyDescent="0.2">
      <c r="A138" s="81" t="str">
        <f>Pasākumi_kārtas!AA138</f>
        <v>IZM</v>
      </c>
      <c r="B138" s="81">
        <f>Pasākumi_kārtas!A138</f>
        <v>4</v>
      </c>
      <c r="C138" s="81" t="str">
        <f>Pasākumi_kārtas!B138</f>
        <v>4.2.</v>
      </c>
      <c r="D138" s="82" t="str">
        <f>Pasākumi_kārtas!C138</f>
        <v>Izglītība, prasmes un mūžizglītība</v>
      </c>
      <c r="E138" s="81" t="str">
        <f>Pasākumi_kārtas!E138</f>
        <v>4.2.2.</v>
      </c>
      <c r="F138" s="82"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8" s="40" t="str">
        <f>Pasākumi_kārtas!J138</f>
        <v>4.2.2.5.</v>
      </c>
      <c r="H138" s="102" t="str">
        <f>Pasākumi_kārtas!K138</f>
        <v>Dalība starptautiskos izglītības pētījumos izglītības kvalitātes monitoringa sistēmas attīstībai un nodrošināšanai</v>
      </c>
      <c r="I138" s="40" t="str">
        <f>Pasākumi_kārtas!O138</f>
        <v>_</v>
      </c>
      <c r="J138" s="40" t="str">
        <f>Pasākumi_kārtas!P138</f>
        <v>ESF</v>
      </c>
      <c r="K138" s="103">
        <f>Pasākumi_kārtas!R138</f>
        <v>5810265</v>
      </c>
      <c r="L138" s="250">
        <v>149</v>
      </c>
      <c r="M138" s="103">
        <f>ROUNDUP(K138/2,0)</f>
        <v>2905133</v>
      </c>
      <c r="N138" s="250">
        <v>150</v>
      </c>
      <c r="O138" s="103">
        <f>ROUNDDOWN(K138/2,0)</f>
        <v>2905132</v>
      </c>
      <c r="P138" s="40"/>
      <c r="Q138" s="103"/>
      <c r="R138" s="40"/>
      <c r="S138" s="103"/>
      <c r="T138" s="40"/>
      <c r="U138" s="103"/>
      <c r="V138" s="40"/>
      <c r="W138" s="103"/>
      <c r="X138" s="2" t="b">
        <f t="shared" si="31"/>
        <v>1</v>
      </c>
      <c r="Y138" s="40">
        <v>1</v>
      </c>
      <c r="Z138" s="105">
        <f t="shared" si="28"/>
        <v>5810265</v>
      </c>
      <c r="AA138" s="40"/>
      <c r="AB138" s="105"/>
      <c r="AC138" s="40"/>
      <c r="AD138" s="105"/>
      <c r="AE138" s="40"/>
      <c r="AF138" s="105"/>
      <c r="AG138" s="2" t="b">
        <f t="shared" si="32"/>
        <v>1</v>
      </c>
      <c r="AH138" s="40">
        <v>33</v>
      </c>
      <c r="AI138" s="105">
        <f t="shared" si="33"/>
        <v>5810265</v>
      </c>
      <c r="AJ138" s="40"/>
      <c r="AK138" s="105"/>
      <c r="AL138" s="2" t="b">
        <f t="shared" si="34"/>
        <v>1</v>
      </c>
      <c r="AM138" s="40">
        <v>9</v>
      </c>
      <c r="AN138" s="105">
        <v>5519752</v>
      </c>
      <c r="AO138" s="40">
        <v>1</v>
      </c>
      <c r="AP138" s="105">
        <v>290513</v>
      </c>
      <c r="AQ138" s="2" t="b">
        <f t="shared" si="35"/>
        <v>1</v>
      </c>
      <c r="AR138" s="40">
        <v>2</v>
      </c>
      <c r="AS138" s="105">
        <f t="shared" si="36"/>
        <v>5810265</v>
      </c>
      <c r="AT138" s="105"/>
      <c r="AU138" s="105"/>
      <c r="AV138" s="2" t="b">
        <f t="shared" si="37"/>
        <v>1</v>
      </c>
    </row>
    <row r="139" spans="1:48" x14ac:dyDescent="0.2">
      <c r="A139" s="81" t="str">
        <f>Pasākumi_kārtas!AA139</f>
        <v>IZM</v>
      </c>
      <c r="B139" s="81">
        <f>Pasākumi_kārtas!A139</f>
        <v>4</v>
      </c>
      <c r="C139" s="81" t="str">
        <f>Pasākumi_kārtas!B139</f>
        <v>4.2.</v>
      </c>
      <c r="D139" s="82" t="str">
        <f>Pasākumi_kārtas!C139</f>
        <v>Izglītība, prasmes un mūžizglītība</v>
      </c>
      <c r="E139" s="81" t="str">
        <f>Pasākumi_kārtas!E139</f>
        <v>4.2.2.</v>
      </c>
      <c r="F139" s="82" t="str">
        <f>Pasākumi_kārtas!F139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9" s="40" t="str">
        <f>Pasākumi_kārtas!J139</f>
        <v>4.2.2.6.</v>
      </c>
      <c r="H139" s="102" t="str">
        <f>Pasākumi_kārtas!K139</f>
        <v>Cikliskas institucionālās akreditācijas ieviešana augstākajā izglītībā</v>
      </c>
      <c r="I139" s="40" t="str">
        <f>Pasākumi_kārtas!O139</f>
        <v>_</v>
      </c>
      <c r="J139" s="40" t="str">
        <f>Pasākumi_kārtas!P139</f>
        <v>ESF</v>
      </c>
      <c r="K139" s="103">
        <f>Pasākumi_kārtas!R139</f>
        <v>1005550</v>
      </c>
      <c r="L139" s="250">
        <v>150</v>
      </c>
      <c r="M139" s="103">
        <f t="shared" ref="M139:M157" si="38">K139</f>
        <v>1005550</v>
      </c>
      <c r="N139" s="40"/>
      <c r="O139" s="103"/>
      <c r="P139" s="40"/>
      <c r="Q139" s="103"/>
      <c r="R139" s="40"/>
      <c r="S139" s="103"/>
      <c r="T139" s="40"/>
      <c r="U139" s="103"/>
      <c r="V139" s="40"/>
      <c r="W139" s="103"/>
      <c r="X139" s="2" t="b">
        <f t="shared" si="31"/>
        <v>1</v>
      </c>
      <c r="Y139" s="40">
        <v>1</v>
      </c>
      <c r="Z139" s="105">
        <f t="shared" si="28"/>
        <v>1005550</v>
      </c>
      <c r="AA139" s="40"/>
      <c r="AB139" s="105"/>
      <c r="AC139" s="40"/>
      <c r="AD139" s="105"/>
      <c r="AE139" s="40"/>
      <c r="AF139" s="105"/>
      <c r="AG139" s="2" t="b">
        <f t="shared" si="32"/>
        <v>1</v>
      </c>
      <c r="AH139" s="40">
        <v>33</v>
      </c>
      <c r="AI139" s="105">
        <f t="shared" si="33"/>
        <v>1005550</v>
      </c>
      <c r="AJ139" s="40"/>
      <c r="AK139" s="105"/>
      <c r="AL139" s="2" t="b">
        <f t="shared" si="34"/>
        <v>1</v>
      </c>
      <c r="AM139" s="40">
        <v>9</v>
      </c>
      <c r="AN139" s="105">
        <v>955273</v>
      </c>
      <c r="AO139" s="40">
        <v>1</v>
      </c>
      <c r="AP139" s="105">
        <v>50277</v>
      </c>
      <c r="AQ139" s="2" t="b">
        <f t="shared" si="35"/>
        <v>1</v>
      </c>
      <c r="AR139" s="40">
        <v>2</v>
      </c>
      <c r="AS139" s="105">
        <f t="shared" si="36"/>
        <v>1005550</v>
      </c>
      <c r="AT139" s="105"/>
      <c r="AU139" s="105"/>
      <c r="AV139" s="2" t="b">
        <f t="shared" si="37"/>
        <v>1</v>
      </c>
    </row>
    <row r="140" spans="1:48" x14ac:dyDescent="0.2">
      <c r="A140" s="81" t="str">
        <f>Pasākumi_kārtas!AA140</f>
        <v>IZM</v>
      </c>
      <c r="B140" s="81">
        <f>Pasākumi_kārtas!A140</f>
        <v>4</v>
      </c>
      <c r="C140" s="81" t="str">
        <f>Pasākumi_kārtas!B140</f>
        <v>4.2.</v>
      </c>
      <c r="D140" s="82" t="str">
        <f>Pasākumi_kārtas!C140</f>
        <v>Izglītība, prasmes un mūžizglītība</v>
      </c>
      <c r="E140" s="81" t="str">
        <f>Pasākumi_kārtas!E140</f>
        <v>4.2.2.</v>
      </c>
      <c r="F140" s="82" t="str">
        <f>Pasākumi_kārtas!F140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0" s="40" t="str">
        <f>Pasākumi_kārtas!J140</f>
        <v>4.2.2.7.</v>
      </c>
      <c r="H140" s="102" t="str">
        <f>Pasākumi_kārtas!K140</f>
        <v>Indukcijas gada ieviešana pedagogu sagatavošanas studiju programmās</v>
      </c>
      <c r="I140" s="40" t="str">
        <f>Pasākumi_kārtas!O140</f>
        <v>_</v>
      </c>
      <c r="J140" s="40" t="str">
        <f>Pasākumi_kārtas!P140</f>
        <v>ESF</v>
      </c>
      <c r="K140" s="103">
        <f>Pasākumi_kārtas!R140</f>
        <v>2911964</v>
      </c>
      <c r="L140" s="250">
        <v>150</v>
      </c>
      <c r="M140" s="103">
        <f t="shared" si="38"/>
        <v>2911964</v>
      </c>
      <c r="N140" s="250"/>
      <c r="O140" s="103"/>
      <c r="P140" s="250"/>
      <c r="Q140" s="103"/>
      <c r="R140" s="40"/>
      <c r="S140" s="103"/>
      <c r="T140" s="40"/>
      <c r="U140" s="103"/>
      <c r="V140" s="40"/>
      <c r="W140" s="103"/>
      <c r="X140" s="2" t="b">
        <f t="shared" si="31"/>
        <v>1</v>
      </c>
      <c r="Y140" s="40">
        <v>1</v>
      </c>
      <c r="Z140" s="105">
        <f t="shared" si="28"/>
        <v>2911964</v>
      </c>
      <c r="AA140" s="40"/>
      <c r="AB140" s="105"/>
      <c r="AC140" s="40"/>
      <c r="AD140" s="105"/>
      <c r="AE140" s="40"/>
      <c r="AF140" s="105"/>
      <c r="AG140" s="2" t="b">
        <f t="shared" si="32"/>
        <v>1</v>
      </c>
      <c r="AH140" s="40">
        <v>33</v>
      </c>
      <c r="AI140" s="105">
        <f t="shared" si="33"/>
        <v>2911964</v>
      </c>
      <c r="AJ140" s="40"/>
      <c r="AK140" s="105"/>
      <c r="AL140" s="2" t="b">
        <f t="shared" si="34"/>
        <v>1</v>
      </c>
      <c r="AM140" s="40">
        <v>9</v>
      </c>
      <c r="AN140" s="105">
        <v>2766366</v>
      </c>
      <c r="AO140" s="40">
        <v>1</v>
      </c>
      <c r="AP140" s="105">
        <v>145598</v>
      </c>
      <c r="AQ140" s="2" t="b">
        <f t="shared" si="35"/>
        <v>1</v>
      </c>
      <c r="AR140" s="40">
        <v>2</v>
      </c>
      <c r="AS140" s="105">
        <f t="shared" si="36"/>
        <v>2911964</v>
      </c>
      <c r="AT140" s="105"/>
      <c r="AU140" s="105"/>
      <c r="AV140" s="2" t="b">
        <f t="shared" si="37"/>
        <v>1</v>
      </c>
    </row>
    <row r="141" spans="1:48" x14ac:dyDescent="0.2">
      <c r="A141" s="81" t="str">
        <f>Pasākumi_kārtas!AA141</f>
        <v>IZM</v>
      </c>
      <c r="B141" s="81">
        <f>Pasākumi_kārtas!A141</f>
        <v>4</v>
      </c>
      <c r="C141" s="81" t="str">
        <f>Pasākumi_kārtas!B141</f>
        <v>4.2.</v>
      </c>
      <c r="D141" s="82" t="str">
        <f>Pasākumi_kārtas!C141</f>
        <v>Izglītība, prasmes un mūžizglītība</v>
      </c>
      <c r="E141" s="81" t="str">
        <f>Pasākumi_kārtas!E141</f>
        <v>4.2.2.</v>
      </c>
      <c r="F141" s="82" t="str">
        <f>Pasākumi_kārtas!F141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1" s="40" t="str">
        <f>Pasākumi_kārtas!J141</f>
        <v>4.2.2.8.</v>
      </c>
      <c r="H141" s="102" t="str">
        <f>Pasākumi_kārtas!K141</f>
        <v>Latviešu valodas apguves piedāvājuma paplašināšana</v>
      </c>
      <c r="I141" s="40" t="str">
        <f>Pasākumi_kārtas!O141</f>
        <v>_</v>
      </c>
      <c r="J141" s="40" t="str">
        <f>Pasākumi_kārtas!P141</f>
        <v>ESF</v>
      </c>
      <c r="K141" s="103">
        <f>Pasākumi_kārtas!R141</f>
        <v>621180</v>
      </c>
      <c r="L141" s="250">
        <v>150</v>
      </c>
      <c r="M141" s="103">
        <f t="shared" si="38"/>
        <v>621180</v>
      </c>
      <c r="N141" s="250"/>
      <c r="O141" s="103"/>
      <c r="P141" s="40"/>
      <c r="Q141" s="103"/>
      <c r="R141" s="40"/>
      <c r="S141" s="103"/>
      <c r="T141" s="40"/>
      <c r="U141" s="103"/>
      <c r="V141" s="40"/>
      <c r="W141" s="103"/>
      <c r="X141" s="2" t="b">
        <f t="shared" si="31"/>
        <v>1</v>
      </c>
      <c r="Y141" s="40">
        <v>1</v>
      </c>
      <c r="Z141" s="105">
        <f t="shared" si="28"/>
        <v>621180</v>
      </c>
      <c r="AA141" s="40"/>
      <c r="AB141" s="105"/>
      <c r="AC141" s="40"/>
      <c r="AD141" s="105"/>
      <c r="AE141" s="40"/>
      <c r="AF141" s="105"/>
      <c r="AG141" s="2" t="b">
        <f t="shared" si="32"/>
        <v>1</v>
      </c>
      <c r="AH141" s="40">
        <v>33</v>
      </c>
      <c r="AI141" s="105">
        <f t="shared" si="33"/>
        <v>621180</v>
      </c>
      <c r="AJ141" s="40"/>
      <c r="AK141" s="105"/>
      <c r="AL141" s="2" t="b">
        <f t="shared" si="34"/>
        <v>1</v>
      </c>
      <c r="AM141" s="40">
        <v>9</v>
      </c>
      <c r="AN141" s="105">
        <v>590121</v>
      </c>
      <c r="AO141" s="40">
        <v>1</v>
      </c>
      <c r="AP141" s="105">
        <v>31059</v>
      </c>
      <c r="AQ141" s="2" t="b">
        <f t="shared" si="35"/>
        <v>1</v>
      </c>
      <c r="AR141" s="40">
        <v>2</v>
      </c>
      <c r="AS141" s="105">
        <f t="shared" si="36"/>
        <v>621180</v>
      </c>
      <c r="AT141" s="105"/>
      <c r="AU141" s="105"/>
      <c r="AV141" s="2" t="b">
        <f t="shared" si="37"/>
        <v>1</v>
      </c>
    </row>
    <row r="142" spans="1:48" x14ac:dyDescent="0.2">
      <c r="A142" s="81" t="str">
        <f>Pasākumi_kārtas!AA142</f>
        <v>IZM</v>
      </c>
      <c r="B142" s="81">
        <f>Pasākumi_kārtas!A142</f>
        <v>4</v>
      </c>
      <c r="C142" s="81" t="str">
        <f>Pasākumi_kārtas!B142</f>
        <v>4.2.</v>
      </c>
      <c r="D142" s="82" t="str">
        <f>Pasākumi_kārtas!C142</f>
        <v>Izglītība, prasmes un mūžizglītība</v>
      </c>
      <c r="E142" s="81" t="str">
        <f>Pasākumi_kārtas!E142</f>
        <v>4.2.2.</v>
      </c>
      <c r="F142" s="82" t="str">
        <f>Pasākumi_kārtas!F142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2" s="40" t="str">
        <f>Pasākumi_kārtas!J142</f>
        <v>4.2.2.9.</v>
      </c>
      <c r="H142" s="102" t="str">
        <f>Pasākumi_kārtas!K142</f>
        <v>Izglītības procesa individualizācija un starpnozaru sadarbība profesionālās izglītības izcilībai</v>
      </c>
      <c r="I142" s="40">
        <f>Pasākumi_kārtas!O142</f>
        <v>1</v>
      </c>
      <c r="J142" s="40" t="str">
        <f>Pasākumi_kārtas!P142</f>
        <v>ESF</v>
      </c>
      <c r="K142" s="103">
        <f>Pasākumi_kārtas!R142</f>
        <v>8839650</v>
      </c>
      <c r="L142" s="250">
        <v>149</v>
      </c>
      <c r="M142" s="103">
        <f t="shared" si="38"/>
        <v>8839650</v>
      </c>
      <c r="N142" s="250"/>
      <c r="O142" s="103"/>
      <c r="P142" s="40"/>
      <c r="Q142" s="103"/>
      <c r="R142" s="40"/>
      <c r="S142" s="103"/>
      <c r="T142" s="40"/>
      <c r="U142" s="103"/>
      <c r="V142" s="40"/>
      <c r="W142" s="103"/>
      <c r="X142" s="2" t="b">
        <f t="shared" si="31"/>
        <v>1</v>
      </c>
      <c r="Y142" s="40">
        <v>1</v>
      </c>
      <c r="Z142" s="105">
        <f t="shared" si="28"/>
        <v>8839650</v>
      </c>
      <c r="AA142" s="40"/>
      <c r="AB142" s="105"/>
      <c r="AC142" s="40"/>
      <c r="AD142" s="105"/>
      <c r="AE142" s="40"/>
      <c r="AF142" s="105"/>
      <c r="AG142" s="2" t="b">
        <f t="shared" si="32"/>
        <v>1</v>
      </c>
      <c r="AH142" s="40">
        <v>33</v>
      </c>
      <c r="AI142" s="105">
        <f t="shared" si="33"/>
        <v>8839650</v>
      </c>
      <c r="AJ142" s="40"/>
      <c r="AK142" s="105"/>
      <c r="AL142" s="2" t="b">
        <f t="shared" si="34"/>
        <v>1</v>
      </c>
      <c r="AM142" s="40">
        <v>10</v>
      </c>
      <c r="AN142" s="105">
        <v>8397668</v>
      </c>
      <c r="AO142" s="40">
        <v>1</v>
      </c>
      <c r="AP142" s="105">
        <v>441982</v>
      </c>
      <c r="AQ142" s="2" t="b">
        <f t="shared" si="35"/>
        <v>1</v>
      </c>
      <c r="AR142" s="40">
        <v>2</v>
      </c>
      <c r="AS142" s="105">
        <f t="shared" si="36"/>
        <v>8839650</v>
      </c>
      <c r="AT142" s="105"/>
      <c r="AU142" s="105"/>
      <c r="AV142" s="2" t="b">
        <f t="shared" si="37"/>
        <v>1</v>
      </c>
    </row>
    <row r="143" spans="1:48" x14ac:dyDescent="0.2">
      <c r="A143" s="81" t="str">
        <f>Pasākumi_kārtas!AA143</f>
        <v>IZM</v>
      </c>
      <c r="B143" s="81">
        <f>Pasākumi_kārtas!A143</f>
        <v>4</v>
      </c>
      <c r="C143" s="81" t="str">
        <f>Pasākumi_kārtas!B143</f>
        <v>4.2.</v>
      </c>
      <c r="D143" s="82" t="str">
        <f>Pasākumi_kārtas!C143</f>
        <v>Izglītība, prasmes un mūžizglītība</v>
      </c>
      <c r="E143" s="81" t="str">
        <f>Pasākumi_kārtas!E143</f>
        <v>4.2.2.</v>
      </c>
      <c r="F143" s="82" t="str">
        <f>Pasākumi_kārtas!F143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3" s="40" t="str">
        <f>Pasākumi_kārtas!J143</f>
        <v>4.2.2.9.</v>
      </c>
      <c r="H143" s="102" t="str">
        <f>Pasākumi_kārtas!K143</f>
        <v>Izglītības procesa individualizācija un starpnozaru sadarbība profesionālās izglītības izcilībai</v>
      </c>
      <c r="I143" s="40">
        <f>Pasākumi_kārtas!O143</f>
        <v>2</v>
      </c>
      <c r="J143" s="40" t="str">
        <f>Pasākumi_kārtas!P143</f>
        <v>ESF</v>
      </c>
      <c r="K143" s="103">
        <f>Pasākumi_kārtas!R143</f>
        <v>3272500</v>
      </c>
      <c r="L143" s="250">
        <v>149</v>
      </c>
      <c r="M143" s="103">
        <f t="shared" si="38"/>
        <v>3272500</v>
      </c>
      <c r="N143" s="42"/>
      <c r="O143" s="103"/>
      <c r="P143" s="40"/>
      <c r="Q143" s="103"/>
      <c r="R143" s="40"/>
      <c r="S143" s="103"/>
      <c r="T143" s="40"/>
      <c r="U143" s="103"/>
      <c r="V143" s="40"/>
      <c r="W143" s="103"/>
      <c r="X143" s="2" t="b">
        <f t="shared" si="31"/>
        <v>1</v>
      </c>
      <c r="Y143" s="40">
        <v>1</v>
      </c>
      <c r="Z143" s="105">
        <f t="shared" si="28"/>
        <v>3272500</v>
      </c>
      <c r="AA143" s="40"/>
      <c r="AB143" s="105"/>
      <c r="AC143" s="40"/>
      <c r="AD143" s="105"/>
      <c r="AE143" s="40"/>
      <c r="AF143" s="105"/>
      <c r="AG143" s="2" t="b">
        <f t="shared" si="32"/>
        <v>1</v>
      </c>
      <c r="AH143" s="40">
        <v>33</v>
      </c>
      <c r="AI143" s="105">
        <f t="shared" si="33"/>
        <v>3272500</v>
      </c>
      <c r="AJ143" s="40"/>
      <c r="AK143" s="105"/>
      <c r="AL143" s="2" t="b">
        <f t="shared" si="34"/>
        <v>1</v>
      </c>
      <c r="AM143" s="40">
        <v>10</v>
      </c>
      <c r="AN143" s="105">
        <v>3108875</v>
      </c>
      <c r="AO143" s="32">
        <v>1</v>
      </c>
      <c r="AP143" s="261">
        <v>163625</v>
      </c>
      <c r="AQ143" s="2" t="b">
        <f t="shared" si="35"/>
        <v>1</v>
      </c>
      <c r="AR143" s="40">
        <v>2</v>
      </c>
      <c r="AS143" s="105">
        <f t="shared" si="36"/>
        <v>3272500</v>
      </c>
      <c r="AT143" s="105"/>
      <c r="AU143" s="105"/>
      <c r="AV143" s="2" t="b">
        <f t="shared" si="37"/>
        <v>1</v>
      </c>
    </row>
    <row r="144" spans="1:48" x14ac:dyDescent="0.2">
      <c r="A144" s="81" t="str">
        <f>Pasākumi_kārtas!AA144</f>
        <v>IZM</v>
      </c>
      <c r="B144" s="81">
        <f>Pasākumi_kārtas!A144</f>
        <v>4</v>
      </c>
      <c r="C144" s="81" t="str">
        <f>Pasākumi_kārtas!B144</f>
        <v>4.2.</v>
      </c>
      <c r="D144" s="82" t="str">
        <f>Pasākumi_kārtas!C144</f>
        <v>Izglītība, prasmes un mūžizglītība</v>
      </c>
      <c r="E144" s="81" t="str">
        <f>Pasākumi_kārtas!E144</f>
        <v>4.2.2.</v>
      </c>
      <c r="F144" s="82" t="str">
        <f>Pasākumi_kārtas!F144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4" s="40" t="str">
        <f>Pasākumi_kārtas!J144</f>
        <v>4.2.2.11.</v>
      </c>
      <c r="H144" s="102" t="str">
        <f>Pasākumi_kārtas!K144</f>
        <v>Studiju procesa digitalizācija</v>
      </c>
      <c r="I144" s="40">
        <f>Pasākumi_kārtas!O144</f>
        <v>1</v>
      </c>
      <c r="J144" s="40" t="str">
        <f>Pasākumi_kārtas!P144</f>
        <v>ESF</v>
      </c>
      <c r="K144" s="103">
        <f>Pasākumi_kārtas!R144</f>
        <v>19922947</v>
      </c>
      <c r="L144" s="250">
        <v>150</v>
      </c>
      <c r="M144" s="103">
        <f t="shared" si="38"/>
        <v>19922947</v>
      </c>
      <c r="N144" s="250"/>
      <c r="O144" s="103"/>
      <c r="P144" s="40"/>
      <c r="Q144" s="103"/>
      <c r="R144" s="40"/>
      <c r="S144" s="103"/>
      <c r="T144" s="40"/>
      <c r="U144" s="103"/>
      <c r="V144" s="40"/>
      <c r="W144" s="103"/>
      <c r="X144" s="2" t="b">
        <f t="shared" si="31"/>
        <v>1</v>
      </c>
      <c r="Y144" s="40">
        <v>1</v>
      </c>
      <c r="Z144" s="105">
        <f t="shared" ref="Z144:Z175" si="39">K144</f>
        <v>19922947</v>
      </c>
      <c r="AA144" s="40"/>
      <c r="AB144" s="105"/>
      <c r="AC144" s="40"/>
      <c r="AD144" s="105"/>
      <c r="AE144" s="40"/>
      <c r="AF144" s="105"/>
      <c r="AG144" s="2" t="b">
        <f t="shared" si="32"/>
        <v>1</v>
      </c>
      <c r="AH144" s="40">
        <v>33</v>
      </c>
      <c r="AI144" s="105">
        <f t="shared" si="33"/>
        <v>19922947</v>
      </c>
      <c r="AJ144" s="40"/>
      <c r="AK144" s="105"/>
      <c r="AL144" s="2" t="b">
        <f t="shared" si="34"/>
        <v>1</v>
      </c>
      <c r="AM144" s="40">
        <v>9</v>
      </c>
      <c r="AN144" s="105">
        <v>18926800</v>
      </c>
      <c r="AO144" s="40">
        <v>1</v>
      </c>
      <c r="AP144" s="105">
        <v>996147</v>
      </c>
      <c r="AQ144" s="2" t="b">
        <f t="shared" si="35"/>
        <v>1</v>
      </c>
      <c r="AR144" s="40">
        <v>2</v>
      </c>
      <c r="AS144" s="105">
        <f t="shared" si="36"/>
        <v>19922947</v>
      </c>
      <c r="AT144" s="105"/>
      <c r="AU144" s="105"/>
      <c r="AV144" s="2" t="b">
        <f t="shared" si="37"/>
        <v>1</v>
      </c>
    </row>
    <row r="145" spans="1:48" x14ac:dyDescent="0.2">
      <c r="A145" s="81" t="str">
        <f>Pasākumi_kārtas!AA145</f>
        <v>IZM</v>
      </c>
      <c r="B145" s="81">
        <f>Pasākumi_kārtas!A145</f>
        <v>4</v>
      </c>
      <c r="C145" s="81" t="str">
        <f>Pasākumi_kārtas!B145</f>
        <v>4.2.</v>
      </c>
      <c r="D145" s="82" t="str">
        <f>Pasākumi_kārtas!C145</f>
        <v>Izglītība, prasmes un mūžizglītība</v>
      </c>
      <c r="E145" s="81" t="str">
        <f>Pasākumi_kārtas!E145</f>
        <v>4.2.2.</v>
      </c>
      <c r="F145" s="82" t="str">
        <f>Pasākumi_kārtas!F145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5" s="40" t="str">
        <f>Pasākumi_kārtas!J145</f>
        <v>4.2.2.11.</v>
      </c>
      <c r="H145" s="102" t="str">
        <f>Pasākumi_kārtas!K145</f>
        <v>Studiju procesa digitalizācija</v>
      </c>
      <c r="I145" s="40">
        <f>Pasākumi_kārtas!O145</f>
        <v>2</v>
      </c>
      <c r="J145" s="40" t="str">
        <f>Pasākumi_kārtas!P145</f>
        <v>ESF</v>
      </c>
      <c r="K145" s="103">
        <f>Pasākumi_kārtas!R145</f>
        <v>8500000</v>
      </c>
      <c r="L145" s="250">
        <v>150</v>
      </c>
      <c r="M145" s="103">
        <f t="shared" si="38"/>
        <v>8500000</v>
      </c>
      <c r="N145" s="250"/>
      <c r="O145" s="103"/>
      <c r="P145" s="40"/>
      <c r="Q145" s="103"/>
      <c r="R145" s="40"/>
      <c r="S145" s="103"/>
      <c r="T145" s="40"/>
      <c r="U145" s="103"/>
      <c r="V145" s="40"/>
      <c r="W145" s="103"/>
      <c r="X145" s="2" t="b">
        <f t="shared" si="31"/>
        <v>1</v>
      </c>
      <c r="Y145" s="40">
        <v>1</v>
      </c>
      <c r="Z145" s="105">
        <f t="shared" si="39"/>
        <v>8500000</v>
      </c>
      <c r="AA145" s="40"/>
      <c r="AB145" s="105"/>
      <c r="AC145" s="40"/>
      <c r="AD145" s="105"/>
      <c r="AE145" s="40"/>
      <c r="AF145" s="105"/>
      <c r="AG145" s="2" t="b">
        <f t="shared" si="32"/>
        <v>1</v>
      </c>
      <c r="AH145" s="40">
        <v>33</v>
      </c>
      <c r="AI145" s="105">
        <f t="shared" si="33"/>
        <v>8500000</v>
      </c>
      <c r="AJ145" s="40"/>
      <c r="AK145" s="105"/>
      <c r="AL145" s="2" t="b">
        <f t="shared" si="34"/>
        <v>1</v>
      </c>
      <c r="AM145" s="40">
        <v>9</v>
      </c>
      <c r="AN145" s="105">
        <v>8075000</v>
      </c>
      <c r="AO145" s="40">
        <v>1</v>
      </c>
      <c r="AP145" s="105">
        <v>425000</v>
      </c>
      <c r="AQ145" s="2" t="b">
        <f t="shared" si="35"/>
        <v>1</v>
      </c>
      <c r="AR145" s="40">
        <v>2</v>
      </c>
      <c r="AS145" s="105">
        <f t="shared" si="36"/>
        <v>8500000</v>
      </c>
      <c r="AT145" s="105"/>
      <c r="AU145" s="105"/>
      <c r="AV145" s="2" t="b">
        <f t="shared" si="37"/>
        <v>1</v>
      </c>
    </row>
    <row r="146" spans="1:48" x14ac:dyDescent="0.2">
      <c r="A146" s="81" t="str">
        <f>Pasākumi_kārtas!AA146</f>
        <v>IZM</v>
      </c>
      <c r="B146" s="81">
        <f>Pasākumi_kārtas!A146</f>
        <v>4</v>
      </c>
      <c r="C146" s="81" t="str">
        <f>Pasākumi_kārtas!B146</f>
        <v>4.2.</v>
      </c>
      <c r="D146" s="82" t="str">
        <f>Pasākumi_kārtas!C146</f>
        <v>Izglītība, prasmes un mūžizglītība</v>
      </c>
      <c r="E146" s="81" t="str">
        <f>Pasākumi_kārtas!E146</f>
        <v>4.2.3.</v>
      </c>
      <c r="F146" s="82" t="str">
        <f>Pasākumi_kārtas!F146</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6" s="40" t="str">
        <f>Pasākumi_kārtas!J146</f>
        <v>4.2.3.1.</v>
      </c>
      <c r="H146" s="102" t="str">
        <f>Pasākumi_kārtas!K146</f>
        <v>Integrēta "skola-kopiena" sadarbības programma atstumtības riska mazināšanai izglītības iestādēs</v>
      </c>
      <c r="I146" s="40" t="str">
        <f>Pasākumi_kārtas!O146</f>
        <v>_</v>
      </c>
      <c r="J146" s="40" t="str">
        <f>Pasākumi_kārtas!P146</f>
        <v>ESF</v>
      </c>
      <c r="K146" s="103">
        <f>Pasākumi_kārtas!R146</f>
        <v>19966500</v>
      </c>
      <c r="L146" s="250">
        <v>149</v>
      </c>
      <c r="M146" s="103">
        <f t="shared" si="38"/>
        <v>19966500</v>
      </c>
      <c r="N146" s="250"/>
      <c r="O146" s="103"/>
      <c r="P146" s="250"/>
      <c r="Q146" s="103"/>
      <c r="R146" s="40"/>
      <c r="S146" s="103"/>
      <c r="T146" s="40"/>
      <c r="U146" s="103"/>
      <c r="V146" s="40"/>
      <c r="W146" s="103"/>
      <c r="X146" s="2" t="b">
        <f t="shared" si="31"/>
        <v>1</v>
      </c>
      <c r="Y146" s="40">
        <v>1</v>
      </c>
      <c r="Z146" s="105">
        <f t="shared" si="39"/>
        <v>19966500</v>
      </c>
      <c r="AA146" s="40"/>
      <c r="AB146" s="105"/>
      <c r="AC146" s="40"/>
      <c r="AD146" s="105"/>
      <c r="AE146" s="40"/>
      <c r="AF146" s="105"/>
      <c r="AG146" s="2" t="b">
        <f t="shared" si="32"/>
        <v>1</v>
      </c>
      <c r="AH146" s="40">
        <v>33</v>
      </c>
      <c r="AI146" s="105">
        <f t="shared" si="33"/>
        <v>19966500</v>
      </c>
      <c r="AJ146" s="40"/>
      <c r="AK146" s="105"/>
      <c r="AL146" s="2" t="b">
        <f t="shared" si="34"/>
        <v>1</v>
      </c>
      <c r="AM146" s="40">
        <v>9</v>
      </c>
      <c r="AN146" s="105">
        <f>K146-AP146</f>
        <v>18968175</v>
      </c>
      <c r="AO146" s="40">
        <v>1</v>
      </c>
      <c r="AP146" s="105">
        <v>998325</v>
      </c>
      <c r="AQ146" s="2" t="b">
        <f t="shared" si="35"/>
        <v>1</v>
      </c>
      <c r="AR146" s="40">
        <v>2</v>
      </c>
      <c r="AS146" s="105">
        <f t="shared" si="36"/>
        <v>19966500</v>
      </c>
      <c r="AT146" s="105"/>
      <c r="AU146" s="105"/>
      <c r="AV146" s="2" t="b">
        <f t="shared" si="37"/>
        <v>1</v>
      </c>
    </row>
    <row r="147" spans="1:48" x14ac:dyDescent="0.2">
      <c r="A147" s="81" t="str">
        <f>Pasākumi_kārtas!AA147</f>
        <v>KM</v>
      </c>
      <c r="B147" s="81">
        <f>Pasākumi_kārtas!A147</f>
        <v>4</v>
      </c>
      <c r="C147" s="81" t="str">
        <f>Pasākumi_kārtas!B147</f>
        <v>4.2.</v>
      </c>
      <c r="D147" s="82" t="str">
        <f>Pasākumi_kārtas!C147</f>
        <v>Izglītība, prasmes un mūžizglītība</v>
      </c>
      <c r="E147" s="81" t="str">
        <f>Pasākumi_kārtas!E147</f>
        <v>4.2.3.</v>
      </c>
      <c r="F147" s="82" t="str">
        <f>Pasākumi_kārtas!F147</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7" s="40" t="str">
        <f>Pasākumi_kārtas!J147</f>
        <v>4.2.3.3.</v>
      </c>
      <c r="H147" s="102" t="str">
        <f>Pasākumi_kārtas!K147</f>
        <v xml:space="preserve">Pilsonisko līdzdalību veicinošu kultūras pakalpojumu pieejamības veicināšana
</v>
      </c>
      <c r="I147" s="40" t="str">
        <f>Pasākumi_kārtas!O147</f>
        <v>_</v>
      </c>
      <c r="J147" s="40" t="str">
        <f>Pasākumi_kārtas!P147</f>
        <v>ESF</v>
      </c>
      <c r="K147" s="103">
        <f>Pasākumi_kārtas!R147</f>
        <v>1631121</v>
      </c>
      <c r="L147" s="250">
        <v>152</v>
      </c>
      <c r="M147" s="103">
        <f t="shared" si="38"/>
        <v>1631121</v>
      </c>
      <c r="N147" s="250"/>
      <c r="O147" s="103"/>
      <c r="P147" s="40"/>
      <c r="Q147" s="103"/>
      <c r="R147" s="40"/>
      <c r="S147" s="103"/>
      <c r="T147" s="40"/>
      <c r="U147" s="103"/>
      <c r="V147" s="40"/>
      <c r="W147" s="103"/>
      <c r="X147" s="2" t="b">
        <f t="shared" si="31"/>
        <v>1</v>
      </c>
      <c r="Y147" s="40">
        <v>1</v>
      </c>
      <c r="Z147" s="105">
        <f t="shared" si="39"/>
        <v>1631121</v>
      </c>
      <c r="AA147" s="40"/>
      <c r="AB147" s="105"/>
      <c r="AC147" s="40"/>
      <c r="AD147" s="105"/>
      <c r="AE147" s="40"/>
      <c r="AF147" s="105"/>
      <c r="AG147" s="2" t="b">
        <f t="shared" si="32"/>
        <v>1</v>
      </c>
      <c r="AH147" s="40">
        <v>33</v>
      </c>
      <c r="AI147" s="105">
        <f t="shared" si="33"/>
        <v>1631121</v>
      </c>
      <c r="AJ147" s="40"/>
      <c r="AK147" s="105"/>
      <c r="AL147" s="2" t="b">
        <f t="shared" si="34"/>
        <v>1</v>
      </c>
      <c r="AM147" s="40">
        <v>9</v>
      </c>
      <c r="AN147" s="105">
        <f>K147</f>
        <v>1631121</v>
      </c>
      <c r="AO147" s="40"/>
      <c r="AP147" s="105"/>
      <c r="AQ147" s="2" t="b">
        <f t="shared" si="35"/>
        <v>1</v>
      </c>
      <c r="AR147" s="40">
        <v>2</v>
      </c>
      <c r="AS147" s="105">
        <f t="shared" si="36"/>
        <v>1631121</v>
      </c>
      <c r="AT147" s="105"/>
      <c r="AU147" s="105"/>
      <c r="AV147" s="2" t="b">
        <f t="shared" si="37"/>
        <v>1</v>
      </c>
    </row>
    <row r="148" spans="1:48" x14ac:dyDescent="0.2">
      <c r="A148" s="81" t="str">
        <f>Pasākumi_kārtas!AA148</f>
        <v>IZM</v>
      </c>
      <c r="B148" s="81">
        <f>Pasākumi_kārtas!A148</f>
        <v>4</v>
      </c>
      <c r="C148" s="81" t="str">
        <f>Pasākumi_kārtas!B148</f>
        <v>4.2.</v>
      </c>
      <c r="D148" s="82" t="str">
        <f>Pasākumi_kārtas!C148</f>
        <v>Izglītība, prasmes un mūžizglītība</v>
      </c>
      <c r="E148" s="81" t="str">
        <f>Pasākumi_kārtas!E148</f>
        <v>4.2.3.</v>
      </c>
      <c r="F148" s="82" t="str">
        <f>Pasākumi_kārtas!F148</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48" s="40" t="str">
        <f>Pasākumi_kārtas!J148</f>
        <v>4.2.3.4.</v>
      </c>
      <c r="H148" s="102" t="str">
        <f>Pasākumi_kārtas!K148</f>
        <v>Sekmēt NEET jauniešu integrēšanos izglītībā un nodarbinātībā</v>
      </c>
      <c r="I148" s="40" t="str">
        <f>Pasākumi_kārtas!O148</f>
        <v>_</v>
      </c>
      <c r="J148" s="40" t="str">
        <f>Pasākumi_kārtas!P148</f>
        <v>ESF</v>
      </c>
      <c r="K148" s="103">
        <f>Pasākumi_kārtas!R148</f>
        <v>5546250</v>
      </c>
      <c r="L148" s="250">
        <v>136</v>
      </c>
      <c r="M148" s="103">
        <f t="shared" si="38"/>
        <v>5546250</v>
      </c>
      <c r="N148" s="250"/>
      <c r="O148" s="103"/>
      <c r="P148" s="40"/>
      <c r="Q148" s="103"/>
      <c r="R148" s="40"/>
      <c r="S148" s="103"/>
      <c r="T148" s="40"/>
      <c r="U148" s="103"/>
      <c r="V148" s="40"/>
      <c r="W148" s="103"/>
      <c r="X148" s="2" t="b">
        <f t="shared" si="31"/>
        <v>1</v>
      </c>
      <c r="Y148" s="40">
        <v>1</v>
      </c>
      <c r="Z148" s="105">
        <f t="shared" si="39"/>
        <v>5546250</v>
      </c>
      <c r="AA148" s="40"/>
      <c r="AB148" s="105"/>
      <c r="AC148" s="40"/>
      <c r="AD148" s="105"/>
      <c r="AE148" s="40"/>
      <c r="AF148" s="105"/>
      <c r="AG148" s="2" t="b">
        <f t="shared" si="32"/>
        <v>1</v>
      </c>
      <c r="AH148" s="40">
        <v>33</v>
      </c>
      <c r="AI148" s="105">
        <f t="shared" si="33"/>
        <v>5546250</v>
      </c>
      <c r="AJ148" s="40"/>
      <c r="AK148" s="105"/>
      <c r="AL148" s="2" t="b">
        <f t="shared" si="34"/>
        <v>1</v>
      </c>
      <c r="AM148" s="40">
        <v>9</v>
      </c>
      <c r="AN148" s="105">
        <f>K148-AP148</f>
        <v>5268937</v>
      </c>
      <c r="AO148" s="40">
        <v>1</v>
      </c>
      <c r="AP148" s="105">
        <v>277313</v>
      </c>
      <c r="AQ148" s="2" t="b">
        <f t="shared" si="35"/>
        <v>1</v>
      </c>
      <c r="AR148" s="40">
        <v>2</v>
      </c>
      <c r="AS148" s="105">
        <f t="shared" si="36"/>
        <v>5546250</v>
      </c>
      <c r="AT148" s="105"/>
      <c r="AU148" s="105"/>
      <c r="AV148" s="2" t="b">
        <f t="shared" si="37"/>
        <v>1</v>
      </c>
    </row>
    <row r="149" spans="1:48" x14ac:dyDescent="0.2">
      <c r="A149" s="81" t="str">
        <f>Pasākumi_kārtas!AA149</f>
        <v>EM</v>
      </c>
      <c r="B149" s="81">
        <f>Pasākumi_kārtas!A149</f>
        <v>4</v>
      </c>
      <c r="C149" s="81" t="str">
        <f>Pasākumi_kārtas!B149</f>
        <v>4.2.</v>
      </c>
      <c r="D149" s="82" t="str">
        <f>Pasākumi_kārtas!C149</f>
        <v>Izglītība, prasmes un mūžizglītība</v>
      </c>
      <c r="E149" s="81" t="str">
        <f>Pasākumi_kārtas!E149</f>
        <v>4.2.4.</v>
      </c>
      <c r="F149" s="82" t="str">
        <f>Pasākumi_kārtas!F149</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9" s="40" t="str">
        <f>Pasākumi_kārtas!J149</f>
        <v>4.2.4.1.</v>
      </c>
      <c r="H149" s="102" t="str">
        <f>Pasākumi_kārtas!K149</f>
        <v>Atbalsts nozaru vajadzībās balstītai pieaugušo izglītībai</v>
      </c>
      <c r="I149" s="40">
        <f>Pasākumi_kārtas!O149</f>
        <v>1</v>
      </c>
      <c r="J149" s="40" t="str">
        <f>Pasākumi_kārtas!P149</f>
        <v>ESF</v>
      </c>
      <c r="K149" s="103">
        <f>Pasākumi_kārtas!R149</f>
        <v>10363449</v>
      </c>
      <c r="L149" s="250">
        <v>151</v>
      </c>
      <c r="M149" s="103">
        <f t="shared" si="38"/>
        <v>10363449</v>
      </c>
      <c r="N149" s="40"/>
      <c r="O149" s="103"/>
      <c r="P149" s="40"/>
      <c r="Q149" s="103"/>
      <c r="R149" s="40"/>
      <c r="S149" s="103"/>
      <c r="T149" s="40"/>
      <c r="U149" s="103"/>
      <c r="V149" s="40"/>
      <c r="W149" s="103"/>
      <c r="X149" s="2" t="b">
        <f t="shared" si="31"/>
        <v>1</v>
      </c>
      <c r="Y149" s="40">
        <v>1</v>
      </c>
      <c r="Z149" s="105">
        <f t="shared" si="39"/>
        <v>10363449</v>
      </c>
      <c r="AA149" s="40"/>
      <c r="AB149" s="105"/>
      <c r="AC149" s="40"/>
      <c r="AD149" s="105"/>
      <c r="AE149" s="40"/>
      <c r="AF149" s="105"/>
      <c r="AG149" s="2" t="b">
        <f t="shared" si="32"/>
        <v>1</v>
      </c>
      <c r="AH149" s="40">
        <v>33</v>
      </c>
      <c r="AI149" s="105">
        <f t="shared" si="33"/>
        <v>10363449</v>
      </c>
      <c r="AJ149" s="40"/>
      <c r="AK149" s="105"/>
      <c r="AL149" s="2" t="b">
        <f t="shared" si="34"/>
        <v>1</v>
      </c>
      <c r="AM149" s="40">
        <v>10</v>
      </c>
      <c r="AN149" s="105">
        <v>9327104</v>
      </c>
      <c r="AO149" s="40">
        <v>1</v>
      </c>
      <c r="AP149" s="105">
        <v>1036345</v>
      </c>
      <c r="AQ149" s="2" t="b">
        <f t="shared" si="35"/>
        <v>1</v>
      </c>
      <c r="AR149" s="40">
        <v>2</v>
      </c>
      <c r="AS149" s="105">
        <f t="shared" si="36"/>
        <v>10363449</v>
      </c>
      <c r="AT149" s="105"/>
      <c r="AU149" s="105"/>
      <c r="AV149" s="2" t="b">
        <f t="shared" si="37"/>
        <v>1</v>
      </c>
    </row>
    <row r="150" spans="1:48" x14ac:dyDescent="0.2">
      <c r="A150" s="81" t="str">
        <f>Pasākumi_kārtas!AA150</f>
        <v>IZM</v>
      </c>
      <c r="B150" s="81">
        <f>Pasākumi_kārtas!A150</f>
        <v>4</v>
      </c>
      <c r="C150" s="81" t="str">
        <f>Pasākumi_kārtas!B150</f>
        <v>4.2.</v>
      </c>
      <c r="D150" s="82" t="str">
        <f>Pasākumi_kārtas!C150</f>
        <v>Izglītība, prasmes un mūžizglītība</v>
      </c>
      <c r="E150" s="81" t="str">
        <f>Pasākumi_kārtas!E150</f>
        <v>4.2.4.</v>
      </c>
      <c r="F150" s="82" t="str">
        <f>Pasākumi_kārtas!F150</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0" s="40" t="str">
        <f>Pasākumi_kārtas!J150</f>
        <v>4.2.4.1.</v>
      </c>
      <c r="H150" s="102" t="str">
        <f>Pasākumi_kārtas!K150</f>
        <v>Atbalsts nozaru vajadzībās balstītai pieaugušo izglītībai</v>
      </c>
      <c r="I150" s="40">
        <f>Pasākumi_kārtas!O150</f>
        <v>2</v>
      </c>
      <c r="J150" s="40" t="str">
        <f>Pasākumi_kārtas!P150</f>
        <v>ESF</v>
      </c>
      <c r="K150" s="103">
        <f>Pasākumi_kārtas!R150</f>
        <v>4898317</v>
      </c>
      <c r="L150" s="250">
        <v>151</v>
      </c>
      <c r="M150" s="103">
        <f t="shared" si="38"/>
        <v>4898317</v>
      </c>
      <c r="N150" s="40"/>
      <c r="O150" s="103"/>
      <c r="P150" s="40"/>
      <c r="Q150" s="103"/>
      <c r="R150" s="40"/>
      <c r="S150" s="103"/>
      <c r="T150" s="40"/>
      <c r="U150" s="103"/>
      <c r="V150" s="40"/>
      <c r="W150" s="103"/>
      <c r="X150" s="2" t="b">
        <f t="shared" si="31"/>
        <v>1</v>
      </c>
      <c r="Y150" s="40">
        <v>1</v>
      </c>
      <c r="Z150" s="105">
        <f t="shared" si="39"/>
        <v>4898317</v>
      </c>
      <c r="AA150" s="40"/>
      <c r="AB150" s="105"/>
      <c r="AC150" s="40"/>
      <c r="AD150" s="105"/>
      <c r="AE150" s="40"/>
      <c r="AF150" s="105"/>
      <c r="AG150" s="2" t="b">
        <f t="shared" si="32"/>
        <v>1</v>
      </c>
      <c r="AH150" s="40">
        <v>33</v>
      </c>
      <c r="AI150" s="105">
        <f t="shared" si="33"/>
        <v>4898317</v>
      </c>
      <c r="AJ150" s="40"/>
      <c r="AK150" s="105"/>
      <c r="AL150" s="2" t="b">
        <f t="shared" si="34"/>
        <v>1</v>
      </c>
      <c r="AM150" s="40">
        <v>10</v>
      </c>
      <c r="AN150" s="105">
        <v>4408485</v>
      </c>
      <c r="AO150" s="40">
        <v>1</v>
      </c>
      <c r="AP150" s="105">
        <v>489832</v>
      </c>
      <c r="AQ150" s="2" t="b">
        <f t="shared" si="35"/>
        <v>1</v>
      </c>
      <c r="AR150" s="40">
        <v>2</v>
      </c>
      <c r="AS150" s="105">
        <f t="shared" si="36"/>
        <v>4898317</v>
      </c>
      <c r="AT150" s="105"/>
      <c r="AU150" s="105"/>
      <c r="AV150" s="2" t="b">
        <f t="shared" si="37"/>
        <v>1</v>
      </c>
    </row>
    <row r="151" spans="1:48" x14ac:dyDescent="0.2">
      <c r="A151" s="81" t="str">
        <f>Pasākumi_kārtas!AA151</f>
        <v>IZM</v>
      </c>
      <c r="B151" s="81">
        <f>Pasākumi_kārtas!A151</f>
        <v>4</v>
      </c>
      <c r="C151" s="81" t="str">
        <f>Pasākumi_kārtas!B151</f>
        <v>4.2.</v>
      </c>
      <c r="D151" s="82" t="str">
        <f>Pasākumi_kārtas!C151</f>
        <v>Izglītība, prasmes un mūžizglītība</v>
      </c>
      <c r="E151" s="81" t="str">
        <f>Pasākumi_kārtas!E151</f>
        <v>4.2.4.</v>
      </c>
      <c r="F151" s="82" t="str">
        <f>Pasākumi_kārtas!F151</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1" s="40" t="str">
        <f>Pasākumi_kārtas!J151</f>
        <v>4.2.4.2.</v>
      </c>
      <c r="H151" s="102" t="str">
        <f>Pasākumi_kārtas!K151</f>
        <v>Atbalsts pieaugušo individuālajās vajadzībās balstītai pieaugušo izglītībai</v>
      </c>
      <c r="I151" s="40" t="str">
        <f>Pasākumi_kārtas!O151</f>
        <v>_</v>
      </c>
      <c r="J151" s="40" t="str">
        <f>Pasākumi_kārtas!P151</f>
        <v>ESF</v>
      </c>
      <c r="K151" s="103">
        <f>Pasākumi_kārtas!R151</f>
        <v>29429946</v>
      </c>
      <c r="L151" s="250">
        <v>151</v>
      </c>
      <c r="M151" s="103">
        <f t="shared" si="38"/>
        <v>29429946</v>
      </c>
      <c r="N151" s="40"/>
      <c r="O151" s="103"/>
      <c r="P151" s="40"/>
      <c r="Q151" s="103"/>
      <c r="R151" s="40"/>
      <c r="S151" s="103"/>
      <c r="T151" s="40"/>
      <c r="U151" s="103"/>
      <c r="V151" s="40"/>
      <c r="W151" s="103"/>
      <c r="X151" s="2" t="b">
        <f t="shared" si="31"/>
        <v>1</v>
      </c>
      <c r="Y151" s="40">
        <v>1</v>
      </c>
      <c r="Z151" s="105">
        <f t="shared" si="39"/>
        <v>29429946</v>
      </c>
      <c r="AA151" s="40"/>
      <c r="AB151" s="105"/>
      <c r="AC151" s="40"/>
      <c r="AD151" s="105"/>
      <c r="AE151" s="40"/>
      <c r="AF151" s="105"/>
      <c r="AG151" s="2" t="b">
        <f t="shared" si="32"/>
        <v>1</v>
      </c>
      <c r="AH151" s="40">
        <v>33</v>
      </c>
      <c r="AI151" s="105">
        <f t="shared" si="33"/>
        <v>29429946</v>
      </c>
      <c r="AJ151" s="40"/>
      <c r="AK151" s="105"/>
      <c r="AL151" s="2" t="b">
        <f t="shared" si="34"/>
        <v>1</v>
      </c>
      <c r="AM151" s="40">
        <v>10</v>
      </c>
      <c r="AN151" s="105">
        <v>26486951</v>
      </c>
      <c r="AO151" s="40">
        <v>1</v>
      </c>
      <c r="AP151" s="105">
        <v>2942995</v>
      </c>
      <c r="AQ151" s="2" t="b">
        <f t="shared" si="35"/>
        <v>1</v>
      </c>
      <c r="AR151" s="40">
        <v>2</v>
      </c>
      <c r="AS151" s="105">
        <f t="shared" si="36"/>
        <v>29429946</v>
      </c>
      <c r="AT151" s="105"/>
      <c r="AU151" s="105"/>
      <c r="AV151" s="2" t="b">
        <f t="shared" si="37"/>
        <v>1</v>
      </c>
    </row>
    <row r="152" spans="1:48" x14ac:dyDescent="0.2">
      <c r="A152" s="81" t="str">
        <f>Pasākumi_kārtas!AA152</f>
        <v>VARAM</v>
      </c>
      <c r="B152" s="81">
        <f>Pasākumi_kārtas!A152</f>
        <v>4</v>
      </c>
      <c r="C152" s="81" t="str">
        <f>Pasākumi_kārtas!B152</f>
        <v>4.2.</v>
      </c>
      <c r="D152" s="82" t="str">
        <f>Pasākumi_kārtas!C152</f>
        <v>Izglītība, prasmes un mūžizglītība</v>
      </c>
      <c r="E152" s="81" t="str">
        <f>Pasākumi_kārtas!E152</f>
        <v>4.2.4.</v>
      </c>
      <c r="F152" s="82" t="str">
        <f>Pasākumi_kārtas!F152</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2" s="40" t="str">
        <f>Pasākumi_kārtas!J152</f>
        <v>4.2.4.3.</v>
      </c>
      <c r="H152" s="102" t="str">
        <f>Pasākumi_kārtas!K152</f>
        <v>Digitālo prasmju pilnveide</v>
      </c>
      <c r="I152" s="40" t="str">
        <f>Pasākumi_kārtas!O152</f>
        <v>_</v>
      </c>
      <c r="J152" s="40" t="str">
        <f>Pasākumi_kārtas!P152</f>
        <v>ESF</v>
      </c>
      <c r="K152" s="103">
        <f>Pasākumi_kārtas!R152</f>
        <v>3685037</v>
      </c>
      <c r="L152" s="250">
        <v>145</v>
      </c>
      <c r="M152" s="103">
        <f t="shared" si="38"/>
        <v>3685037</v>
      </c>
      <c r="N152" s="40"/>
      <c r="O152" s="103"/>
      <c r="P152" s="40"/>
      <c r="Q152" s="103"/>
      <c r="R152" s="40"/>
      <c r="S152" s="103"/>
      <c r="T152" s="40"/>
      <c r="U152" s="103"/>
      <c r="V152" s="40"/>
      <c r="W152" s="103"/>
      <c r="X152" s="2" t="b">
        <f t="shared" si="31"/>
        <v>1</v>
      </c>
      <c r="Y152" s="40">
        <v>1</v>
      </c>
      <c r="Z152" s="105">
        <f t="shared" si="39"/>
        <v>3685037</v>
      </c>
      <c r="AA152" s="40"/>
      <c r="AB152" s="105"/>
      <c r="AC152" s="40"/>
      <c r="AD152" s="105"/>
      <c r="AE152" s="40"/>
      <c r="AF152" s="105"/>
      <c r="AG152" s="2" t="b">
        <f t="shared" si="32"/>
        <v>1</v>
      </c>
      <c r="AH152" s="40">
        <v>33</v>
      </c>
      <c r="AI152" s="105">
        <f t="shared" si="33"/>
        <v>3685037</v>
      </c>
      <c r="AJ152" s="40"/>
      <c r="AK152" s="105"/>
      <c r="AL152" s="2" t="b">
        <f t="shared" si="34"/>
        <v>1</v>
      </c>
      <c r="AM152" s="40">
        <v>2</v>
      </c>
      <c r="AN152" s="105">
        <f t="shared" ref="AN152:AN164" si="40">K152</f>
        <v>3685037</v>
      </c>
      <c r="AO152" s="40"/>
      <c r="AP152" s="105"/>
      <c r="AQ152" s="2" t="b">
        <f t="shared" si="35"/>
        <v>1</v>
      </c>
      <c r="AR152" s="40">
        <v>2</v>
      </c>
      <c r="AS152" s="105">
        <f t="shared" si="36"/>
        <v>3685037</v>
      </c>
      <c r="AT152" s="105"/>
      <c r="AU152" s="105"/>
      <c r="AV152" s="2" t="b">
        <f t="shared" si="37"/>
        <v>1</v>
      </c>
    </row>
    <row r="153" spans="1:48" x14ac:dyDescent="0.2">
      <c r="A153" s="81" t="str">
        <f>Pasākumi_kārtas!AA153</f>
        <v>LM</v>
      </c>
      <c r="B153" s="81">
        <f>Pasākumi_kārtas!A153</f>
        <v>4</v>
      </c>
      <c r="C153" s="81" t="str">
        <f>Pasākumi_kārtas!B153</f>
        <v>4.3.</v>
      </c>
      <c r="D153" s="82" t="str">
        <f>Pasākumi_kārtas!C153</f>
        <v>Nodarbinātība un sociālā iekļaušana</v>
      </c>
      <c r="E153" s="81" t="str">
        <f>Pasākumi_kārtas!E153</f>
        <v>4.3.1.</v>
      </c>
      <c r="F153" s="82" t="str">
        <f>Pasākumi_kārtas!F153</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3" s="40" t="str">
        <f>Pasākumi_kārtas!J153</f>
        <v>4.3.1.2.</v>
      </c>
      <c r="H153" s="102" t="str">
        <f>Pasākumi_kārtas!K153</f>
        <v xml:space="preserve">Pakalpojumu kvalitātes un pieejamības uzlabošana, tuvinot valsts sociālās aprūpes centru filiāles kopienā sniegtajiem (ģimeniskai videi pietuvinātiem) pakalpojumiem
</v>
      </c>
      <c r="I153" s="40" t="str">
        <f>Pasākumi_kārtas!O153</f>
        <v>_</v>
      </c>
      <c r="J153" s="40" t="str">
        <f>Pasākumi_kārtas!P153</f>
        <v>ERAF</v>
      </c>
      <c r="K153" s="103">
        <f>Pasākumi_kārtas!R153</f>
        <v>22792352</v>
      </c>
      <c r="L153" s="250">
        <v>127</v>
      </c>
      <c r="M153" s="103">
        <f t="shared" si="38"/>
        <v>22792352</v>
      </c>
      <c r="N153" s="40"/>
      <c r="O153" s="103"/>
      <c r="P153" s="40"/>
      <c r="Q153" s="103"/>
      <c r="R153" s="40"/>
      <c r="S153" s="103"/>
      <c r="T153" s="40"/>
      <c r="U153" s="103"/>
      <c r="V153" s="40"/>
      <c r="W153" s="103"/>
      <c r="X153" s="2" t="b">
        <f t="shared" si="31"/>
        <v>1</v>
      </c>
      <c r="Y153" s="40">
        <v>1</v>
      </c>
      <c r="Z153" s="105">
        <f t="shared" si="39"/>
        <v>22792352</v>
      </c>
      <c r="AA153" s="40"/>
      <c r="AB153" s="105"/>
      <c r="AC153" s="40"/>
      <c r="AD153" s="105"/>
      <c r="AE153" s="40"/>
      <c r="AF153" s="105"/>
      <c r="AG153" s="2" t="b">
        <f t="shared" si="32"/>
        <v>1</v>
      </c>
      <c r="AH153" s="40">
        <v>33</v>
      </c>
      <c r="AI153" s="105">
        <f t="shared" si="33"/>
        <v>22792352</v>
      </c>
      <c r="AJ153" s="40"/>
      <c r="AK153" s="105"/>
      <c r="AL153" s="2" t="b">
        <f t="shared" si="34"/>
        <v>1</v>
      </c>
      <c r="AM153" s="40">
        <v>9</v>
      </c>
      <c r="AN153" s="105">
        <f t="shared" si="40"/>
        <v>22792352</v>
      </c>
      <c r="AO153" s="40"/>
      <c r="AP153" s="105"/>
      <c r="AQ153" s="2" t="b">
        <f t="shared" si="35"/>
        <v>1</v>
      </c>
      <c r="AR153" s="40">
        <v>3</v>
      </c>
      <c r="AS153" s="105">
        <f t="shared" si="36"/>
        <v>22792352</v>
      </c>
      <c r="AT153" s="105"/>
      <c r="AU153" s="105"/>
      <c r="AV153" s="2" t="b">
        <f t="shared" si="37"/>
        <v>1</v>
      </c>
    </row>
    <row r="154" spans="1:48" x14ac:dyDescent="0.2">
      <c r="A154" s="81" t="str">
        <f>Pasākumi_kārtas!AA154</f>
        <v>EM</v>
      </c>
      <c r="B154" s="81">
        <f>Pasākumi_kārtas!A154</f>
        <v>4</v>
      </c>
      <c r="C154" s="81" t="str">
        <f>Pasākumi_kārtas!B154</f>
        <v>4.3.</v>
      </c>
      <c r="D154" s="82" t="str">
        <f>Pasākumi_kārtas!C154</f>
        <v>Nodarbinātība un sociālā iekļaušana</v>
      </c>
      <c r="E154" s="81" t="str">
        <f>Pasākumi_kārtas!E154</f>
        <v>4.3.1.</v>
      </c>
      <c r="F154" s="82" t="str">
        <f>Pasākumi_kārtas!F154</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4" s="40" t="str">
        <f>Pasākumi_kārtas!J154</f>
        <v>4.3.1.3.</v>
      </c>
      <c r="H154" s="102" t="str">
        <f>Pasākumi_kārtas!K154</f>
        <v>Sociālo mājokļu atjaunošana vai jaunu sociālo mājokļu būvniecība</v>
      </c>
      <c r="I154" s="40">
        <f>Pasākumi_kārtas!O154</f>
        <v>1</v>
      </c>
      <c r="J154" s="40" t="str">
        <f>Pasākumi_kārtas!P154</f>
        <v>ERAF</v>
      </c>
      <c r="K154" s="103">
        <f>Pasākumi_kārtas!R154</f>
        <v>40721285</v>
      </c>
      <c r="L154" s="250">
        <v>126</v>
      </c>
      <c r="M154" s="103">
        <f t="shared" si="38"/>
        <v>40721285</v>
      </c>
      <c r="N154" s="40"/>
      <c r="O154" s="103"/>
      <c r="P154" s="40"/>
      <c r="Q154" s="103"/>
      <c r="R154" s="40"/>
      <c r="S154" s="103"/>
      <c r="T154" s="40"/>
      <c r="U154" s="103"/>
      <c r="V154" s="40"/>
      <c r="W154" s="103"/>
      <c r="X154" s="2" t="b">
        <f t="shared" si="31"/>
        <v>1</v>
      </c>
      <c r="Y154" s="40">
        <v>1</v>
      </c>
      <c r="Z154" s="105">
        <f t="shared" si="39"/>
        <v>40721285</v>
      </c>
      <c r="AA154" s="40"/>
      <c r="AB154" s="105"/>
      <c r="AC154" s="40"/>
      <c r="AD154" s="105"/>
      <c r="AE154" s="40"/>
      <c r="AF154" s="105"/>
      <c r="AG154" s="2" t="b">
        <f t="shared" si="32"/>
        <v>1</v>
      </c>
      <c r="AH154" s="40">
        <v>33</v>
      </c>
      <c r="AI154" s="105">
        <f t="shared" si="33"/>
        <v>40721285</v>
      </c>
      <c r="AJ154" s="40"/>
      <c r="AK154" s="105"/>
      <c r="AL154" s="2" t="b">
        <f t="shared" si="34"/>
        <v>1</v>
      </c>
      <c r="AM154" s="40">
        <v>9</v>
      </c>
      <c r="AN154" s="105">
        <f t="shared" si="40"/>
        <v>40721285</v>
      </c>
      <c r="AO154" s="40"/>
      <c r="AP154" s="105"/>
      <c r="AQ154" s="2" t="b">
        <f t="shared" si="35"/>
        <v>1</v>
      </c>
      <c r="AR154" s="40">
        <v>3</v>
      </c>
      <c r="AS154" s="105">
        <f t="shared" si="36"/>
        <v>40721285</v>
      </c>
      <c r="AT154" s="105"/>
      <c r="AU154" s="105"/>
      <c r="AV154" s="2" t="b">
        <f t="shared" si="37"/>
        <v>1</v>
      </c>
    </row>
    <row r="155" spans="1:48" x14ac:dyDescent="0.2">
      <c r="A155" s="81" t="str">
        <f>Pasākumi_kārtas!AA155</f>
        <v>EM</v>
      </c>
      <c r="B155" s="81">
        <f>Pasākumi_kārtas!A155</f>
        <v>4</v>
      </c>
      <c r="C155" s="81" t="str">
        <f>Pasākumi_kārtas!B155</f>
        <v>4.3.</v>
      </c>
      <c r="D155" s="82" t="str">
        <f>Pasākumi_kārtas!C155</f>
        <v>Nodarbinātība un sociālā iekļaušana</v>
      </c>
      <c r="E155" s="81" t="str">
        <f>Pasākumi_kārtas!E155</f>
        <v>4.3.1.</v>
      </c>
      <c r="F155" s="82" t="str">
        <f>Pasākumi_kārtas!F155</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5" s="40" t="str">
        <f>Pasākumi_kārtas!J155</f>
        <v>4.3.1.3.</v>
      </c>
      <c r="H155" s="102" t="str">
        <f>Pasākumi_kārtas!K155</f>
        <v>Sociālo mājokļu atjaunošana vai jaunu sociālo mājokļu būvniecība</v>
      </c>
      <c r="I155" s="40">
        <f>Pasākumi_kārtas!O155</f>
        <v>2</v>
      </c>
      <c r="J155" s="40" t="str">
        <f>Pasākumi_kārtas!P155</f>
        <v>ERAF</v>
      </c>
      <c r="K155" s="103">
        <f>Pasākumi_kārtas!R155</f>
        <v>29531215</v>
      </c>
      <c r="L155" s="250">
        <v>126</v>
      </c>
      <c r="M155" s="103">
        <f t="shared" si="38"/>
        <v>29531215</v>
      </c>
      <c r="N155" s="40"/>
      <c r="O155" s="103"/>
      <c r="P155" s="40"/>
      <c r="Q155" s="103"/>
      <c r="R155" s="40"/>
      <c r="S155" s="103"/>
      <c r="T155" s="40"/>
      <c r="U155" s="103"/>
      <c r="V155" s="40"/>
      <c r="W155" s="103"/>
      <c r="X155" s="2" t="b">
        <f t="shared" si="31"/>
        <v>1</v>
      </c>
      <c r="Y155" s="40">
        <v>1</v>
      </c>
      <c r="Z155" s="105">
        <f t="shared" si="39"/>
        <v>29531215</v>
      </c>
      <c r="AA155" s="40"/>
      <c r="AB155" s="105"/>
      <c r="AC155" s="40"/>
      <c r="AD155" s="105"/>
      <c r="AE155" s="40"/>
      <c r="AF155" s="105"/>
      <c r="AG155" s="2" t="b">
        <f t="shared" si="32"/>
        <v>1</v>
      </c>
      <c r="AH155" s="40">
        <v>33</v>
      </c>
      <c r="AI155" s="105">
        <f t="shared" si="33"/>
        <v>29531215</v>
      </c>
      <c r="AJ155" s="40"/>
      <c r="AK155" s="105"/>
      <c r="AL155" s="2" t="b">
        <f t="shared" si="34"/>
        <v>1</v>
      </c>
      <c r="AM155" s="40">
        <v>9</v>
      </c>
      <c r="AN155" s="105">
        <f t="shared" si="40"/>
        <v>29531215</v>
      </c>
      <c r="AO155" s="40"/>
      <c r="AP155" s="105"/>
      <c r="AQ155" s="2" t="b">
        <f t="shared" si="35"/>
        <v>1</v>
      </c>
      <c r="AR155" s="40">
        <v>3</v>
      </c>
      <c r="AS155" s="105">
        <f t="shared" si="36"/>
        <v>29531215</v>
      </c>
      <c r="AT155" s="105"/>
      <c r="AU155" s="105"/>
      <c r="AV155" s="2" t="b">
        <f t="shared" si="37"/>
        <v>1</v>
      </c>
    </row>
    <row r="156" spans="1:48" x14ac:dyDescent="0.2">
      <c r="A156" s="81" t="str">
        <f>Pasākumi_kārtas!AA156</f>
        <v>LM</v>
      </c>
      <c r="B156" s="81">
        <f>Pasākumi_kārtas!A156</f>
        <v>4</v>
      </c>
      <c r="C156" s="81" t="str">
        <f>Pasākumi_kārtas!B156</f>
        <v>4.3.</v>
      </c>
      <c r="D156" s="82" t="str">
        <f>Pasākumi_kārtas!C156</f>
        <v>Nodarbinātība un sociālā iekļaušana</v>
      </c>
      <c r="E156" s="81" t="str">
        <f>Pasākumi_kārtas!E156</f>
        <v>4.3.1.</v>
      </c>
      <c r="F156" s="82" t="str">
        <f>Pasākumi_kārtas!F156</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6" s="40" t="str">
        <f>Pasākumi_kārtas!J156</f>
        <v>4.3.1.5.</v>
      </c>
      <c r="H156" s="102" t="str">
        <f>Pasākumi_kārtas!K156</f>
        <v>Sabiedrībā balstītu sociālo pakalpojumu infrastruktūras izveide un attīstība</v>
      </c>
      <c r="I156" s="40" t="str">
        <f>Pasākumi_kārtas!O156</f>
        <v>_</v>
      </c>
      <c r="J156" s="40" t="str">
        <f>Pasākumi_kārtas!P156</f>
        <v>ERAF</v>
      </c>
      <c r="K156" s="103">
        <f>Pasākumi_kārtas!R156</f>
        <v>9388161</v>
      </c>
      <c r="L156" s="250">
        <v>127</v>
      </c>
      <c r="M156" s="103">
        <f t="shared" si="38"/>
        <v>9388161</v>
      </c>
      <c r="N156" s="250"/>
      <c r="O156" s="103"/>
      <c r="P156" s="40"/>
      <c r="Q156" s="103"/>
      <c r="R156" s="40"/>
      <c r="S156" s="103"/>
      <c r="T156" s="40"/>
      <c r="U156" s="103"/>
      <c r="V156" s="40"/>
      <c r="W156" s="103"/>
      <c r="X156" s="2" t="b">
        <f t="shared" si="31"/>
        <v>1</v>
      </c>
      <c r="Y156" s="40">
        <v>1</v>
      </c>
      <c r="Z156" s="105">
        <f t="shared" si="39"/>
        <v>9388161</v>
      </c>
      <c r="AA156" s="40"/>
      <c r="AB156" s="105"/>
      <c r="AC156" s="40"/>
      <c r="AD156" s="105"/>
      <c r="AE156" s="40"/>
      <c r="AF156" s="105"/>
      <c r="AG156" s="2" t="b">
        <f t="shared" si="32"/>
        <v>1</v>
      </c>
      <c r="AH156" s="40">
        <v>33</v>
      </c>
      <c r="AI156" s="105">
        <f t="shared" si="33"/>
        <v>9388161</v>
      </c>
      <c r="AJ156" s="40"/>
      <c r="AK156" s="105"/>
      <c r="AL156" s="2" t="b">
        <f t="shared" si="34"/>
        <v>1</v>
      </c>
      <c r="AM156" s="40">
        <v>9</v>
      </c>
      <c r="AN156" s="105">
        <f t="shared" si="40"/>
        <v>9388161</v>
      </c>
      <c r="AO156" s="40"/>
      <c r="AP156" s="105"/>
      <c r="AQ156" s="2" t="b">
        <f t="shared" si="35"/>
        <v>1</v>
      </c>
      <c r="AR156" s="40">
        <v>3</v>
      </c>
      <c r="AS156" s="105">
        <f t="shared" si="36"/>
        <v>9388161</v>
      </c>
      <c r="AT156" s="105"/>
      <c r="AU156" s="105"/>
      <c r="AV156" s="2" t="b">
        <f t="shared" si="37"/>
        <v>1</v>
      </c>
    </row>
    <row r="157" spans="1:48" x14ac:dyDescent="0.2">
      <c r="A157" s="81" t="str">
        <f>Pasākumi_kārtas!AA157</f>
        <v>KM</v>
      </c>
      <c r="B157" s="81">
        <f>Pasākumi_kārtas!A157</f>
        <v>4</v>
      </c>
      <c r="C157" s="81" t="str">
        <f>Pasākumi_kārtas!B157</f>
        <v>4.3.</v>
      </c>
      <c r="D157" s="82" t="str">
        <f>Pasākumi_kārtas!C157</f>
        <v>Nodarbinātība un sociālā iekļaušana</v>
      </c>
      <c r="E157" s="81" t="str">
        <f>Pasākumi_kārtas!E157</f>
        <v>4.3.2.</v>
      </c>
      <c r="F157" s="82" t="str">
        <f>Pasākumi_kārtas!F157</f>
        <v xml:space="preserve">"Kultūras un tūrisma lomas palielināšana ekonomiskajā attīstībā, sociālajā iekļaušanā un sociālajās inovācijās" </v>
      </c>
      <c r="G157" s="40" t="str">
        <f>Pasākumi_kārtas!J157</f>
        <v>4.3.2.0.</v>
      </c>
      <c r="H157" s="102" t="str">
        <f>Pasākumi_kārtas!K157</f>
        <v>_</v>
      </c>
      <c r="I157" s="40" t="str">
        <f>Pasākumi_kārtas!O157</f>
        <v>_</v>
      </c>
      <c r="J157" s="40" t="str">
        <f>Pasākumi_kārtas!P157</f>
        <v>ERAF</v>
      </c>
      <c r="K157" s="103">
        <f>Pasākumi_kārtas!R157</f>
        <v>17141132</v>
      </c>
      <c r="L157" s="250">
        <v>166</v>
      </c>
      <c r="M157" s="103">
        <f t="shared" si="38"/>
        <v>17141132</v>
      </c>
      <c r="N157" s="40"/>
      <c r="O157" s="103"/>
      <c r="P157" s="40"/>
      <c r="Q157" s="103"/>
      <c r="R157" s="40"/>
      <c r="S157" s="103"/>
      <c r="T157" s="40"/>
      <c r="U157" s="103"/>
      <c r="V157" s="40"/>
      <c r="W157" s="103"/>
      <c r="X157" s="2" t="b">
        <f t="shared" si="31"/>
        <v>1</v>
      </c>
      <c r="Y157" s="40">
        <v>1</v>
      </c>
      <c r="Z157" s="105">
        <f t="shared" si="39"/>
        <v>17141132</v>
      </c>
      <c r="AA157" s="40"/>
      <c r="AB157" s="105"/>
      <c r="AC157" s="40"/>
      <c r="AD157" s="105"/>
      <c r="AE157" s="40"/>
      <c r="AF157" s="105"/>
      <c r="AG157" s="2" t="b">
        <f t="shared" si="32"/>
        <v>1</v>
      </c>
      <c r="AH157" s="40">
        <v>33</v>
      </c>
      <c r="AI157" s="105">
        <f t="shared" si="33"/>
        <v>17141132</v>
      </c>
      <c r="AJ157" s="40"/>
      <c r="AK157" s="105"/>
      <c r="AL157" s="2" t="b">
        <f t="shared" si="34"/>
        <v>1</v>
      </c>
      <c r="AM157" s="40">
        <v>9</v>
      </c>
      <c r="AN157" s="105">
        <f t="shared" si="40"/>
        <v>17141132</v>
      </c>
      <c r="AO157" s="40"/>
      <c r="AP157" s="105"/>
      <c r="AQ157" s="2" t="b">
        <f t="shared" si="35"/>
        <v>1</v>
      </c>
      <c r="AR157" s="40">
        <v>3</v>
      </c>
      <c r="AS157" s="105">
        <f t="shared" si="36"/>
        <v>17141132</v>
      </c>
      <c r="AT157" s="105"/>
      <c r="AU157" s="105"/>
      <c r="AV157" s="2" t="b">
        <f t="shared" si="37"/>
        <v>1</v>
      </c>
    </row>
    <row r="158" spans="1:48" x14ac:dyDescent="0.2">
      <c r="A158" s="81" t="str">
        <f>Pasākumi_kārtas!AA158</f>
        <v>LM</v>
      </c>
      <c r="B158" s="81">
        <f>Pasākumi_kārtas!A158</f>
        <v>4</v>
      </c>
      <c r="C158" s="81" t="str">
        <f>Pasākumi_kārtas!B158</f>
        <v>4.3.</v>
      </c>
      <c r="D158" s="82" t="str">
        <f>Pasākumi_kārtas!C158</f>
        <v>Nodarbinātība un sociālā iekļaušana</v>
      </c>
      <c r="E158" s="81" t="str">
        <f>Pasākumi_kārtas!E158</f>
        <v>4.3.3.</v>
      </c>
      <c r="F158" s="82" t="str">
        <f>Pasākumi_kārtas!F158</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8" s="40" t="str">
        <f>Pasākumi_kārtas!J158</f>
        <v>4.3.3.1.</v>
      </c>
      <c r="H158" s="102" t="str">
        <f>Pasākumi_kārtas!K158</f>
        <v xml:space="preserve"> Bezdarbnieku, darba meklētāju un bezdarba riskam pakļauto personu kvalifikācijas un prasmju paaugstināšana</v>
      </c>
      <c r="I158" s="40" t="str">
        <f>Pasākumi_kārtas!O158</f>
        <v>_</v>
      </c>
      <c r="J158" s="40" t="str">
        <f>Pasākumi_kārtas!P158</f>
        <v>ESF</v>
      </c>
      <c r="K158" s="103">
        <f>Pasākumi_kārtas!R158</f>
        <v>40672500</v>
      </c>
      <c r="L158" s="250">
        <v>134</v>
      </c>
      <c r="M158" s="103">
        <v>34978350</v>
      </c>
      <c r="N158" s="250">
        <v>136</v>
      </c>
      <c r="O158" s="103">
        <v>5694150.0000000009</v>
      </c>
      <c r="P158" s="40"/>
      <c r="Q158" s="103"/>
      <c r="R158" s="40"/>
      <c r="S158" s="103"/>
      <c r="T158" s="40"/>
      <c r="U158" s="103"/>
      <c r="V158" s="40"/>
      <c r="W158" s="103"/>
      <c r="X158" s="2" t="b">
        <f t="shared" si="31"/>
        <v>1</v>
      </c>
      <c r="Y158" s="40">
        <v>1</v>
      </c>
      <c r="Z158" s="105">
        <f t="shared" si="39"/>
        <v>40672500</v>
      </c>
      <c r="AA158" s="40"/>
      <c r="AB158" s="105"/>
      <c r="AC158" s="40"/>
      <c r="AD158" s="105"/>
      <c r="AE158" s="40"/>
      <c r="AF158" s="105"/>
      <c r="AG158" s="2" t="b">
        <f t="shared" si="32"/>
        <v>1</v>
      </c>
      <c r="AH158" s="40">
        <v>33</v>
      </c>
      <c r="AI158" s="105">
        <f t="shared" si="33"/>
        <v>40672500</v>
      </c>
      <c r="AJ158" s="40"/>
      <c r="AK158" s="105"/>
      <c r="AL158" s="2" t="b">
        <f t="shared" si="34"/>
        <v>1</v>
      </c>
      <c r="AM158" s="40">
        <v>10</v>
      </c>
      <c r="AN158" s="105">
        <f t="shared" si="40"/>
        <v>40672500</v>
      </c>
      <c r="AO158" s="40"/>
      <c r="AP158" s="105"/>
      <c r="AQ158" s="2" t="b">
        <f t="shared" si="35"/>
        <v>1</v>
      </c>
      <c r="AR158" s="40">
        <v>2</v>
      </c>
      <c r="AS158" s="105">
        <f t="shared" si="36"/>
        <v>40672500</v>
      </c>
      <c r="AT158" s="105"/>
      <c r="AU158" s="105"/>
      <c r="AV158" s="2" t="b">
        <f t="shared" si="37"/>
        <v>1</v>
      </c>
    </row>
    <row r="159" spans="1:48" x14ac:dyDescent="0.2">
      <c r="A159" s="81" t="str">
        <f>Pasākumi_kārtas!AA159</f>
        <v>LM</v>
      </c>
      <c r="B159" s="81">
        <f>Pasākumi_kārtas!A159</f>
        <v>4</v>
      </c>
      <c r="C159" s="81" t="str">
        <f>Pasākumi_kārtas!B159</f>
        <v>4.3.</v>
      </c>
      <c r="D159" s="82" t="str">
        <f>Pasākumi_kārtas!C159</f>
        <v>Nodarbinātība un sociālā iekļaušana</v>
      </c>
      <c r="E159" s="81" t="str">
        <f>Pasākumi_kārtas!E159</f>
        <v>4.3.3.</v>
      </c>
      <c r="F159" s="82" t="str">
        <f>Pasākumi_kārtas!F159</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9" s="40" t="str">
        <f>Pasākumi_kārtas!J159</f>
        <v>4.3.3.2.</v>
      </c>
      <c r="H159" s="102" t="str">
        <f>Pasākumi_kārtas!K159</f>
        <v xml:space="preserve">Nelabvēlīgākā situācijā esošu bezdarbnieku un ekonomiski neaktīvo iedzīvotāju iekļaušanās darba tirgū sekmēšana </v>
      </c>
      <c r="I159" s="40" t="str">
        <f>Pasākumi_kārtas!O159</f>
        <v>_</v>
      </c>
      <c r="J159" s="40" t="str">
        <f>Pasākumi_kārtas!P159</f>
        <v>ESF</v>
      </c>
      <c r="K159" s="103">
        <f>Pasākumi_kārtas!R159</f>
        <v>55437650</v>
      </c>
      <c r="L159" s="250">
        <v>134</v>
      </c>
      <c r="M159" s="103">
        <v>47676379</v>
      </c>
      <c r="N159" s="250">
        <v>136</v>
      </c>
      <c r="O159" s="103">
        <v>7761271</v>
      </c>
      <c r="P159" s="40"/>
      <c r="Q159" s="103"/>
      <c r="R159" s="40"/>
      <c r="S159" s="103"/>
      <c r="T159" s="40"/>
      <c r="U159" s="103"/>
      <c r="V159" s="40"/>
      <c r="W159" s="103"/>
      <c r="X159" s="2" t="b">
        <f t="shared" si="31"/>
        <v>1</v>
      </c>
      <c r="Y159" s="40">
        <v>1</v>
      </c>
      <c r="Z159" s="105">
        <f t="shared" si="39"/>
        <v>55437650</v>
      </c>
      <c r="AA159" s="40"/>
      <c r="AB159" s="105"/>
      <c r="AC159" s="40"/>
      <c r="AD159" s="105"/>
      <c r="AE159" s="40"/>
      <c r="AF159" s="105"/>
      <c r="AG159" s="2" t="b">
        <f t="shared" si="32"/>
        <v>1</v>
      </c>
      <c r="AH159" s="40">
        <v>33</v>
      </c>
      <c r="AI159" s="105">
        <f t="shared" si="33"/>
        <v>55437650</v>
      </c>
      <c r="AJ159" s="40"/>
      <c r="AK159" s="105"/>
      <c r="AL159" s="2" t="b">
        <f t="shared" si="34"/>
        <v>1</v>
      </c>
      <c r="AM159" s="40">
        <v>10</v>
      </c>
      <c r="AN159" s="105">
        <f t="shared" si="40"/>
        <v>55437650</v>
      </c>
      <c r="AO159" s="40"/>
      <c r="AP159" s="105"/>
      <c r="AQ159" s="2" t="b">
        <f t="shared" si="35"/>
        <v>1</v>
      </c>
      <c r="AR159" s="40">
        <v>2</v>
      </c>
      <c r="AS159" s="105">
        <f t="shared" si="36"/>
        <v>55437650</v>
      </c>
      <c r="AT159" s="105"/>
      <c r="AU159" s="105"/>
      <c r="AV159" s="2" t="b">
        <f t="shared" si="37"/>
        <v>1</v>
      </c>
    </row>
    <row r="160" spans="1:48" x14ac:dyDescent="0.2">
      <c r="A160" s="81" t="str">
        <f>Pasākumi_kārtas!AA160</f>
        <v>LM</v>
      </c>
      <c r="B160" s="81">
        <f>Pasākumi_kārtas!A160</f>
        <v>4</v>
      </c>
      <c r="C160" s="81" t="str">
        <f>Pasākumi_kārtas!B160</f>
        <v>4.3.</v>
      </c>
      <c r="D160" s="82" t="str">
        <f>Pasākumi_kārtas!C160</f>
        <v>Nodarbinātība un sociālā iekļaušana</v>
      </c>
      <c r="E160" s="81" t="str">
        <f>Pasākumi_kārtas!E160</f>
        <v>4.3.3.</v>
      </c>
      <c r="F160" s="82" t="str">
        <f>Pasākumi_kārtas!F160</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0" s="40" t="str">
        <f>Pasākumi_kārtas!J160</f>
        <v>4.3.3.3.</v>
      </c>
      <c r="H160" s="102" t="str">
        <f>Pasākumi_kārtas!K160</f>
        <v>Atbalsts sociālajai uzņēmējdarbībai</v>
      </c>
      <c r="I160" s="40" t="str">
        <f>Pasākumi_kārtas!O160</f>
        <v>_</v>
      </c>
      <c r="J160" s="40" t="str">
        <f>Pasākumi_kārtas!P160</f>
        <v>ESF</v>
      </c>
      <c r="K160" s="103">
        <f>Pasākumi_kārtas!R160</f>
        <v>11730000</v>
      </c>
      <c r="L160" s="250">
        <v>138</v>
      </c>
      <c r="M160" s="103">
        <f t="shared" ref="M160:M172" si="41">K160</f>
        <v>11730000</v>
      </c>
      <c r="N160" s="40"/>
      <c r="O160" s="103"/>
      <c r="P160" s="40"/>
      <c r="Q160" s="103"/>
      <c r="R160" s="40"/>
      <c r="S160" s="103"/>
      <c r="T160" s="40"/>
      <c r="U160" s="103"/>
      <c r="V160" s="40"/>
      <c r="W160" s="103"/>
      <c r="X160" s="2" t="b">
        <f t="shared" si="31"/>
        <v>1</v>
      </c>
      <c r="Y160" s="40">
        <v>1</v>
      </c>
      <c r="Z160" s="105">
        <f t="shared" si="39"/>
        <v>11730000</v>
      </c>
      <c r="AA160" s="40"/>
      <c r="AB160" s="105"/>
      <c r="AC160" s="40"/>
      <c r="AD160" s="105"/>
      <c r="AE160" s="40"/>
      <c r="AF160" s="105"/>
      <c r="AG160" s="2" t="b">
        <f t="shared" si="32"/>
        <v>1</v>
      </c>
      <c r="AH160" s="40">
        <v>33</v>
      </c>
      <c r="AI160" s="105">
        <f t="shared" si="33"/>
        <v>11730000</v>
      </c>
      <c r="AJ160" s="40"/>
      <c r="AK160" s="105"/>
      <c r="AL160" s="2" t="b">
        <f t="shared" si="34"/>
        <v>1</v>
      </c>
      <c r="AM160" s="40">
        <v>4</v>
      </c>
      <c r="AN160" s="105">
        <f t="shared" si="40"/>
        <v>11730000</v>
      </c>
      <c r="AO160" s="40"/>
      <c r="AP160" s="105"/>
      <c r="AQ160" s="2" t="b">
        <f t="shared" si="35"/>
        <v>1</v>
      </c>
      <c r="AR160" s="40">
        <v>2</v>
      </c>
      <c r="AS160" s="105">
        <f t="shared" si="36"/>
        <v>11730000</v>
      </c>
      <c r="AT160" s="105"/>
      <c r="AU160" s="105"/>
      <c r="AV160" s="2" t="b">
        <f t="shared" si="37"/>
        <v>1</v>
      </c>
    </row>
    <row r="161" spans="1:48" x14ac:dyDescent="0.2">
      <c r="A161" s="81" t="str">
        <f>Pasākumi_kārtas!AA161</f>
        <v>LM</v>
      </c>
      <c r="B161" s="81">
        <f>Pasākumi_kārtas!A161</f>
        <v>4</v>
      </c>
      <c r="C161" s="81" t="str">
        <f>Pasākumi_kārtas!B161</f>
        <v>4.3.</v>
      </c>
      <c r="D161" s="82" t="str">
        <f>Pasākumi_kārtas!C161</f>
        <v>Nodarbinātība un sociālā iekļaušana</v>
      </c>
      <c r="E161" s="81" t="str">
        <f>Pasākumi_kārtas!E161</f>
        <v>4.3.3.</v>
      </c>
      <c r="F161" s="82" t="str">
        <f>Pasākumi_kārtas!F161</f>
        <v>“Uzlabot visu darba meklētāju, jo īpaši jauniešu, ilgstošo bezdarbnieku un nelabvēlīgā situācijā esošu grupu, kā arī neaktīvo personu piekļuvi nodarbinātībai, veicināt pašnodarbinātību un sociālo ekonomiku”</v>
      </c>
      <c r="G161" s="40" t="str">
        <f>Pasākumi_kārtas!J161</f>
        <v>4.3.3.4.</v>
      </c>
      <c r="H161" s="102" t="str">
        <f>Pasākumi_kārtas!K161</f>
        <v>EURES tīkla darbības nodrošināšana Latvijā</v>
      </c>
      <c r="I161" s="40" t="str">
        <f>Pasākumi_kārtas!O161</f>
        <v>_</v>
      </c>
      <c r="J161" s="40" t="str">
        <f>Pasākumi_kārtas!P161</f>
        <v>ESF</v>
      </c>
      <c r="K161" s="103">
        <f>Pasākumi_kārtas!R161</f>
        <v>1262250</v>
      </c>
      <c r="L161" s="250">
        <v>134</v>
      </c>
      <c r="M161" s="103">
        <f t="shared" si="41"/>
        <v>1262250</v>
      </c>
      <c r="N161" s="40"/>
      <c r="O161" s="103"/>
      <c r="P161" s="40"/>
      <c r="Q161" s="103"/>
      <c r="R161" s="40"/>
      <c r="S161" s="103"/>
      <c r="T161" s="40"/>
      <c r="U161" s="103"/>
      <c r="V161" s="40"/>
      <c r="W161" s="103"/>
      <c r="X161" s="2" t="b">
        <f t="shared" si="31"/>
        <v>1</v>
      </c>
      <c r="Y161" s="40">
        <v>1</v>
      </c>
      <c r="Z161" s="105">
        <f t="shared" si="39"/>
        <v>1262250</v>
      </c>
      <c r="AA161" s="40"/>
      <c r="AB161" s="105"/>
      <c r="AC161" s="40"/>
      <c r="AD161" s="105"/>
      <c r="AE161" s="40"/>
      <c r="AF161" s="105"/>
      <c r="AG161" s="2" t="b">
        <f t="shared" si="32"/>
        <v>1</v>
      </c>
      <c r="AH161" s="40">
        <v>33</v>
      </c>
      <c r="AI161" s="105">
        <f t="shared" si="33"/>
        <v>1262250</v>
      </c>
      <c r="AJ161" s="40"/>
      <c r="AK161" s="105"/>
      <c r="AL161" s="2" t="b">
        <f t="shared" si="34"/>
        <v>1</v>
      </c>
      <c r="AM161" s="40">
        <v>9</v>
      </c>
      <c r="AN161" s="105">
        <f t="shared" si="40"/>
        <v>1262250</v>
      </c>
      <c r="AO161" s="40"/>
      <c r="AP161" s="105"/>
      <c r="AQ161" s="2" t="b">
        <f t="shared" si="35"/>
        <v>1</v>
      </c>
      <c r="AR161" s="40">
        <v>2</v>
      </c>
      <c r="AS161" s="105">
        <f t="shared" si="36"/>
        <v>1262250</v>
      </c>
      <c r="AT161" s="105"/>
      <c r="AU161" s="105"/>
      <c r="AV161" s="2" t="b">
        <f t="shared" si="37"/>
        <v>1</v>
      </c>
    </row>
    <row r="162" spans="1:48" x14ac:dyDescent="0.2">
      <c r="A162" s="81" t="str">
        <f>Pasākumi_kārtas!AA162</f>
        <v>LM</v>
      </c>
      <c r="B162" s="81">
        <f>Pasākumi_kārtas!A162</f>
        <v>4</v>
      </c>
      <c r="C162" s="81" t="str">
        <f>Pasākumi_kārtas!B162</f>
        <v>4.3.</v>
      </c>
      <c r="D162" s="82" t="str">
        <f>Pasākumi_kārtas!C162</f>
        <v>Nodarbinātība un sociālā iekļaušana</v>
      </c>
      <c r="E162" s="81" t="str">
        <f>Pasākumi_kārtas!E162</f>
        <v>4.3.3.</v>
      </c>
      <c r="F162" s="82" t="str">
        <f>Pasākumi_kārtas!F162</f>
        <v>“Uzlabot visu darba meklētāju, jo īpaši jauniešu, ilgstošo bezdarbnieku un nelabvēlīgā situācijā esošu grupu, kā arī neaktīvo personu piekļuvi nodarbinātībai, veicināt pašnodarbinātību un sociālo ekonomiku”</v>
      </c>
      <c r="G162" s="40" t="str">
        <f>Pasākumi_kārtas!J162</f>
        <v>4.3.3.5.</v>
      </c>
      <c r="H162" s="102" t="str">
        <f>Pasākumi_kārtas!K162</f>
        <v xml:space="preserve">Ilgāka un labāka darba mūža veicināšana </v>
      </c>
      <c r="I162" s="40" t="str">
        <f>Pasākumi_kārtas!O162</f>
        <v>_</v>
      </c>
      <c r="J162" s="40" t="str">
        <f>Pasākumi_kārtas!P162</f>
        <v>ESF</v>
      </c>
      <c r="K162" s="103">
        <f>Pasākumi_kārtas!R162</f>
        <v>10924527</v>
      </c>
      <c r="L162" s="250">
        <v>144</v>
      </c>
      <c r="M162" s="103">
        <f t="shared" si="41"/>
        <v>10924527</v>
      </c>
      <c r="N162" s="40"/>
      <c r="O162" s="103"/>
      <c r="P162" s="40"/>
      <c r="Q162" s="103"/>
      <c r="R162" s="40"/>
      <c r="S162" s="103"/>
      <c r="T162" s="40"/>
      <c r="U162" s="103"/>
      <c r="V162" s="40"/>
      <c r="W162" s="103"/>
      <c r="X162" s="2" t="b">
        <f t="shared" si="31"/>
        <v>1</v>
      </c>
      <c r="Y162" s="40">
        <v>1</v>
      </c>
      <c r="Z162" s="105">
        <f t="shared" si="39"/>
        <v>10924527</v>
      </c>
      <c r="AA162" s="40"/>
      <c r="AB162" s="105"/>
      <c r="AC162" s="40"/>
      <c r="AD162" s="105"/>
      <c r="AE162" s="40"/>
      <c r="AF162" s="105"/>
      <c r="AG162" s="2" t="b">
        <f t="shared" si="32"/>
        <v>1</v>
      </c>
      <c r="AH162" s="40">
        <v>33</v>
      </c>
      <c r="AI162" s="105">
        <f t="shared" si="33"/>
        <v>10924527</v>
      </c>
      <c r="AJ162" s="40"/>
      <c r="AK162" s="105"/>
      <c r="AL162" s="2" t="b">
        <f t="shared" si="34"/>
        <v>1</v>
      </c>
      <c r="AM162" s="40">
        <v>9</v>
      </c>
      <c r="AN162" s="105">
        <f t="shared" si="40"/>
        <v>10924527</v>
      </c>
      <c r="AO162" s="40"/>
      <c r="AP162" s="105"/>
      <c r="AQ162" s="2" t="b">
        <f t="shared" si="35"/>
        <v>1</v>
      </c>
      <c r="AR162" s="40">
        <v>2</v>
      </c>
      <c r="AS162" s="105">
        <f t="shared" si="36"/>
        <v>10924527</v>
      </c>
      <c r="AT162" s="105"/>
      <c r="AU162" s="105"/>
      <c r="AV162" s="2" t="b">
        <f t="shared" si="37"/>
        <v>1</v>
      </c>
    </row>
    <row r="163" spans="1:48" x14ac:dyDescent="0.2">
      <c r="A163" s="81" t="str">
        <f>Pasākumi_kārtas!AA163</f>
        <v>LM</v>
      </c>
      <c r="B163" s="81">
        <f>Pasākumi_kārtas!A163</f>
        <v>4</v>
      </c>
      <c r="C163" s="81" t="str">
        <f>Pasākumi_kārtas!B163</f>
        <v>4.3.</v>
      </c>
      <c r="D163" s="82" t="str">
        <f>Pasākumi_kārtas!C163</f>
        <v>Nodarbinātība un sociālā iekļaušana</v>
      </c>
      <c r="E163" s="81" t="str">
        <f>Pasākumi_kārtas!E163</f>
        <v>4.3.3.</v>
      </c>
      <c r="F163" s="82" t="str">
        <f>Pasākumi_kārtas!F163</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3" s="40" t="str">
        <f>Pasākumi_kārtas!J163</f>
        <v>4.3.3.6.</v>
      </c>
      <c r="H163" s="102" t="str">
        <f>Pasākumi_kārtas!K163</f>
        <v>Nodarbinātības valsts aģentūras veiktspējas stiprināšana un pakalpojumu modernizēšana</v>
      </c>
      <c r="I163" s="40" t="str">
        <f>Pasākumi_kārtas!O163</f>
        <v>_</v>
      </c>
      <c r="J163" s="40" t="str">
        <f>Pasākumi_kārtas!P163</f>
        <v>ESF</v>
      </c>
      <c r="K163" s="103">
        <f>Pasākumi_kārtas!R163</f>
        <v>6800000</v>
      </c>
      <c r="L163" s="250">
        <v>139</v>
      </c>
      <c r="M163" s="103">
        <f t="shared" si="41"/>
        <v>6800000</v>
      </c>
      <c r="N163" s="40"/>
      <c r="O163" s="103"/>
      <c r="P163" s="40"/>
      <c r="Q163" s="103"/>
      <c r="R163" s="40"/>
      <c r="S163" s="103"/>
      <c r="T163" s="40"/>
      <c r="U163" s="103"/>
      <c r="V163" s="40"/>
      <c r="W163" s="103"/>
      <c r="X163" s="2" t="b">
        <f t="shared" si="31"/>
        <v>1</v>
      </c>
      <c r="Y163" s="40">
        <v>1</v>
      </c>
      <c r="Z163" s="105">
        <f t="shared" si="39"/>
        <v>6800000</v>
      </c>
      <c r="AA163" s="40"/>
      <c r="AB163" s="105"/>
      <c r="AC163" s="40"/>
      <c r="AD163" s="105"/>
      <c r="AE163" s="40"/>
      <c r="AF163" s="105"/>
      <c r="AG163" s="2" t="b">
        <f t="shared" si="32"/>
        <v>1</v>
      </c>
      <c r="AH163" s="40">
        <v>33</v>
      </c>
      <c r="AI163" s="105">
        <f t="shared" si="33"/>
        <v>6800000</v>
      </c>
      <c r="AJ163" s="40"/>
      <c r="AK163" s="105"/>
      <c r="AL163" s="2" t="b">
        <f t="shared" si="34"/>
        <v>1</v>
      </c>
      <c r="AM163" s="40">
        <v>9</v>
      </c>
      <c r="AN163" s="105">
        <f t="shared" si="40"/>
        <v>6800000</v>
      </c>
      <c r="AO163" s="40"/>
      <c r="AP163" s="105"/>
      <c r="AQ163" s="2" t="b">
        <f t="shared" si="35"/>
        <v>1</v>
      </c>
      <c r="AR163" s="40">
        <v>2</v>
      </c>
      <c r="AS163" s="105">
        <f t="shared" si="36"/>
        <v>6800000</v>
      </c>
      <c r="AT163" s="105"/>
      <c r="AU163" s="105"/>
      <c r="AV163" s="2" t="b">
        <f t="shared" si="37"/>
        <v>1</v>
      </c>
    </row>
    <row r="164" spans="1:48" x14ac:dyDescent="0.2">
      <c r="A164" s="81" t="str">
        <f>Pasākumi_kārtas!AA164</f>
        <v>LM</v>
      </c>
      <c r="B164" s="81">
        <f>Pasākumi_kārtas!A164</f>
        <v>4</v>
      </c>
      <c r="C164" s="81" t="str">
        <f>Pasākumi_kārtas!B164</f>
        <v>4.3.</v>
      </c>
      <c r="D164" s="82" t="str">
        <f>Pasākumi_kārtas!C164</f>
        <v>Nodarbinātība un sociālā iekļaušana</v>
      </c>
      <c r="E164" s="81" t="str">
        <f>Pasākumi_kārtas!E164</f>
        <v>4.3.3.</v>
      </c>
      <c r="F164" s="82" t="str">
        <f>Pasākumi_kārtas!F164</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4" s="40" t="str">
        <f>Pasākumi_kārtas!J164</f>
        <v>4.3.3.7.</v>
      </c>
      <c r="H164" s="102" t="str">
        <f>Pasākumi_kārtas!K164</f>
        <v>Valsts darba inspekcijas veiktspējas stiprināšana un pakalpojumu modernizēšana</v>
      </c>
      <c r="I164" s="40" t="str">
        <f>Pasākumi_kārtas!O164</f>
        <v>_</v>
      </c>
      <c r="J164" s="40" t="str">
        <f>Pasākumi_kārtas!P164</f>
        <v>ESF</v>
      </c>
      <c r="K164" s="103">
        <f>Pasākumi_kārtas!R164</f>
        <v>4249999</v>
      </c>
      <c r="L164" s="250">
        <v>139</v>
      </c>
      <c r="M164" s="103">
        <f t="shared" si="41"/>
        <v>4249999</v>
      </c>
      <c r="N164" s="40"/>
      <c r="O164" s="103"/>
      <c r="P164" s="40"/>
      <c r="Q164" s="103"/>
      <c r="R164" s="40"/>
      <c r="S164" s="103"/>
      <c r="T164" s="40"/>
      <c r="U164" s="103"/>
      <c r="V164" s="40"/>
      <c r="W164" s="103"/>
      <c r="X164" s="2" t="b">
        <f t="shared" si="31"/>
        <v>1</v>
      </c>
      <c r="Y164" s="40">
        <v>1</v>
      </c>
      <c r="Z164" s="105">
        <f t="shared" si="39"/>
        <v>4249999</v>
      </c>
      <c r="AA164" s="40"/>
      <c r="AB164" s="105"/>
      <c r="AC164" s="40"/>
      <c r="AD164" s="105"/>
      <c r="AE164" s="40"/>
      <c r="AF164" s="105"/>
      <c r="AG164" s="2" t="b">
        <f t="shared" si="32"/>
        <v>1</v>
      </c>
      <c r="AH164" s="40">
        <v>33</v>
      </c>
      <c r="AI164" s="105">
        <f t="shared" si="33"/>
        <v>4249999</v>
      </c>
      <c r="AJ164" s="40"/>
      <c r="AK164" s="105"/>
      <c r="AL164" s="2" t="b">
        <f t="shared" si="34"/>
        <v>1</v>
      </c>
      <c r="AM164" s="40">
        <v>9</v>
      </c>
      <c r="AN164" s="105">
        <f t="shared" si="40"/>
        <v>4249999</v>
      </c>
      <c r="AO164" s="40"/>
      <c r="AP164" s="105"/>
      <c r="AQ164" s="2" t="b">
        <f t="shared" si="35"/>
        <v>1</v>
      </c>
      <c r="AR164" s="40">
        <v>2</v>
      </c>
      <c r="AS164" s="105">
        <f t="shared" si="36"/>
        <v>4249999</v>
      </c>
      <c r="AT164" s="105"/>
      <c r="AU164" s="105"/>
      <c r="AV164" s="2" t="b">
        <f t="shared" si="37"/>
        <v>1</v>
      </c>
    </row>
    <row r="165" spans="1:48" x14ac:dyDescent="0.2">
      <c r="A165" s="81" t="str">
        <f>Pasākumi_kārtas!AA165</f>
        <v>LM</v>
      </c>
      <c r="B165" s="81">
        <f>Pasākumi_kārtas!A165</f>
        <v>4</v>
      </c>
      <c r="C165" s="81" t="str">
        <f>Pasākumi_kārtas!B165</f>
        <v>4.3.</v>
      </c>
      <c r="D165" s="82" t="str">
        <f>Pasākumi_kārtas!C165</f>
        <v>Nodarbinātība un sociālā iekļaušana</v>
      </c>
      <c r="E165" s="81" t="str">
        <f>Pasākumi_kārtas!E165</f>
        <v>4.3.4.</v>
      </c>
      <c r="F165" s="82" t="str">
        <f>Pasākumi_kārtas!F165</f>
        <v>“Sekmēt aktīvu iekļaušanu, lai veicinātu vienlīdzīgas iespējas, nediskriminēšanu un aktīvu līdzdalību, kā arī uzlabotu nodarbināmību,  jo īpaši attiecībā uz nelabvēlīgā situācijā esošām grupām”</v>
      </c>
      <c r="G165" s="40" t="str">
        <f>Pasākumi_kārtas!J165</f>
        <v>4.3.4.1.</v>
      </c>
      <c r="H165" s="102" t="str">
        <f>Pasākumi_kārtas!K165</f>
        <v>Vienlīdzīgu iespēju un nediskriminācijas veicināšana</v>
      </c>
      <c r="I165" s="40" t="str">
        <f>Pasākumi_kārtas!O165</f>
        <v>_</v>
      </c>
      <c r="J165" s="40" t="str">
        <f>Pasākumi_kārtas!P165</f>
        <v>ESF</v>
      </c>
      <c r="K165" s="103">
        <f>Pasākumi_kārtas!R165</f>
        <v>1700000</v>
      </c>
      <c r="L165" s="250">
        <v>152</v>
      </c>
      <c r="M165" s="103">
        <f t="shared" si="41"/>
        <v>1700000</v>
      </c>
      <c r="N165" s="40"/>
      <c r="O165" s="103"/>
      <c r="P165" s="40"/>
      <c r="Q165" s="103"/>
      <c r="R165" s="40"/>
      <c r="S165" s="103"/>
      <c r="T165" s="40"/>
      <c r="U165" s="103"/>
      <c r="V165" s="40"/>
      <c r="W165" s="103"/>
      <c r="X165" s="2" t="b">
        <f t="shared" si="31"/>
        <v>1</v>
      </c>
      <c r="Y165" s="40">
        <v>1</v>
      </c>
      <c r="Z165" s="105">
        <f t="shared" si="39"/>
        <v>1700000</v>
      </c>
      <c r="AA165" s="40"/>
      <c r="AB165" s="105"/>
      <c r="AC165" s="40"/>
      <c r="AD165" s="105"/>
      <c r="AE165" s="40"/>
      <c r="AF165" s="105"/>
      <c r="AG165" s="2" t="b">
        <f t="shared" si="32"/>
        <v>1</v>
      </c>
      <c r="AH165" s="40">
        <v>33</v>
      </c>
      <c r="AI165" s="105">
        <f t="shared" ref="AI165:AI196" si="42">K165</f>
        <v>1700000</v>
      </c>
      <c r="AJ165" s="40"/>
      <c r="AK165" s="105"/>
      <c r="AL165" s="2" t="b">
        <f t="shared" si="34"/>
        <v>1</v>
      </c>
      <c r="AM165" s="40">
        <v>5</v>
      </c>
      <c r="AN165" s="105">
        <f>AI165</f>
        <v>1700000</v>
      </c>
      <c r="AO165" s="40"/>
      <c r="AP165" s="105"/>
      <c r="AQ165" s="2" t="b">
        <f t="shared" si="35"/>
        <v>1</v>
      </c>
      <c r="AR165" s="40">
        <v>1</v>
      </c>
      <c r="AS165" s="105">
        <f t="shared" si="36"/>
        <v>1700000</v>
      </c>
      <c r="AT165" s="105"/>
      <c r="AU165" s="105"/>
      <c r="AV165" s="2" t="b">
        <f t="shared" si="37"/>
        <v>1</v>
      </c>
    </row>
    <row r="166" spans="1:48" x14ac:dyDescent="0.2">
      <c r="A166" s="81" t="str">
        <f>Pasākumi_kārtas!AA166</f>
        <v>LM</v>
      </c>
      <c r="B166" s="81">
        <f>Pasākumi_kārtas!A166</f>
        <v>4</v>
      </c>
      <c r="C166" s="81" t="str">
        <f>Pasākumi_kārtas!B166</f>
        <v>4.3.</v>
      </c>
      <c r="D166" s="82" t="str">
        <f>Pasākumi_kārtas!C166</f>
        <v>Nodarbinātība un sociālā iekļaušana</v>
      </c>
      <c r="E166" s="81" t="str">
        <f>Pasākumi_kārtas!E166</f>
        <v>4.3.4.</v>
      </c>
      <c r="F166" s="82" t="str">
        <f>Pasākumi_kārtas!F166</f>
        <v>“Sekmēt aktīvu iekļaušanu, lai veicinātu vienlīdzīgas iespējas, nediskriminēšanu un aktīvu līdzdalību, kā arī uzlabotu nodarbināmību,  jo īpaši attiecībā uz nelabvēlīgā situācijā esošām grupām”</v>
      </c>
      <c r="G166" s="40" t="str">
        <f>Pasākumi_kārtas!J166</f>
        <v>4.3.4.2.</v>
      </c>
      <c r="H166" s="102" t="str">
        <f>Pasākumi_kārtas!K166</f>
        <v>Atbalsta pasākumi diskriminācijas riskam pakļautajām personām vienlīdzīgu iespēju un tiesību realizēšanai dažādās dzīves jomās</v>
      </c>
      <c r="I166" s="40">
        <f>Pasākumi_kārtas!O166</f>
        <v>1</v>
      </c>
      <c r="J166" s="40" t="str">
        <f>Pasākumi_kārtas!P166</f>
        <v>ESF</v>
      </c>
      <c r="K166" s="103">
        <f>Pasākumi_kārtas!R166</f>
        <v>1079661</v>
      </c>
      <c r="L166" s="250">
        <v>152</v>
      </c>
      <c r="M166" s="103">
        <f t="shared" si="41"/>
        <v>1079661</v>
      </c>
      <c r="N166" s="40"/>
      <c r="O166" s="103"/>
      <c r="P166" s="40"/>
      <c r="Q166" s="103"/>
      <c r="R166" s="40"/>
      <c r="S166" s="103"/>
      <c r="T166" s="40"/>
      <c r="U166" s="103"/>
      <c r="V166" s="40"/>
      <c r="W166" s="103"/>
      <c r="X166" s="2" t="b">
        <f t="shared" si="31"/>
        <v>1</v>
      </c>
      <c r="Y166" s="40">
        <v>1</v>
      </c>
      <c r="Z166" s="105">
        <f t="shared" si="39"/>
        <v>1079661</v>
      </c>
      <c r="AA166" s="40"/>
      <c r="AB166" s="105"/>
      <c r="AC166" s="40"/>
      <c r="AD166" s="105"/>
      <c r="AE166" s="40"/>
      <c r="AF166" s="105"/>
      <c r="AG166" s="2" t="b">
        <f t="shared" si="32"/>
        <v>1</v>
      </c>
      <c r="AH166" s="40">
        <v>33</v>
      </c>
      <c r="AI166" s="105">
        <f t="shared" si="42"/>
        <v>1079661</v>
      </c>
      <c r="AJ166" s="40"/>
      <c r="AK166" s="105"/>
      <c r="AL166" s="2" t="b">
        <f t="shared" si="34"/>
        <v>1</v>
      </c>
      <c r="AM166" s="40">
        <v>5</v>
      </c>
      <c r="AN166" s="105">
        <f>K166</f>
        <v>1079661</v>
      </c>
      <c r="AO166" s="40"/>
      <c r="AP166" s="105"/>
      <c r="AQ166" s="2" t="b">
        <f t="shared" si="35"/>
        <v>1</v>
      </c>
      <c r="AR166" s="40">
        <v>2</v>
      </c>
      <c r="AS166" s="105">
        <f t="shared" si="36"/>
        <v>1079661</v>
      </c>
      <c r="AT166" s="105"/>
      <c r="AU166" s="105"/>
      <c r="AV166" s="2" t="b">
        <f t="shared" si="37"/>
        <v>1</v>
      </c>
    </row>
    <row r="167" spans="1:48" x14ac:dyDescent="0.2">
      <c r="A167" s="81" t="str">
        <f>Pasākumi_kārtas!AA167</f>
        <v>LM</v>
      </c>
      <c r="B167" s="81">
        <f>Pasākumi_kārtas!A167</f>
        <v>4</v>
      </c>
      <c r="C167" s="81" t="str">
        <f>Pasākumi_kārtas!B167</f>
        <v>4.3.</v>
      </c>
      <c r="D167" s="82" t="str">
        <f>Pasākumi_kārtas!C167</f>
        <v>Nodarbinātība un sociālā iekļaušana</v>
      </c>
      <c r="E167" s="81" t="str">
        <f>Pasākumi_kārtas!E167</f>
        <v>4.3.4.</v>
      </c>
      <c r="F167" s="82" t="str">
        <f>Pasākumi_kārtas!F167</f>
        <v>“Sekmēt aktīvu iekļaušanu, lai veicinātu vienlīdzīgas iespējas, nediskriminēšanu un aktīvu līdzdalību, kā arī uzlabotu nodarbināmību,  jo īpaši attiecībā uz nelabvēlīgā situācijā esošām grupām”</v>
      </c>
      <c r="G167" s="40" t="str">
        <f>Pasākumi_kārtas!J167</f>
        <v>4.3.4.2.</v>
      </c>
      <c r="H167" s="102" t="str">
        <f>Pasākumi_kārtas!K167</f>
        <v>Atbalsta pasākumi diskriminācijas riskam pakļautajām personām vienlīdzīgu iespēju un tiesību realizēšanai dažādās dzīves jomās</v>
      </c>
      <c r="I167" s="40">
        <f>Pasākumi_kārtas!O167</f>
        <v>2</v>
      </c>
      <c r="J167" s="40" t="str">
        <f>Pasākumi_kārtas!P167</f>
        <v>ESF</v>
      </c>
      <c r="K167" s="103">
        <f>Pasākumi_kārtas!R167</f>
        <v>1961606</v>
      </c>
      <c r="L167" s="250">
        <v>152</v>
      </c>
      <c r="M167" s="103">
        <f t="shared" si="41"/>
        <v>1961606</v>
      </c>
      <c r="N167" s="40"/>
      <c r="O167" s="103"/>
      <c r="P167" s="40"/>
      <c r="Q167" s="103"/>
      <c r="R167" s="40"/>
      <c r="S167" s="103"/>
      <c r="T167" s="40"/>
      <c r="U167" s="103"/>
      <c r="V167" s="40"/>
      <c r="W167" s="103"/>
      <c r="X167" s="2" t="b">
        <f t="shared" si="31"/>
        <v>1</v>
      </c>
      <c r="Y167" s="40">
        <v>1</v>
      </c>
      <c r="Z167" s="105">
        <f t="shared" si="39"/>
        <v>1961606</v>
      </c>
      <c r="AA167" s="40"/>
      <c r="AB167" s="105"/>
      <c r="AC167" s="40"/>
      <c r="AD167" s="105"/>
      <c r="AE167" s="40"/>
      <c r="AF167" s="105"/>
      <c r="AG167" s="2" t="b">
        <f t="shared" si="32"/>
        <v>1</v>
      </c>
      <c r="AH167" s="40">
        <v>33</v>
      </c>
      <c r="AI167" s="105">
        <f t="shared" si="42"/>
        <v>1961606</v>
      </c>
      <c r="AJ167" s="40"/>
      <c r="AK167" s="105"/>
      <c r="AL167" s="2" t="b">
        <f t="shared" si="34"/>
        <v>1</v>
      </c>
      <c r="AM167" s="40">
        <v>5</v>
      </c>
      <c r="AN167" s="105">
        <f>K167</f>
        <v>1961606</v>
      </c>
      <c r="AO167" s="40"/>
      <c r="AP167" s="105"/>
      <c r="AQ167" s="2" t="b">
        <f t="shared" si="35"/>
        <v>1</v>
      </c>
      <c r="AR167" s="40">
        <v>2</v>
      </c>
      <c r="AS167" s="105">
        <f t="shared" si="36"/>
        <v>1961606</v>
      </c>
      <c r="AT167" s="105"/>
      <c r="AU167" s="105"/>
      <c r="AV167" s="2" t="b">
        <f t="shared" si="37"/>
        <v>1</v>
      </c>
    </row>
    <row r="168" spans="1:48" x14ac:dyDescent="0.2">
      <c r="A168" s="81" t="str">
        <f>Pasākumi_kārtas!AA168</f>
        <v>LM</v>
      </c>
      <c r="B168" s="81">
        <f>Pasākumi_kārtas!A168</f>
        <v>4</v>
      </c>
      <c r="C168" s="81" t="str">
        <f>Pasākumi_kārtas!B168</f>
        <v>4.3.</v>
      </c>
      <c r="D168" s="82" t="str">
        <f>Pasākumi_kārtas!C168</f>
        <v>Nodarbinātība un sociālā iekļaušana</v>
      </c>
      <c r="E168" s="81" t="str">
        <f>Pasākumi_kārtas!E168</f>
        <v>4.3.4.</v>
      </c>
      <c r="F168" s="82" t="str">
        <f>Pasākumi_kārtas!F168</f>
        <v>“Sekmēt aktīvu iekļaušanu, lai veicinātu vienlīdzīgas iespējas, nediskriminēšanu un aktīvu līdzdalību, kā arī uzlabotu nodarbināmību,  jo īpaši attiecībā uz nelabvēlīgā situācijā esošām grupām”</v>
      </c>
      <c r="G168" s="40" t="str">
        <f>Pasākumi_kārtas!J168</f>
        <v>4.3.4.3.</v>
      </c>
      <c r="H168" s="102" t="str">
        <f>Pasākumi_kārtas!K168</f>
        <v>Pasākumi ģimenes un darba dzīves saskaņošanai</v>
      </c>
      <c r="I168" s="40" t="str">
        <f>Pasākumi_kārtas!O168</f>
        <v>_</v>
      </c>
      <c r="J168" s="40" t="str">
        <f>Pasākumi_kārtas!P168</f>
        <v>ESF</v>
      </c>
      <c r="K168" s="103">
        <f>Pasākumi_kārtas!R168</f>
        <v>4513381</v>
      </c>
      <c r="L168" s="250">
        <v>152</v>
      </c>
      <c r="M168" s="103">
        <f t="shared" si="41"/>
        <v>4513381</v>
      </c>
      <c r="N168" s="40"/>
      <c r="O168" s="103"/>
      <c r="P168" s="40"/>
      <c r="Q168" s="103"/>
      <c r="R168" s="40"/>
      <c r="S168" s="103"/>
      <c r="T168" s="40"/>
      <c r="U168" s="103"/>
      <c r="V168" s="40"/>
      <c r="W168" s="103"/>
      <c r="X168" s="2" t="b">
        <f t="shared" si="31"/>
        <v>1</v>
      </c>
      <c r="Y168" s="40">
        <v>1</v>
      </c>
      <c r="Z168" s="105">
        <f t="shared" si="39"/>
        <v>4513381</v>
      </c>
      <c r="AA168" s="40"/>
      <c r="AB168" s="105"/>
      <c r="AC168" s="40"/>
      <c r="AD168" s="105"/>
      <c r="AE168" s="40"/>
      <c r="AF168" s="105"/>
      <c r="AG168" s="2" t="b">
        <f t="shared" si="32"/>
        <v>1</v>
      </c>
      <c r="AH168" s="40">
        <v>33</v>
      </c>
      <c r="AI168" s="105">
        <f t="shared" si="42"/>
        <v>4513381</v>
      </c>
      <c r="AJ168" s="40"/>
      <c r="AK168" s="105"/>
      <c r="AL168" s="2" t="b">
        <f t="shared" si="34"/>
        <v>1</v>
      </c>
      <c r="AM168" s="40">
        <v>9</v>
      </c>
      <c r="AN168" s="105">
        <f>K168</f>
        <v>4513381</v>
      </c>
      <c r="AO168" s="40"/>
      <c r="AP168" s="105"/>
      <c r="AQ168" s="2" t="b">
        <f t="shared" si="35"/>
        <v>1</v>
      </c>
      <c r="AR168" s="40">
        <v>2</v>
      </c>
      <c r="AS168" s="105">
        <f t="shared" si="36"/>
        <v>4513381</v>
      </c>
      <c r="AT168" s="105"/>
      <c r="AU168" s="105"/>
      <c r="AV168" s="2" t="b">
        <f t="shared" si="37"/>
        <v>1</v>
      </c>
    </row>
    <row r="169" spans="1:48" x14ac:dyDescent="0.2">
      <c r="A169" s="81" t="str">
        <f>Pasākumi_kārtas!AA169</f>
        <v>VK</v>
      </c>
      <c r="B169" s="81">
        <f>Pasākumi_kārtas!A169</f>
        <v>4</v>
      </c>
      <c r="C169" s="81" t="str">
        <f>Pasākumi_kārtas!B169</f>
        <v>4.3.</v>
      </c>
      <c r="D169" s="82" t="str">
        <f>Pasākumi_kārtas!C169</f>
        <v>Nodarbinātība un sociālā iekļaušana</v>
      </c>
      <c r="E169" s="81" t="str">
        <f>Pasākumi_kārtas!E169</f>
        <v>4.3.4.</v>
      </c>
      <c r="F169" s="82" t="str">
        <f>Pasākumi_kārtas!F169</f>
        <v>“Sekmēt aktīvu iekļaušanu, lai veicinātu vienlīdzīgas iespējas, nediskriminēšanu un aktīvu līdzdalību, kā arī uzlabotu nodarbināmību,  jo īpaši attiecībā uz nelabvēlīgā situācijā esošām grupām”</v>
      </c>
      <c r="G169" s="40" t="str">
        <f>Pasākumi_kārtas!J169</f>
        <v>4.3.4.4.</v>
      </c>
      <c r="H169" s="102" t="str">
        <f>Pasākumi_kārtas!K169</f>
        <v>Sociālā dialoga attīstība, stiprinot sociālo partneru veiktspēju līdzdarboties likumdošanas, nacionālo reformu un koplīgumu slēgšanas pārrunu procesā</v>
      </c>
      <c r="I169" s="40" t="str">
        <f>Pasākumi_kārtas!O169</f>
        <v>_</v>
      </c>
      <c r="J169" s="40" t="str">
        <f>Pasākumi_kārtas!P169</f>
        <v>ESF</v>
      </c>
      <c r="K169" s="103">
        <f>Pasākumi_kārtas!R169</f>
        <v>1448713</v>
      </c>
      <c r="L169" s="250">
        <v>152</v>
      </c>
      <c r="M169" s="103">
        <f t="shared" si="41"/>
        <v>1448713</v>
      </c>
      <c r="N169" s="40"/>
      <c r="O169" s="103"/>
      <c r="P169" s="40"/>
      <c r="Q169" s="103"/>
      <c r="R169" s="40"/>
      <c r="S169" s="103"/>
      <c r="T169" s="40"/>
      <c r="U169" s="103"/>
      <c r="V169" s="40"/>
      <c r="W169" s="103"/>
      <c r="X169" s="2" t="b">
        <f t="shared" si="31"/>
        <v>1</v>
      </c>
      <c r="Y169" s="40">
        <v>1</v>
      </c>
      <c r="Z169" s="105">
        <f t="shared" si="39"/>
        <v>1448713</v>
      </c>
      <c r="AA169" s="40"/>
      <c r="AB169" s="105"/>
      <c r="AC169" s="40"/>
      <c r="AD169" s="105"/>
      <c r="AE169" s="40"/>
      <c r="AF169" s="105"/>
      <c r="AG169" s="2" t="b">
        <f t="shared" si="32"/>
        <v>1</v>
      </c>
      <c r="AH169" s="40">
        <v>33</v>
      </c>
      <c r="AI169" s="105">
        <f t="shared" si="42"/>
        <v>1448713</v>
      </c>
      <c r="AJ169" s="40"/>
      <c r="AK169" s="105"/>
      <c r="AL169" s="2" t="b">
        <f t="shared" si="34"/>
        <v>1</v>
      </c>
      <c r="AM169" s="40">
        <v>7</v>
      </c>
      <c r="AN169" s="105">
        <f>K169</f>
        <v>1448713</v>
      </c>
      <c r="AO169" s="40"/>
      <c r="AP169" s="105"/>
      <c r="AQ169" s="2" t="b">
        <f t="shared" si="35"/>
        <v>1</v>
      </c>
      <c r="AR169" s="40">
        <v>2</v>
      </c>
      <c r="AS169" s="105">
        <f t="shared" si="36"/>
        <v>1448713</v>
      </c>
      <c r="AT169" s="105"/>
      <c r="AU169" s="105"/>
      <c r="AV169" s="2" t="b">
        <f t="shared" si="37"/>
        <v>1</v>
      </c>
    </row>
    <row r="170" spans="1:48" x14ac:dyDescent="0.2">
      <c r="A170" s="81" t="str">
        <f>Pasākumi_kārtas!AA170</f>
        <v>VK</v>
      </c>
      <c r="B170" s="81">
        <f>Pasākumi_kārtas!A170</f>
        <v>4</v>
      </c>
      <c r="C170" s="81" t="str">
        <f>Pasākumi_kārtas!B170</f>
        <v>4.3.</v>
      </c>
      <c r="D170" s="82" t="str">
        <f>Pasākumi_kārtas!C170</f>
        <v>Nodarbinātība un sociālā iekļaušana</v>
      </c>
      <c r="E170" s="81" t="str">
        <f>Pasākumi_kārtas!E170</f>
        <v>4.3.4.</v>
      </c>
      <c r="F170" s="82" t="str">
        <f>Pasākumi_kārtas!F170</f>
        <v>“Sekmēt aktīvu iekļaušanu, lai veicinātu vienlīdzīgas iespējas, nediskriminēšanu un aktīvu līdzdalību, kā arī uzlabotu nodarbināmību,  jo īpaši attiecībā uz nelabvēlīgā situācijā esošām grupām”</v>
      </c>
      <c r="G170" s="40" t="str">
        <f>Pasākumi_kārtas!J170</f>
        <v>4.3.4.5.</v>
      </c>
      <c r="H170" s="102" t="str">
        <f>Pasākumi_kārtas!K170</f>
        <v>Atbalsts pilsoniskās sabiedrības organizāciju izaugsmei, stiprinot līdzdalību publiskās pārvaldes lēmumu pieņemšanas procesos</v>
      </c>
      <c r="I170" s="40" t="str">
        <f>Pasākumi_kārtas!O170</f>
        <v>_</v>
      </c>
      <c r="J170" s="40" t="str">
        <f>Pasākumi_kārtas!P170</f>
        <v>ESF</v>
      </c>
      <c r="K170" s="103">
        <f>Pasākumi_kārtas!R170</f>
        <v>1479000</v>
      </c>
      <c r="L170" s="250">
        <v>152</v>
      </c>
      <c r="M170" s="103">
        <f t="shared" si="41"/>
        <v>1479000</v>
      </c>
      <c r="N170" s="40"/>
      <c r="O170" s="103"/>
      <c r="P170" s="40"/>
      <c r="Q170" s="103"/>
      <c r="R170" s="40"/>
      <c r="S170" s="103"/>
      <c r="T170" s="40"/>
      <c r="U170" s="103"/>
      <c r="V170" s="40"/>
      <c r="W170" s="103"/>
      <c r="X170" s="2" t="b">
        <f t="shared" si="31"/>
        <v>1</v>
      </c>
      <c r="Y170" s="40">
        <v>1</v>
      </c>
      <c r="Z170" s="105">
        <f t="shared" si="39"/>
        <v>1479000</v>
      </c>
      <c r="AA170" s="40"/>
      <c r="AB170" s="105"/>
      <c r="AC170" s="40"/>
      <c r="AD170" s="105"/>
      <c r="AE170" s="40"/>
      <c r="AF170" s="105"/>
      <c r="AG170" s="2" t="b">
        <f t="shared" si="32"/>
        <v>1</v>
      </c>
      <c r="AH170" s="40">
        <v>33</v>
      </c>
      <c r="AI170" s="105">
        <f t="shared" si="42"/>
        <v>1479000</v>
      </c>
      <c r="AJ170" s="40"/>
      <c r="AK170" s="105"/>
      <c r="AL170" s="2" t="b">
        <f t="shared" si="34"/>
        <v>1</v>
      </c>
      <c r="AM170" s="40">
        <v>8</v>
      </c>
      <c r="AN170" s="105">
        <f>K170</f>
        <v>1479000</v>
      </c>
      <c r="AO170" s="40"/>
      <c r="AP170" s="105"/>
      <c r="AQ170" s="2" t="b">
        <f t="shared" si="35"/>
        <v>1</v>
      </c>
      <c r="AR170" s="40">
        <v>2</v>
      </c>
      <c r="AS170" s="105">
        <f t="shared" si="36"/>
        <v>1479000</v>
      </c>
      <c r="AT170" s="105"/>
      <c r="AU170" s="105"/>
      <c r="AV170" s="2" t="b">
        <f t="shared" si="37"/>
        <v>1</v>
      </c>
    </row>
    <row r="171" spans="1:48" x14ac:dyDescent="0.2">
      <c r="A171" s="81" t="str">
        <f>Pasākumi_kārtas!AA171</f>
        <v>TM</v>
      </c>
      <c r="B171" s="81">
        <f>Pasākumi_kārtas!A171</f>
        <v>4</v>
      </c>
      <c r="C171" s="81" t="str">
        <f>Pasākumi_kārtas!B171</f>
        <v>4.3.</v>
      </c>
      <c r="D171" s="82" t="str">
        <f>Pasākumi_kārtas!C171</f>
        <v>Nodarbinātība un sociālā iekļaušana</v>
      </c>
      <c r="E171" s="81" t="str">
        <f>Pasākumi_kārtas!E171</f>
        <v>4.3.4.</v>
      </c>
      <c r="F171" s="82" t="str">
        <f>Pasākumi_kārtas!F171</f>
        <v>“Sekmēt aktīvu iekļaušanu, lai veicinātu vienlīdzīgas iespējas, nediskriminēšanu un aktīvu līdzdalību, kā arī uzlabotu nodarbināmību,  jo īpaši attiecībā uz nelabvēlīgā situācijā esošām grupām”</v>
      </c>
      <c r="G171" s="40" t="str">
        <f>Pasākumi_kārtas!J171</f>
        <v>4.3.4.6.</v>
      </c>
      <c r="H171" s="102" t="str">
        <f>Pasākumi_kārtas!K171</f>
        <v>Resocializācijas pakalpojumu probācijas klientiem pilnveidošana un taisnīguma atjaunošanas pieeju attīstība, veicinot probācijas klientu aktīvu līdzdalību sabiedrības procesos un radot priekšnosacījumus viņu veiksmīgai iekļaušanai un nodarbināmībai</v>
      </c>
      <c r="I171" s="40" t="str">
        <f>Pasākumi_kārtas!O171</f>
        <v>_</v>
      </c>
      <c r="J171" s="40" t="str">
        <f>Pasākumi_kārtas!P171</f>
        <v>ESF</v>
      </c>
      <c r="K171" s="103">
        <f>Pasākumi_kārtas!R171</f>
        <v>2808499</v>
      </c>
      <c r="L171" s="250">
        <v>134</v>
      </c>
      <c r="M171" s="103">
        <f t="shared" si="41"/>
        <v>2808499</v>
      </c>
      <c r="N171" s="40"/>
      <c r="O171" s="103"/>
      <c r="P171" s="40"/>
      <c r="Q171" s="103"/>
      <c r="R171" s="40"/>
      <c r="S171" s="103"/>
      <c r="T171" s="40"/>
      <c r="U171" s="103"/>
      <c r="V171" s="40"/>
      <c r="W171" s="103"/>
      <c r="X171" s="2" t="b">
        <f t="shared" si="31"/>
        <v>1</v>
      </c>
      <c r="Y171" s="40">
        <v>1</v>
      </c>
      <c r="Z171" s="105">
        <f t="shared" si="39"/>
        <v>2808499</v>
      </c>
      <c r="AA171" s="40"/>
      <c r="AB171" s="105"/>
      <c r="AC171" s="40"/>
      <c r="AD171" s="105"/>
      <c r="AE171" s="40"/>
      <c r="AF171" s="105"/>
      <c r="AG171" s="2" t="b">
        <f t="shared" si="32"/>
        <v>1</v>
      </c>
      <c r="AH171" s="40">
        <v>33</v>
      </c>
      <c r="AI171" s="105">
        <f t="shared" si="42"/>
        <v>2808499</v>
      </c>
      <c r="AJ171" s="40"/>
      <c r="AK171" s="105"/>
      <c r="AL171" s="2" t="b">
        <f t="shared" si="34"/>
        <v>1</v>
      </c>
      <c r="AM171" s="40">
        <v>5</v>
      </c>
      <c r="AN171" s="105">
        <v>1404249</v>
      </c>
      <c r="AO171" s="40">
        <v>10</v>
      </c>
      <c r="AP171" s="105">
        <v>1404250</v>
      </c>
      <c r="AQ171" s="2" t="b">
        <f t="shared" si="35"/>
        <v>1</v>
      </c>
      <c r="AR171" s="40">
        <v>2</v>
      </c>
      <c r="AS171" s="105">
        <f t="shared" si="36"/>
        <v>2808499</v>
      </c>
      <c r="AT171" s="105"/>
      <c r="AU171" s="105"/>
      <c r="AV171" s="2" t="b">
        <f t="shared" si="37"/>
        <v>1</v>
      </c>
    </row>
    <row r="172" spans="1:48" x14ac:dyDescent="0.2">
      <c r="A172" s="81" t="str">
        <f>Pasākumi_kārtas!AA172</f>
        <v>TM</v>
      </c>
      <c r="B172" s="81">
        <f>Pasākumi_kārtas!A172</f>
        <v>4</v>
      </c>
      <c r="C172" s="81" t="str">
        <f>Pasākumi_kārtas!B172</f>
        <v>4.3.</v>
      </c>
      <c r="D172" s="82" t="str">
        <f>Pasākumi_kārtas!C172</f>
        <v>Nodarbinātība un sociālā iekļaušana</v>
      </c>
      <c r="E172" s="81" t="str">
        <f>Pasākumi_kārtas!E172</f>
        <v>4.3.4.</v>
      </c>
      <c r="F172" s="82" t="str">
        <f>Pasākumi_kārtas!F172</f>
        <v>“Sekmēt aktīvu iekļaušanu, lai veicinātu vienlīdzīgas iespējas, nediskriminēšanu un aktīvu līdzdalību, kā arī uzlabotu nodarbināmību,  jo īpaši attiecībā uz nelabvēlīgā situācijā esošām grupām”</v>
      </c>
      <c r="G172" s="40" t="str">
        <f>Pasākumi_kārtas!J172</f>
        <v>4.3.4.7.</v>
      </c>
      <c r="H172" s="102" t="str">
        <f>Pasākumi_kārtas!K172</f>
        <v>Nodarbināmības priekšnosacījumu nodrošināšana ieslodzītajiem, pilnveidojot resocializācijas sistēmas efektivitāti,  sekmējot bijušo ieslodzīto iekļaušanos, vienlīdzīgas iespējas un aktīvu līdzdalību</v>
      </c>
      <c r="I172" s="40" t="str">
        <f>Pasākumi_kārtas!O172</f>
        <v>_</v>
      </c>
      <c r="J172" s="40" t="str">
        <f>Pasākumi_kārtas!P172</f>
        <v>ESF</v>
      </c>
      <c r="K172" s="103">
        <f>Pasākumi_kārtas!R172</f>
        <v>2808500</v>
      </c>
      <c r="L172" s="250">
        <v>134</v>
      </c>
      <c r="M172" s="103">
        <f t="shared" si="41"/>
        <v>2808500</v>
      </c>
      <c r="N172" s="40"/>
      <c r="O172" s="103"/>
      <c r="P172" s="40"/>
      <c r="Q172" s="103"/>
      <c r="R172" s="40"/>
      <c r="S172" s="103"/>
      <c r="T172" s="40"/>
      <c r="U172" s="103"/>
      <c r="V172" s="40"/>
      <c r="W172" s="103"/>
      <c r="X172" s="2" t="b">
        <f t="shared" si="31"/>
        <v>1</v>
      </c>
      <c r="Y172" s="40">
        <v>1</v>
      </c>
      <c r="Z172" s="105">
        <f t="shared" si="39"/>
        <v>2808500</v>
      </c>
      <c r="AA172" s="40"/>
      <c r="AB172" s="105"/>
      <c r="AC172" s="40"/>
      <c r="AD172" s="105"/>
      <c r="AE172" s="40"/>
      <c r="AF172" s="105"/>
      <c r="AG172" s="2" t="b">
        <f t="shared" si="32"/>
        <v>1</v>
      </c>
      <c r="AH172" s="40">
        <v>33</v>
      </c>
      <c r="AI172" s="105">
        <f t="shared" si="42"/>
        <v>2808500</v>
      </c>
      <c r="AJ172" s="40"/>
      <c r="AK172" s="105"/>
      <c r="AL172" s="2" t="b">
        <f t="shared" si="34"/>
        <v>1</v>
      </c>
      <c r="AM172" s="40">
        <v>5</v>
      </c>
      <c r="AN172" s="105">
        <v>1404250</v>
      </c>
      <c r="AO172" s="40">
        <v>10</v>
      </c>
      <c r="AP172" s="105">
        <v>1404250</v>
      </c>
      <c r="AQ172" s="2" t="b">
        <f t="shared" si="35"/>
        <v>1</v>
      </c>
      <c r="AR172" s="40">
        <v>2</v>
      </c>
      <c r="AS172" s="105">
        <f t="shared" si="36"/>
        <v>2808500</v>
      </c>
      <c r="AT172" s="105"/>
      <c r="AU172" s="105"/>
      <c r="AV172" s="2" t="b">
        <f t="shared" si="37"/>
        <v>1</v>
      </c>
    </row>
    <row r="173" spans="1:48" x14ac:dyDescent="0.2">
      <c r="A173" s="81" t="str">
        <f>Pasākumi_kārtas!AA173</f>
        <v>KM</v>
      </c>
      <c r="B173" s="81">
        <f>Pasākumi_kārtas!A173</f>
        <v>4</v>
      </c>
      <c r="C173" s="81" t="str">
        <f>Pasākumi_kārtas!B173</f>
        <v>4.3.</v>
      </c>
      <c r="D173" s="82" t="str">
        <f>Pasākumi_kārtas!C173</f>
        <v>Nodarbinātība un sociālā iekļaušana</v>
      </c>
      <c r="E173" s="81" t="str">
        <f>Pasākumi_kārtas!E173</f>
        <v>4.3.4.</v>
      </c>
      <c r="F173" s="82" t="str">
        <f>Pasākumi_kārtas!F173</f>
        <v>“Sekmēt aktīvu iekļaušanu, lai veicinātu vienlīdzīgas iespējas, nediskriminēšanu un aktīvu līdzdalību, kā arī uzlabotu nodarbināmību,  jo īpaši attiecībā uz nelabvēlīgā situācijā esošām grupām”</v>
      </c>
      <c r="G173" s="40" t="str">
        <f>Pasākumi_kārtas!J173</f>
        <v>4.3.4.8.</v>
      </c>
      <c r="H173" s="102" t="str">
        <f>Pasākumi_kārtas!K173</f>
        <v>Sabiedrības saliedēšana, veicinot jauniebraucēju iekļaušanos vietējā sabiedrībā un sekmējot starpkultūru komunikāciju</v>
      </c>
      <c r="I173" s="40" t="str">
        <f>Pasākumi_kārtas!O173</f>
        <v>_</v>
      </c>
      <c r="J173" s="40" t="str">
        <f>Pasākumi_kārtas!P173</f>
        <v>ESF</v>
      </c>
      <c r="K173" s="103">
        <f>Pasākumi_kārtas!R173</f>
        <v>2174289</v>
      </c>
      <c r="L173" s="250">
        <v>152</v>
      </c>
      <c r="M173" s="103">
        <v>1087145</v>
      </c>
      <c r="N173" s="250">
        <v>157</v>
      </c>
      <c r="O173" s="103">
        <v>1087144</v>
      </c>
      <c r="P173" s="40"/>
      <c r="Q173" s="103"/>
      <c r="R173" s="40"/>
      <c r="S173" s="103"/>
      <c r="T173" s="40"/>
      <c r="U173" s="103"/>
      <c r="V173" s="40"/>
      <c r="W173" s="103"/>
      <c r="X173" s="2" t="b">
        <f t="shared" si="31"/>
        <v>1</v>
      </c>
      <c r="Y173" s="40">
        <v>1</v>
      </c>
      <c r="Z173" s="105">
        <f t="shared" si="39"/>
        <v>2174289</v>
      </c>
      <c r="AA173" s="40"/>
      <c r="AB173" s="105"/>
      <c r="AC173" s="40"/>
      <c r="AD173" s="105"/>
      <c r="AE173" s="40"/>
      <c r="AF173" s="105"/>
      <c r="AG173" s="2" t="b">
        <f t="shared" si="32"/>
        <v>1</v>
      </c>
      <c r="AH173" s="40">
        <v>33</v>
      </c>
      <c r="AI173" s="105">
        <f t="shared" si="42"/>
        <v>2174289</v>
      </c>
      <c r="AJ173" s="40"/>
      <c r="AK173" s="105"/>
      <c r="AL173" s="2" t="b">
        <f t="shared" si="34"/>
        <v>1</v>
      </c>
      <c r="AM173" s="40">
        <v>9</v>
      </c>
      <c r="AN173" s="105">
        <f>K173</f>
        <v>2174289</v>
      </c>
      <c r="AO173" s="40"/>
      <c r="AP173" s="105"/>
      <c r="AQ173" s="2" t="b">
        <f t="shared" si="35"/>
        <v>1</v>
      </c>
      <c r="AR173" s="40">
        <v>2</v>
      </c>
      <c r="AS173" s="105">
        <f t="shared" si="36"/>
        <v>2174289</v>
      </c>
      <c r="AT173" s="105"/>
      <c r="AU173" s="105"/>
      <c r="AV173" s="2" t="b">
        <f t="shared" si="37"/>
        <v>1</v>
      </c>
    </row>
    <row r="174" spans="1:48" x14ac:dyDescent="0.2">
      <c r="A174" s="81" t="str">
        <f>Pasākumi_kārtas!AA174</f>
        <v>KM</v>
      </c>
      <c r="B174" s="81">
        <f>Pasākumi_kārtas!A174</f>
        <v>4</v>
      </c>
      <c r="C174" s="81" t="str">
        <f>Pasākumi_kārtas!B174</f>
        <v>4.3.</v>
      </c>
      <c r="D174" s="82" t="str">
        <f>Pasākumi_kārtas!C174</f>
        <v>Nodarbinātība un sociālā iekļaušana</v>
      </c>
      <c r="E174" s="81" t="str">
        <f>Pasākumi_kārtas!E174</f>
        <v>4.3.4.</v>
      </c>
      <c r="F174" s="82" t="str">
        <f>Pasākumi_kārtas!F174</f>
        <v>“Sekmēt aktīvu iekļaušanu, lai veicinātu vienlīdzīgas iespējas, nediskriminēšanu un aktīvu līdzdalību, kā arī uzlabotu nodarbināmību,  jo īpaši attiecībā uz nelabvēlīgā situācijā esošām grupām”</v>
      </c>
      <c r="G174" s="40" t="str">
        <f>Pasākumi_kārtas!J174</f>
        <v>4.3.4.9.</v>
      </c>
      <c r="H174" s="102" t="str">
        <f>Pasākumi_kārtas!K174</f>
        <v xml:space="preserve">Sabiedrības saliedēšana, veicinot sabiedrības pašorganizēšanos un paplašinot sadarbības un līdzdarbības prasmes un iespējas
</v>
      </c>
      <c r="I174" s="40" t="str">
        <f>Pasākumi_kārtas!O174</f>
        <v>_</v>
      </c>
      <c r="J174" s="40" t="str">
        <f>Pasākumi_kārtas!P174</f>
        <v>ESF</v>
      </c>
      <c r="K174" s="103">
        <f>Pasākumi_kārtas!R174</f>
        <v>3623815</v>
      </c>
      <c r="L174" s="250">
        <v>152</v>
      </c>
      <c r="M174" s="103">
        <f>K174</f>
        <v>3623815</v>
      </c>
      <c r="N174" s="40"/>
      <c r="O174" s="103"/>
      <c r="P174" s="40"/>
      <c r="Q174" s="103"/>
      <c r="R174" s="40"/>
      <c r="S174" s="103"/>
      <c r="T174" s="40"/>
      <c r="U174" s="103"/>
      <c r="V174" s="40"/>
      <c r="W174" s="103"/>
      <c r="X174" s="2" t="b">
        <f t="shared" si="31"/>
        <v>1</v>
      </c>
      <c r="Y174" s="40">
        <v>1</v>
      </c>
      <c r="Z174" s="105">
        <f t="shared" si="39"/>
        <v>3623815</v>
      </c>
      <c r="AA174" s="40"/>
      <c r="AB174" s="105"/>
      <c r="AC174" s="40"/>
      <c r="AD174" s="105"/>
      <c r="AE174" s="40"/>
      <c r="AF174" s="105"/>
      <c r="AG174" s="2" t="b">
        <f t="shared" si="32"/>
        <v>1</v>
      </c>
      <c r="AH174" s="40">
        <v>33</v>
      </c>
      <c r="AI174" s="105">
        <f t="shared" si="42"/>
        <v>3623815</v>
      </c>
      <c r="AJ174" s="40"/>
      <c r="AK174" s="105"/>
      <c r="AL174" s="2" t="b">
        <f t="shared" si="34"/>
        <v>1</v>
      </c>
      <c r="AM174" s="40">
        <v>8</v>
      </c>
      <c r="AN174" s="105">
        <f>K174</f>
        <v>3623815</v>
      </c>
      <c r="AO174" s="40"/>
      <c r="AP174" s="105"/>
      <c r="AQ174" s="2" t="b">
        <f t="shared" si="35"/>
        <v>1</v>
      </c>
      <c r="AR174" s="40">
        <v>2</v>
      </c>
      <c r="AS174" s="105">
        <f t="shared" si="36"/>
        <v>3623815</v>
      </c>
      <c r="AT174" s="105"/>
      <c r="AU174" s="105"/>
      <c r="AV174" s="2" t="b">
        <f t="shared" si="37"/>
        <v>1</v>
      </c>
    </row>
    <row r="175" spans="1:48" x14ac:dyDescent="0.2">
      <c r="A175" s="81" t="str">
        <f>Pasākumi_kārtas!AA175</f>
        <v>LM</v>
      </c>
      <c r="B175" s="81">
        <f>Pasākumi_kārtas!A175</f>
        <v>4</v>
      </c>
      <c r="C175" s="81" t="str">
        <f>Pasākumi_kārtas!B175</f>
        <v>4.3.</v>
      </c>
      <c r="D175" s="82" t="str">
        <f>Pasākumi_kārtas!C175</f>
        <v>Nodarbinātība un sociālā iekļaušana</v>
      </c>
      <c r="E175" s="81" t="str">
        <f>Pasākumi_kārtas!E175</f>
        <v>4.3.5.</v>
      </c>
      <c r="F175" s="82" t="str">
        <f>Pasākumi_kārtas!F175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5" s="40" t="str">
        <f>Pasākumi_kārtas!J175</f>
        <v>4.3.5.1.</v>
      </c>
      <c r="H175" s="102" t="str">
        <f>Pasākumi_kārtas!K175</f>
        <v>Sabiedrībā balstītu sociālo pakalpojumu pieejamības palielināšana</v>
      </c>
      <c r="I175" s="40">
        <f>Pasākumi_kārtas!O175</f>
        <v>1</v>
      </c>
      <c r="J175" s="40" t="str">
        <f>Pasākumi_kārtas!P175</f>
        <v>ESF</v>
      </c>
      <c r="K175" s="103">
        <f>Pasākumi_kārtas!R175</f>
        <v>31938092</v>
      </c>
      <c r="L175" s="251">
        <v>44</v>
      </c>
      <c r="M175" s="103">
        <v>731715</v>
      </c>
      <c r="N175" s="250">
        <v>127</v>
      </c>
      <c r="O175" s="103">
        <v>20741404</v>
      </c>
      <c r="P175" s="250">
        <v>159</v>
      </c>
      <c r="Q175" s="103">
        <v>10464973</v>
      </c>
      <c r="R175" s="40"/>
      <c r="S175" s="103"/>
      <c r="T175" s="40"/>
      <c r="U175" s="103"/>
      <c r="V175" s="40"/>
      <c r="W175" s="103"/>
      <c r="X175" s="2" t="b">
        <f t="shared" si="31"/>
        <v>1</v>
      </c>
      <c r="Y175" s="40">
        <v>1</v>
      </c>
      <c r="Z175" s="105">
        <f t="shared" si="39"/>
        <v>31938092</v>
      </c>
      <c r="AA175" s="40"/>
      <c r="AB175" s="105"/>
      <c r="AC175" s="40"/>
      <c r="AD175" s="105"/>
      <c r="AE175" s="40"/>
      <c r="AF175" s="105"/>
      <c r="AG175" s="2" t="b">
        <f t="shared" si="32"/>
        <v>1</v>
      </c>
      <c r="AH175" s="40">
        <v>33</v>
      </c>
      <c r="AI175" s="105">
        <f t="shared" si="42"/>
        <v>31938092</v>
      </c>
      <c r="AJ175" s="40"/>
      <c r="AK175" s="105"/>
      <c r="AL175" s="2" t="b">
        <f t="shared" si="34"/>
        <v>1</v>
      </c>
      <c r="AM175" s="40">
        <v>6</v>
      </c>
      <c r="AN175" s="105">
        <v>9581427</v>
      </c>
      <c r="AO175" s="40">
        <v>9</v>
      </c>
      <c r="AP175" s="105">
        <v>22356665</v>
      </c>
      <c r="AQ175" s="2" t="b">
        <f t="shared" si="35"/>
        <v>1</v>
      </c>
      <c r="AR175" s="40">
        <v>2</v>
      </c>
      <c r="AS175" s="105">
        <f t="shared" si="36"/>
        <v>31938092</v>
      </c>
      <c r="AT175" s="105"/>
      <c r="AU175" s="105"/>
      <c r="AV175" s="2" t="b">
        <f t="shared" si="37"/>
        <v>1</v>
      </c>
    </row>
    <row r="176" spans="1:48" x14ac:dyDescent="0.2">
      <c r="A176" s="81" t="str">
        <f>Pasākumi_kārtas!AA176</f>
        <v>LM</v>
      </c>
      <c r="B176" s="81">
        <f>Pasākumi_kārtas!A176</f>
        <v>4</v>
      </c>
      <c r="C176" s="81" t="str">
        <f>Pasākumi_kārtas!B176</f>
        <v>4.3.</v>
      </c>
      <c r="D176" s="82" t="str">
        <f>Pasākumi_kārtas!C176</f>
        <v>Nodarbinātība un sociālā iekļaušana</v>
      </c>
      <c r="E176" s="81" t="str">
        <f>Pasākumi_kārtas!E176</f>
        <v>4.3.5.</v>
      </c>
      <c r="F176" s="82" t="str">
        <f>Pasākumi_kārtas!F176</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6" s="40" t="str">
        <f>Pasākumi_kārtas!J176</f>
        <v>4.3.5.1.</v>
      </c>
      <c r="H176" s="102" t="str">
        <f>Pasākumi_kārtas!K176</f>
        <v>Sabiedrībā balstītu sociālo pakalpojumu pieejamības palielināšana</v>
      </c>
      <c r="I176" s="40">
        <f>Pasākumi_kārtas!O176</f>
        <v>2</v>
      </c>
      <c r="J176" s="40" t="str">
        <f>Pasākumi_kārtas!P176</f>
        <v>ESF</v>
      </c>
      <c r="K176" s="103">
        <f>Pasākumi_kārtas!R176</f>
        <v>4779271</v>
      </c>
      <c r="L176" s="250">
        <v>159</v>
      </c>
      <c r="M176" s="103">
        <f>K176</f>
        <v>4779271</v>
      </c>
      <c r="N176" s="40"/>
      <c r="O176" s="103"/>
      <c r="P176" s="40"/>
      <c r="Q176" s="103"/>
      <c r="R176" s="40"/>
      <c r="S176" s="103"/>
      <c r="T176" s="40"/>
      <c r="U176" s="103"/>
      <c r="V176" s="40"/>
      <c r="W176" s="103"/>
      <c r="X176" s="2" t="b">
        <f t="shared" si="31"/>
        <v>1</v>
      </c>
      <c r="Y176" s="40">
        <v>1</v>
      </c>
      <c r="Z176" s="105">
        <f t="shared" ref="Z176:Z207" si="43">K176</f>
        <v>4779271</v>
      </c>
      <c r="AA176" s="40"/>
      <c r="AB176" s="105"/>
      <c r="AC176" s="40"/>
      <c r="AD176" s="105"/>
      <c r="AE176" s="40"/>
      <c r="AF176" s="105"/>
      <c r="AG176" s="2" t="b">
        <f t="shared" si="32"/>
        <v>1</v>
      </c>
      <c r="AH176" s="40">
        <v>33</v>
      </c>
      <c r="AI176" s="105">
        <f t="shared" si="42"/>
        <v>4779271</v>
      </c>
      <c r="AJ176" s="40"/>
      <c r="AK176" s="105"/>
      <c r="AL176" s="2" t="b">
        <f t="shared" si="34"/>
        <v>1</v>
      </c>
      <c r="AM176" s="40">
        <v>6</v>
      </c>
      <c r="AN176" s="105">
        <v>1147025</v>
      </c>
      <c r="AO176" s="40">
        <v>9</v>
      </c>
      <c r="AP176" s="105">
        <v>3632246</v>
      </c>
      <c r="AQ176" s="2" t="b">
        <f t="shared" si="35"/>
        <v>1</v>
      </c>
      <c r="AR176" s="40">
        <v>2</v>
      </c>
      <c r="AS176" s="105">
        <f t="shared" si="36"/>
        <v>4779271</v>
      </c>
      <c r="AT176" s="105"/>
      <c r="AU176" s="105"/>
      <c r="AV176" s="2" t="b">
        <f t="shared" si="37"/>
        <v>1</v>
      </c>
    </row>
    <row r="177" spans="1:48" x14ac:dyDescent="0.2">
      <c r="A177" s="81" t="str">
        <f>Pasākumi_kārtas!AA177</f>
        <v>LM</v>
      </c>
      <c r="B177" s="81">
        <f>Pasākumi_kārtas!A177</f>
        <v>4</v>
      </c>
      <c r="C177" s="81" t="str">
        <f>Pasākumi_kārtas!B177</f>
        <v>4.3.</v>
      </c>
      <c r="D177" s="82" t="str">
        <f>Pasākumi_kārtas!C177</f>
        <v>Nodarbinātība un sociālā iekļaušana</v>
      </c>
      <c r="E177" s="81" t="str">
        <f>Pasākumi_kārtas!E177</f>
        <v>4.3.5.</v>
      </c>
      <c r="F177" s="82" t="str">
        <f>Pasākumi_kārtas!F177</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7" s="40" t="str">
        <f>Pasākumi_kārtas!J177</f>
        <v>4.3.5.1.</v>
      </c>
      <c r="H177" s="102" t="str">
        <f>Pasākumi_kārtas!K177</f>
        <v>Sabiedrībā balstītu sociālo pakalpojumu pieejamības palielināšana</v>
      </c>
      <c r="I177" s="40">
        <f>Pasākumi_kārtas!O177</f>
        <v>3</v>
      </c>
      <c r="J177" s="40" t="str">
        <f>Pasākumi_kārtas!P177</f>
        <v>ESF</v>
      </c>
      <c r="K177" s="103">
        <f>Pasākumi_kārtas!R177</f>
        <v>1867283</v>
      </c>
      <c r="L177" s="250">
        <v>159</v>
      </c>
      <c r="M177" s="103">
        <f>K177</f>
        <v>1867283</v>
      </c>
      <c r="N177" s="40"/>
      <c r="O177" s="103"/>
      <c r="P177" s="40"/>
      <c r="Q177" s="103"/>
      <c r="R177" s="40"/>
      <c r="S177" s="103"/>
      <c r="T177" s="40"/>
      <c r="U177" s="103"/>
      <c r="V177" s="40"/>
      <c r="W177" s="103"/>
      <c r="X177" s="2" t="b">
        <f t="shared" si="31"/>
        <v>1</v>
      </c>
      <c r="Y177" s="40">
        <v>1</v>
      </c>
      <c r="Z177" s="105">
        <f t="shared" si="43"/>
        <v>1867283</v>
      </c>
      <c r="AA177" s="40"/>
      <c r="AB177" s="105"/>
      <c r="AC177" s="40"/>
      <c r="AD177" s="105"/>
      <c r="AE177" s="40"/>
      <c r="AF177" s="105"/>
      <c r="AG177" s="2" t="b">
        <f t="shared" si="32"/>
        <v>1</v>
      </c>
      <c r="AH177" s="40">
        <v>33</v>
      </c>
      <c r="AI177" s="105">
        <f t="shared" si="42"/>
        <v>1867283</v>
      </c>
      <c r="AJ177" s="40"/>
      <c r="AK177" s="105"/>
      <c r="AL177" s="2" t="b">
        <f t="shared" si="34"/>
        <v>1</v>
      </c>
      <c r="AM177" s="40">
        <v>6</v>
      </c>
      <c r="AN177" s="105">
        <v>93364</v>
      </c>
      <c r="AO177" s="40">
        <v>9</v>
      </c>
      <c r="AP177" s="105">
        <v>1773919</v>
      </c>
      <c r="AQ177" s="2" t="b">
        <f t="shared" si="35"/>
        <v>1</v>
      </c>
      <c r="AR177" s="40">
        <v>2</v>
      </c>
      <c r="AS177" s="105">
        <f t="shared" si="36"/>
        <v>1867283</v>
      </c>
      <c r="AT177" s="105"/>
      <c r="AU177" s="105"/>
      <c r="AV177" s="2" t="b">
        <f t="shared" si="37"/>
        <v>1</v>
      </c>
    </row>
    <row r="178" spans="1:48" x14ac:dyDescent="0.2">
      <c r="A178" s="81" t="str">
        <f>Pasākumi_kārtas!AA178</f>
        <v>LM</v>
      </c>
      <c r="B178" s="81">
        <f>Pasākumi_kārtas!A178</f>
        <v>4</v>
      </c>
      <c r="C178" s="81" t="str">
        <f>Pasākumi_kārtas!B178</f>
        <v>4.3.</v>
      </c>
      <c r="D178" s="82" t="str">
        <f>Pasākumi_kārtas!C178</f>
        <v>Nodarbinātība un sociālā iekļaušana</v>
      </c>
      <c r="E178" s="81" t="str">
        <f>Pasākumi_kārtas!E178</f>
        <v>4.3.5.</v>
      </c>
      <c r="F178" s="82" t="str">
        <f>Pasākumi_kārtas!F178</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8" s="40" t="str">
        <f>Pasākumi_kārtas!J178</f>
        <v>4.3.5.1.</v>
      </c>
      <c r="H178" s="102" t="str">
        <f>Pasākumi_kārtas!K178</f>
        <v>Sabiedrībā balstītu sociālo pakalpojumu pieejamības palielināšana</v>
      </c>
      <c r="I178" s="40">
        <f>Pasākumi_kārtas!O178</f>
        <v>4</v>
      </c>
      <c r="J178" s="40" t="str">
        <f>Pasākumi_kārtas!P178</f>
        <v>ESF</v>
      </c>
      <c r="K178" s="103">
        <f>Pasākumi_kārtas!R178</f>
        <v>13142372</v>
      </c>
      <c r="L178" s="250">
        <v>159</v>
      </c>
      <c r="M178" s="103">
        <f>K178</f>
        <v>13142372</v>
      </c>
      <c r="N178" s="40"/>
      <c r="O178" s="103"/>
      <c r="P178" s="40"/>
      <c r="Q178" s="103"/>
      <c r="R178" s="40"/>
      <c r="S178" s="103"/>
      <c r="T178" s="40"/>
      <c r="U178" s="103"/>
      <c r="V178" s="40"/>
      <c r="W178" s="103"/>
      <c r="X178" s="2" t="b">
        <f t="shared" si="31"/>
        <v>1</v>
      </c>
      <c r="Y178" s="40">
        <v>1</v>
      </c>
      <c r="Z178" s="105">
        <f t="shared" si="43"/>
        <v>13142372</v>
      </c>
      <c r="AA178" s="40"/>
      <c r="AB178" s="105"/>
      <c r="AC178" s="40"/>
      <c r="AD178" s="105"/>
      <c r="AE178" s="40"/>
      <c r="AF178" s="105"/>
      <c r="AG178" s="2" t="b">
        <f t="shared" si="32"/>
        <v>1</v>
      </c>
      <c r="AH178" s="40">
        <v>33</v>
      </c>
      <c r="AI178" s="105">
        <f t="shared" si="42"/>
        <v>13142372</v>
      </c>
      <c r="AJ178" s="40"/>
      <c r="AK178" s="105"/>
      <c r="AL178" s="2" t="b">
        <f t="shared" si="34"/>
        <v>1</v>
      </c>
      <c r="AM178" s="40">
        <v>6</v>
      </c>
      <c r="AN178" s="105">
        <v>6623331</v>
      </c>
      <c r="AO178" s="40">
        <v>9</v>
      </c>
      <c r="AP178" s="105">
        <v>6519041</v>
      </c>
      <c r="AQ178" s="2" t="b">
        <f t="shared" si="35"/>
        <v>1</v>
      </c>
      <c r="AR178" s="40">
        <v>2</v>
      </c>
      <c r="AS178" s="105">
        <f t="shared" si="36"/>
        <v>13142372</v>
      </c>
      <c r="AT178" s="105"/>
      <c r="AU178" s="105"/>
      <c r="AV178" s="2" t="b">
        <f t="shared" si="37"/>
        <v>1</v>
      </c>
    </row>
    <row r="179" spans="1:48" x14ac:dyDescent="0.2">
      <c r="A179" s="81" t="str">
        <f>Pasākumi_kārtas!AA179</f>
        <v>LM</v>
      </c>
      <c r="B179" s="81">
        <f>Pasākumi_kārtas!A179</f>
        <v>4</v>
      </c>
      <c r="C179" s="81" t="str">
        <f>Pasākumi_kārtas!B179</f>
        <v>4.3.</v>
      </c>
      <c r="D179" s="82" t="str">
        <f>Pasākumi_kārtas!C179</f>
        <v>Nodarbinātība un sociālā iekļaušana</v>
      </c>
      <c r="E179" s="81" t="str">
        <f>Pasākumi_kārtas!E179</f>
        <v>4.3.5.</v>
      </c>
      <c r="F179" s="82" t="str">
        <f>Pasākumi_kārtas!F179</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9" s="40" t="str">
        <f>Pasākumi_kārtas!J179</f>
        <v>4.3.5.1.</v>
      </c>
      <c r="H179" s="102" t="str">
        <f>Pasākumi_kārtas!K179</f>
        <v>Sabiedrībā balstītu sociālo pakalpojumu pieejamības palielināšana</v>
      </c>
      <c r="I179" s="40">
        <f>Pasākumi_kārtas!O179</f>
        <v>5</v>
      </c>
      <c r="J179" s="40" t="str">
        <f>Pasākumi_kārtas!P179</f>
        <v>ESF</v>
      </c>
      <c r="K179" s="103">
        <f>Pasākumi_kārtas!R179</f>
        <v>7816351</v>
      </c>
      <c r="L179" s="251">
        <v>44</v>
      </c>
      <c r="M179" s="103">
        <v>164089</v>
      </c>
      <c r="N179" s="250">
        <v>127</v>
      </c>
      <c r="O179" s="103">
        <v>5091123</v>
      </c>
      <c r="P179" s="250">
        <v>159</v>
      </c>
      <c r="Q179" s="103">
        <v>2561139</v>
      </c>
      <c r="R179" s="40"/>
      <c r="S179" s="103"/>
      <c r="T179" s="40"/>
      <c r="U179" s="103"/>
      <c r="V179" s="40"/>
      <c r="W179" s="103"/>
      <c r="X179" s="2" t="b">
        <f t="shared" si="31"/>
        <v>1</v>
      </c>
      <c r="Y179" s="40">
        <v>1</v>
      </c>
      <c r="Z179" s="105">
        <f t="shared" si="43"/>
        <v>7816351</v>
      </c>
      <c r="AA179" s="40"/>
      <c r="AB179" s="105"/>
      <c r="AC179" s="40"/>
      <c r="AD179" s="105"/>
      <c r="AE179" s="40"/>
      <c r="AF179" s="105"/>
      <c r="AG179" s="2" t="b">
        <f t="shared" si="32"/>
        <v>1</v>
      </c>
      <c r="AH179" s="40">
        <v>33</v>
      </c>
      <c r="AI179" s="105">
        <f t="shared" si="42"/>
        <v>7816351</v>
      </c>
      <c r="AJ179" s="40"/>
      <c r="AK179" s="105"/>
      <c r="AL179" s="2" t="b">
        <f t="shared" si="34"/>
        <v>1</v>
      </c>
      <c r="AM179" s="40">
        <v>6</v>
      </c>
      <c r="AN179" s="105">
        <v>2344905</v>
      </c>
      <c r="AO179" s="40">
        <v>9</v>
      </c>
      <c r="AP179" s="105">
        <v>5471446</v>
      </c>
      <c r="AQ179" s="2" t="b">
        <f t="shared" si="35"/>
        <v>1</v>
      </c>
      <c r="AR179" s="40">
        <v>2</v>
      </c>
      <c r="AS179" s="105">
        <f t="shared" si="36"/>
        <v>7816351</v>
      </c>
      <c r="AT179" s="105"/>
      <c r="AU179" s="105"/>
      <c r="AV179" s="2" t="b">
        <f t="shared" si="37"/>
        <v>1</v>
      </c>
    </row>
    <row r="180" spans="1:48" x14ac:dyDescent="0.2">
      <c r="A180" s="81" t="str">
        <f>Pasākumi_kārtas!AA180</f>
        <v>LM</v>
      </c>
      <c r="B180" s="81">
        <f>Pasākumi_kārtas!A180</f>
        <v>4</v>
      </c>
      <c r="C180" s="81" t="str">
        <f>Pasākumi_kārtas!B180</f>
        <v>4.3.</v>
      </c>
      <c r="D180" s="82" t="str">
        <f>Pasākumi_kārtas!C180</f>
        <v>Nodarbinātība un sociālā iekļaušana</v>
      </c>
      <c r="E180" s="81" t="str">
        <f>Pasākumi_kārtas!E180</f>
        <v>4.3.5.</v>
      </c>
      <c r="F180" s="82" t="str">
        <f>Pasākumi_kārtas!F180</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0" s="40" t="str">
        <f>Pasākumi_kārtas!J180</f>
        <v>4.3.5.2.</v>
      </c>
      <c r="H180" s="102" t="str">
        <f>Pasākumi_kārtas!K180</f>
        <v>Atbalsts paliatīvās aprūpes sistēmas pilnveidošanai</v>
      </c>
      <c r="I180" s="40" t="str">
        <f>Pasākumi_kārtas!O180</f>
        <v>_</v>
      </c>
      <c r="J180" s="40" t="str">
        <f>Pasākumi_kārtas!P180</f>
        <v>ESF</v>
      </c>
      <c r="K180" s="103">
        <f>Pasākumi_kārtas!R180</f>
        <v>5950000</v>
      </c>
      <c r="L180" s="250">
        <v>160</v>
      </c>
      <c r="M180" s="103">
        <f t="shared" ref="M180:M190" si="44">K180</f>
        <v>5950000</v>
      </c>
      <c r="N180" s="40"/>
      <c r="O180" s="103"/>
      <c r="P180" s="40"/>
      <c r="Q180" s="103"/>
      <c r="R180" s="40"/>
      <c r="S180" s="103"/>
      <c r="T180" s="40"/>
      <c r="U180" s="103"/>
      <c r="V180" s="40"/>
      <c r="W180" s="103"/>
      <c r="X180" s="2" t="b">
        <f t="shared" si="31"/>
        <v>1</v>
      </c>
      <c r="Y180" s="40">
        <v>1</v>
      </c>
      <c r="Z180" s="105">
        <f t="shared" si="43"/>
        <v>5950000</v>
      </c>
      <c r="AA180" s="40"/>
      <c r="AB180" s="105"/>
      <c r="AC180" s="40"/>
      <c r="AD180" s="105"/>
      <c r="AE180" s="40"/>
      <c r="AF180" s="105"/>
      <c r="AG180" s="2" t="b">
        <f t="shared" si="32"/>
        <v>1</v>
      </c>
      <c r="AH180" s="40">
        <v>33</v>
      </c>
      <c r="AI180" s="105">
        <f t="shared" si="42"/>
        <v>5950000</v>
      </c>
      <c r="AJ180" s="40"/>
      <c r="AK180" s="105"/>
      <c r="AL180" s="2" t="b">
        <f t="shared" si="34"/>
        <v>1</v>
      </c>
      <c r="AM180" s="40">
        <v>9</v>
      </c>
      <c r="AN180" s="105">
        <f t="shared" ref="AN180:AN190" si="45">K180</f>
        <v>5950000</v>
      </c>
      <c r="AO180" s="40"/>
      <c r="AP180" s="105"/>
      <c r="AQ180" s="2" t="b">
        <f t="shared" si="35"/>
        <v>1</v>
      </c>
      <c r="AR180" s="40">
        <v>2</v>
      </c>
      <c r="AS180" s="105">
        <f t="shared" si="36"/>
        <v>5950000</v>
      </c>
      <c r="AT180" s="105"/>
      <c r="AU180" s="105"/>
      <c r="AV180" s="2" t="b">
        <f t="shared" si="37"/>
        <v>1</v>
      </c>
    </row>
    <row r="181" spans="1:48" x14ac:dyDescent="0.2">
      <c r="A181" s="81" t="str">
        <f>Pasākumi_kārtas!AA181</f>
        <v>LM</v>
      </c>
      <c r="B181" s="81">
        <f>Pasākumi_kārtas!A181</f>
        <v>4</v>
      </c>
      <c r="C181" s="81" t="str">
        <f>Pasākumi_kārtas!B181</f>
        <v>4.3.</v>
      </c>
      <c r="D181" s="82" t="str">
        <f>Pasākumi_kārtas!C181</f>
        <v>Nodarbinātība un sociālā iekļaušana</v>
      </c>
      <c r="E181" s="81" t="str">
        <f>Pasākumi_kārtas!E181</f>
        <v>4.3.5.</v>
      </c>
      <c r="F181" s="82" t="str">
        <f>Pasākumi_kārtas!F181</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1" s="40" t="str">
        <f>Pasākumi_kārtas!J181</f>
        <v>4.3.5.3.</v>
      </c>
      <c r="H181" s="102" t="str">
        <f>Pasākumi_kārtas!K181</f>
        <v xml:space="preserve">Sociālo pakalpojumu kvalitātes un efektivitātes paaugstināšana
</v>
      </c>
      <c r="I181" s="40" t="str">
        <f>Pasākumi_kārtas!O181</f>
        <v>_</v>
      </c>
      <c r="J181" s="40" t="str">
        <f>Pasākumi_kārtas!P181</f>
        <v>ESF</v>
      </c>
      <c r="K181" s="103">
        <f>Pasākumi_kārtas!R181</f>
        <v>6120000</v>
      </c>
      <c r="L181" s="250">
        <v>158</v>
      </c>
      <c r="M181" s="103">
        <f t="shared" si="44"/>
        <v>6120000</v>
      </c>
      <c r="N181" s="40"/>
      <c r="O181" s="103"/>
      <c r="P181" s="40"/>
      <c r="Q181" s="103"/>
      <c r="R181" s="40"/>
      <c r="S181" s="103"/>
      <c r="T181" s="40"/>
      <c r="U181" s="103"/>
      <c r="V181" s="40"/>
      <c r="W181" s="103"/>
      <c r="X181" s="2" t="b">
        <f t="shared" si="31"/>
        <v>1</v>
      </c>
      <c r="Y181" s="40">
        <v>1</v>
      </c>
      <c r="Z181" s="105">
        <f t="shared" si="43"/>
        <v>6120000</v>
      </c>
      <c r="AA181" s="40"/>
      <c r="AB181" s="105"/>
      <c r="AC181" s="40"/>
      <c r="AD181" s="105"/>
      <c r="AE181" s="40"/>
      <c r="AF181" s="105"/>
      <c r="AG181" s="2" t="b">
        <f t="shared" si="32"/>
        <v>1</v>
      </c>
      <c r="AH181" s="40">
        <v>33</v>
      </c>
      <c r="AI181" s="105">
        <f t="shared" si="42"/>
        <v>6120000</v>
      </c>
      <c r="AJ181" s="40"/>
      <c r="AK181" s="105"/>
      <c r="AL181" s="2" t="b">
        <f t="shared" si="34"/>
        <v>1</v>
      </c>
      <c r="AM181" s="40">
        <v>9</v>
      </c>
      <c r="AN181" s="105">
        <f t="shared" si="45"/>
        <v>6120000</v>
      </c>
      <c r="AO181" s="40"/>
      <c r="AP181" s="105"/>
      <c r="AQ181" s="2" t="b">
        <f t="shared" si="35"/>
        <v>1</v>
      </c>
      <c r="AR181" s="40">
        <v>2</v>
      </c>
      <c r="AS181" s="105">
        <f t="shared" si="36"/>
        <v>6120000</v>
      </c>
      <c r="AT181" s="105"/>
      <c r="AU181" s="105"/>
      <c r="AV181" s="2" t="b">
        <f t="shared" si="37"/>
        <v>1</v>
      </c>
    </row>
    <row r="182" spans="1:48" x14ac:dyDescent="0.2">
      <c r="A182" s="81" t="str">
        <f>Pasākumi_kārtas!AA182</f>
        <v>LM</v>
      </c>
      <c r="B182" s="81">
        <f>Pasākumi_kārtas!A182</f>
        <v>4</v>
      </c>
      <c r="C182" s="81" t="str">
        <f>Pasākumi_kārtas!B182</f>
        <v>4.3.</v>
      </c>
      <c r="D182" s="82" t="str">
        <f>Pasākumi_kārtas!C182</f>
        <v>Nodarbinātība un sociālā iekļaušana</v>
      </c>
      <c r="E182" s="81" t="str">
        <f>Pasākumi_kārtas!E182</f>
        <v>4.3.5.</v>
      </c>
      <c r="F182" s="82" t="str">
        <f>Pasākumi_kārtas!F182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2" s="40" t="str">
        <f>Pasākumi_kārtas!J182</f>
        <v>4.3.5.4.</v>
      </c>
      <c r="H182" s="102" t="str">
        <f>Pasākumi_kārtas!K182</f>
        <v>Profesionāla un mūsdienīga sociālā darba attīstība</v>
      </c>
      <c r="I182" s="40" t="str">
        <f>Pasākumi_kārtas!O182</f>
        <v>_</v>
      </c>
      <c r="J182" s="40" t="str">
        <f>Pasākumi_kārtas!P182</f>
        <v>ESF</v>
      </c>
      <c r="K182" s="103">
        <f>Pasākumi_kārtas!R182</f>
        <v>10599500</v>
      </c>
      <c r="L182" s="250">
        <v>158</v>
      </c>
      <c r="M182" s="103">
        <f t="shared" si="44"/>
        <v>10599500</v>
      </c>
      <c r="N182" s="40"/>
      <c r="O182" s="103"/>
      <c r="P182" s="40"/>
      <c r="Q182" s="103"/>
      <c r="R182" s="40"/>
      <c r="S182" s="103"/>
      <c r="T182" s="40"/>
      <c r="U182" s="103"/>
      <c r="V182" s="40"/>
      <c r="W182" s="103"/>
      <c r="X182" s="2" t="b">
        <f t="shared" si="31"/>
        <v>1</v>
      </c>
      <c r="Y182" s="40">
        <v>1</v>
      </c>
      <c r="Z182" s="105">
        <f t="shared" si="43"/>
        <v>10599500</v>
      </c>
      <c r="AA182" s="40"/>
      <c r="AB182" s="105"/>
      <c r="AC182" s="40"/>
      <c r="AD182" s="105"/>
      <c r="AE182" s="40"/>
      <c r="AF182" s="105"/>
      <c r="AG182" s="2" t="b">
        <f t="shared" si="32"/>
        <v>1</v>
      </c>
      <c r="AH182" s="40">
        <v>33</v>
      </c>
      <c r="AI182" s="105">
        <f t="shared" si="42"/>
        <v>10599500</v>
      </c>
      <c r="AJ182" s="40"/>
      <c r="AK182" s="105"/>
      <c r="AL182" s="2" t="b">
        <f t="shared" si="34"/>
        <v>1</v>
      </c>
      <c r="AM182" s="40">
        <v>9</v>
      </c>
      <c r="AN182" s="105">
        <f t="shared" si="45"/>
        <v>10599500</v>
      </c>
      <c r="AO182" s="40"/>
      <c r="AP182" s="105"/>
      <c r="AQ182" s="2" t="b">
        <f t="shared" si="35"/>
        <v>1</v>
      </c>
      <c r="AR182" s="40">
        <v>2</v>
      </c>
      <c r="AS182" s="105">
        <f t="shared" si="36"/>
        <v>10599500</v>
      </c>
      <c r="AT182" s="105"/>
      <c r="AU182" s="105"/>
      <c r="AV182" s="2" t="b">
        <f t="shared" si="37"/>
        <v>1</v>
      </c>
    </row>
    <row r="183" spans="1:48" x14ac:dyDescent="0.2">
      <c r="A183" s="81" t="str">
        <f>Pasākumi_kārtas!AA183</f>
        <v>TM</v>
      </c>
      <c r="B183" s="81">
        <f>Pasākumi_kārtas!A183</f>
        <v>4</v>
      </c>
      <c r="C183" s="81" t="str">
        <f>Pasākumi_kārtas!B183</f>
        <v>4.3.</v>
      </c>
      <c r="D183" s="82" t="str">
        <f>Pasākumi_kārtas!C183</f>
        <v>Nodarbinātība un sociālā iekļaušana</v>
      </c>
      <c r="E183" s="81" t="str">
        <f>Pasākumi_kārtas!E183</f>
        <v>4.3.5.</v>
      </c>
      <c r="F183" s="82" t="str">
        <f>Pasākumi_kārtas!F183</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3" s="40" t="str">
        <f>Pasākumi_kārtas!J183</f>
        <v>4.3.5.5.</v>
      </c>
      <c r="H183" s="102" t="str">
        <f>Pasākumi_kārtas!K183</f>
        <v>Pieeja tiesiskumam</v>
      </c>
      <c r="I183" s="40" t="str">
        <f>Pasākumi_kārtas!O183</f>
        <v>_</v>
      </c>
      <c r="J183" s="40" t="str">
        <f>Pasākumi_kārtas!P183</f>
        <v>ESF</v>
      </c>
      <c r="K183" s="103">
        <f>Pasākumi_kārtas!R183</f>
        <v>1087059</v>
      </c>
      <c r="L183" s="250">
        <v>162</v>
      </c>
      <c r="M183" s="103">
        <f t="shared" si="44"/>
        <v>1087059</v>
      </c>
      <c r="N183" s="40"/>
      <c r="O183" s="103"/>
      <c r="P183" s="40"/>
      <c r="Q183" s="103"/>
      <c r="R183" s="40"/>
      <c r="S183" s="103"/>
      <c r="T183" s="40"/>
      <c r="U183" s="103"/>
      <c r="V183" s="40"/>
      <c r="W183" s="103"/>
      <c r="X183" s="2" t="b">
        <f t="shared" si="31"/>
        <v>1</v>
      </c>
      <c r="Y183" s="40">
        <v>1</v>
      </c>
      <c r="Z183" s="105">
        <f t="shared" si="43"/>
        <v>1087059</v>
      </c>
      <c r="AA183" s="40"/>
      <c r="AB183" s="105"/>
      <c r="AC183" s="40"/>
      <c r="AD183" s="105"/>
      <c r="AE183" s="40"/>
      <c r="AF183" s="105"/>
      <c r="AG183" s="2" t="b">
        <f t="shared" si="32"/>
        <v>1</v>
      </c>
      <c r="AH183" s="40">
        <v>33</v>
      </c>
      <c r="AI183" s="105">
        <f t="shared" si="42"/>
        <v>1087059</v>
      </c>
      <c r="AJ183" s="40"/>
      <c r="AK183" s="105"/>
      <c r="AL183" s="2" t="b">
        <f t="shared" si="34"/>
        <v>1</v>
      </c>
      <c r="AM183" s="40">
        <v>5</v>
      </c>
      <c r="AN183" s="105">
        <f t="shared" si="45"/>
        <v>1087059</v>
      </c>
      <c r="AO183" s="40"/>
      <c r="AP183" s="105"/>
      <c r="AQ183" s="2" t="b">
        <f t="shared" si="35"/>
        <v>1</v>
      </c>
      <c r="AR183" s="40">
        <v>2</v>
      </c>
      <c r="AS183" s="105">
        <f t="shared" si="36"/>
        <v>1087059</v>
      </c>
      <c r="AT183" s="105"/>
      <c r="AU183" s="105"/>
      <c r="AV183" s="2" t="b">
        <f t="shared" si="37"/>
        <v>1</v>
      </c>
    </row>
    <row r="184" spans="1:48" x14ac:dyDescent="0.2">
      <c r="A184" s="81" t="str">
        <f>Pasākumi_kārtas!AA184</f>
        <v>LM</v>
      </c>
      <c r="B184" s="81">
        <f>Pasākumi_kārtas!A184</f>
        <v>4</v>
      </c>
      <c r="C184" s="81" t="str">
        <f>Pasākumi_kārtas!B184</f>
        <v>4.3.</v>
      </c>
      <c r="D184" s="82" t="str">
        <f>Pasākumi_kārtas!C184</f>
        <v>Nodarbinātība un sociālā iekļaušana</v>
      </c>
      <c r="E184" s="81" t="str">
        <f>Pasākumi_kārtas!E184</f>
        <v>4.3.6.</v>
      </c>
      <c r="F184" s="82" t="str">
        <f>Pasākumi_kārtas!F184</f>
        <v>"Veicināt nabadzības vai sociālās atstumtības riskam pakļauto cilvēku, tostarp vistrūcīgāko un bērnu, sociālo integrāciju"</v>
      </c>
      <c r="G184" s="40" t="str">
        <f>Pasākumi_kārtas!J184</f>
        <v>4.3.6.1.</v>
      </c>
      <c r="H184" s="102" t="str">
        <f>Pasākumi_kārtas!K184</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84" s="40" t="str">
        <f>Pasākumi_kārtas!O184</f>
        <v>_</v>
      </c>
      <c r="J184" s="40" t="str">
        <f>Pasākumi_kārtas!P184</f>
        <v>ESF</v>
      </c>
      <c r="K184" s="103">
        <f>Pasākumi_kārtas!R184</f>
        <v>6732119</v>
      </c>
      <c r="L184" s="250">
        <v>158</v>
      </c>
      <c r="M184" s="103">
        <f t="shared" si="44"/>
        <v>6732119</v>
      </c>
      <c r="N184" s="40"/>
      <c r="O184" s="103"/>
      <c r="P184" s="40"/>
      <c r="Q184" s="103"/>
      <c r="R184" s="40"/>
      <c r="S184" s="103"/>
      <c r="T184" s="40"/>
      <c r="U184" s="103"/>
      <c r="V184" s="40"/>
      <c r="W184" s="103"/>
      <c r="X184" s="2" t="b">
        <f t="shared" si="31"/>
        <v>1</v>
      </c>
      <c r="Y184" s="40">
        <v>1</v>
      </c>
      <c r="Z184" s="105">
        <f t="shared" si="43"/>
        <v>6732119</v>
      </c>
      <c r="AA184" s="40"/>
      <c r="AB184" s="105"/>
      <c r="AC184" s="40"/>
      <c r="AD184" s="105"/>
      <c r="AE184" s="40"/>
      <c r="AF184" s="105"/>
      <c r="AG184" s="2" t="b">
        <f t="shared" si="32"/>
        <v>1</v>
      </c>
      <c r="AH184" s="40">
        <v>33</v>
      </c>
      <c r="AI184" s="105">
        <f t="shared" si="42"/>
        <v>6732119</v>
      </c>
      <c r="AJ184" s="40"/>
      <c r="AK184" s="105"/>
      <c r="AL184" s="2" t="b">
        <f t="shared" si="34"/>
        <v>1</v>
      </c>
      <c r="AM184" s="40">
        <v>9</v>
      </c>
      <c r="AN184" s="105">
        <f t="shared" si="45"/>
        <v>6732119</v>
      </c>
      <c r="AO184" s="40"/>
      <c r="AP184" s="105"/>
      <c r="AQ184" s="2" t="b">
        <f t="shared" si="35"/>
        <v>1</v>
      </c>
      <c r="AR184" s="40">
        <v>2</v>
      </c>
      <c r="AS184" s="105">
        <f t="shared" si="36"/>
        <v>6732119</v>
      </c>
      <c r="AT184" s="105"/>
      <c r="AU184" s="105"/>
      <c r="AV184" s="2" t="b">
        <f t="shared" si="37"/>
        <v>1</v>
      </c>
    </row>
    <row r="185" spans="1:48" x14ac:dyDescent="0.2">
      <c r="A185" s="81" t="str">
        <f>Pasākumi_kārtas!AA185</f>
        <v>LM</v>
      </c>
      <c r="B185" s="81">
        <f>Pasākumi_kārtas!A185</f>
        <v>4</v>
      </c>
      <c r="C185" s="81" t="str">
        <f>Pasākumi_kārtas!B185</f>
        <v>4.3.</v>
      </c>
      <c r="D185" s="82" t="str">
        <f>Pasākumi_kārtas!C185</f>
        <v>Nodarbinātība un sociālā iekļaušana</v>
      </c>
      <c r="E185" s="81" t="str">
        <f>Pasākumi_kārtas!E185</f>
        <v>4.3.6.</v>
      </c>
      <c r="F185" s="82" t="str">
        <f>Pasākumi_kārtas!F185</f>
        <v>"Veicināt nabadzības vai sociālās atstumtības riskam pakļauto cilvēku, tostarp vistrūcīgāko un bērnu, sociālo integrāciju"</v>
      </c>
      <c r="G185" s="40" t="str">
        <f>Pasākumi_kārtas!J185</f>
        <v>4.3.6.2.</v>
      </c>
      <c r="H185" s="102" t="str">
        <f>Pasākumi_kārtas!K185</f>
        <v>Atbalsta pasākumi Veselības un darbspēju ekspertīzes ārstu valsts komisijas klientu apkalpošanas efektivitātes un kvalitātes uzlabošanai, speciālistu profesionālo spēju, invaliditātes informatīvās sistēmas procesu un funkcionalitātes pilnveidei</v>
      </c>
      <c r="I185" s="40" t="str">
        <f>Pasākumi_kārtas!O185</f>
        <v>_</v>
      </c>
      <c r="J185" s="40" t="str">
        <f>Pasākumi_kārtas!P185</f>
        <v>ESF</v>
      </c>
      <c r="K185" s="103">
        <f>Pasākumi_kārtas!R185</f>
        <v>850000</v>
      </c>
      <c r="L185" s="250">
        <v>158</v>
      </c>
      <c r="M185" s="103">
        <f t="shared" si="44"/>
        <v>850000</v>
      </c>
      <c r="N185" s="40"/>
      <c r="O185" s="103"/>
      <c r="P185" s="40"/>
      <c r="Q185" s="103"/>
      <c r="R185" s="40"/>
      <c r="S185" s="103"/>
      <c r="T185" s="40"/>
      <c r="U185" s="103"/>
      <c r="V185" s="40"/>
      <c r="W185" s="103"/>
      <c r="X185" s="2" t="b">
        <f t="shared" si="31"/>
        <v>1</v>
      </c>
      <c r="Y185" s="40">
        <v>1</v>
      </c>
      <c r="Z185" s="105">
        <f t="shared" si="43"/>
        <v>850000</v>
      </c>
      <c r="AA185" s="40"/>
      <c r="AB185" s="105"/>
      <c r="AC185" s="40"/>
      <c r="AD185" s="105"/>
      <c r="AE185" s="40"/>
      <c r="AF185" s="105"/>
      <c r="AG185" s="2" t="b">
        <f t="shared" si="32"/>
        <v>1</v>
      </c>
      <c r="AH185" s="40">
        <v>33</v>
      </c>
      <c r="AI185" s="105">
        <f t="shared" si="42"/>
        <v>850000</v>
      </c>
      <c r="AJ185" s="40"/>
      <c r="AK185" s="105"/>
      <c r="AL185" s="2" t="b">
        <f t="shared" si="34"/>
        <v>1</v>
      </c>
      <c r="AM185" s="40">
        <v>9</v>
      </c>
      <c r="AN185" s="105">
        <f t="shared" si="45"/>
        <v>850000</v>
      </c>
      <c r="AO185" s="40"/>
      <c r="AP185" s="105"/>
      <c r="AQ185" s="2" t="b">
        <f t="shared" si="35"/>
        <v>1</v>
      </c>
      <c r="AR185" s="40">
        <v>2</v>
      </c>
      <c r="AS185" s="105">
        <f t="shared" si="36"/>
        <v>850000</v>
      </c>
      <c r="AT185" s="105"/>
      <c r="AU185" s="105"/>
      <c r="AV185" s="2" t="b">
        <f t="shared" si="37"/>
        <v>1</v>
      </c>
    </row>
    <row r="186" spans="1:48" x14ac:dyDescent="0.2">
      <c r="A186" s="81" t="str">
        <f>Pasākumi_kārtas!AA186</f>
        <v>LM</v>
      </c>
      <c r="B186" s="81">
        <f>Pasākumi_kārtas!A186</f>
        <v>4</v>
      </c>
      <c r="C186" s="81" t="str">
        <f>Pasākumi_kārtas!B186</f>
        <v>4.3.</v>
      </c>
      <c r="D186" s="82" t="str">
        <f>Pasākumi_kārtas!C186</f>
        <v>Nodarbinātība un sociālā iekļaušana</v>
      </c>
      <c r="E186" s="81" t="str">
        <f>Pasākumi_kārtas!E186</f>
        <v>4.3.6.</v>
      </c>
      <c r="F186" s="82" t="str">
        <f>Pasākumi_kārtas!F186</f>
        <v>"Veicināt nabadzības vai sociālās atstumtības riskam pakļauto cilvēku, tostarp vistrūcīgāko un bērnu, sociālo integrāciju"</v>
      </c>
      <c r="G186" s="40" t="str">
        <f>Pasākumi_kārtas!J186</f>
        <v>4.3.6.3.</v>
      </c>
      <c r="H186" s="102" t="str">
        <f>Pasākumi_kārtas!K186</f>
        <v>Atbalsts bērniem ar smagu diagnozi vai funkcionāliem traucējumiem, iespējamu vai esošu invaliditāti un viņu ģimenes locekļiem</v>
      </c>
      <c r="I186" s="40" t="str">
        <f>Pasākumi_kārtas!O186</f>
        <v>_</v>
      </c>
      <c r="J186" s="40" t="str">
        <f>Pasākumi_kārtas!P186</f>
        <v>ESF</v>
      </c>
      <c r="K186" s="103">
        <f>Pasākumi_kārtas!R186</f>
        <v>3697500</v>
      </c>
      <c r="L186" s="250">
        <v>159</v>
      </c>
      <c r="M186" s="103">
        <f t="shared" si="44"/>
        <v>3697500</v>
      </c>
      <c r="N186" s="40"/>
      <c r="O186" s="103"/>
      <c r="P186" s="40"/>
      <c r="Q186" s="103"/>
      <c r="R186" s="40"/>
      <c r="S186" s="103"/>
      <c r="T186" s="40"/>
      <c r="U186" s="103"/>
      <c r="V186" s="40"/>
      <c r="W186" s="103"/>
      <c r="X186" s="2" t="b">
        <f t="shared" si="31"/>
        <v>1</v>
      </c>
      <c r="Y186" s="40">
        <v>1</v>
      </c>
      <c r="Z186" s="105">
        <f t="shared" si="43"/>
        <v>3697500</v>
      </c>
      <c r="AA186" s="40"/>
      <c r="AB186" s="105"/>
      <c r="AC186" s="40"/>
      <c r="AD186" s="105"/>
      <c r="AE186" s="40"/>
      <c r="AF186" s="105"/>
      <c r="AG186" s="2" t="b">
        <f t="shared" si="32"/>
        <v>1</v>
      </c>
      <c r="AH186" s="40">
        <v>33</v>
      </c>
      <c r="AI186" s="105">
        <f t="shared" si="42"/>
        <v>3697500</v>
      </c>
      <c r="AJ186" s="40"/>
      <c r="AK186" s="105"/>
      <c r="AL186" s="2" t="b">
        <f t="shared" si="34"/>
        <v>1</v>
      </c>
      <c r="AM186" s="40">
        <v>6</v>
      </c>
      <c r="AN186" s="105">
        <f t="shared" si="45"/>
        <v>3697500</v>
      </c>
      <c r="AO186" s="40"/>
      <c r="AP186" s="105"/>
      <c r="AQ186" s="2" t="b">
        <f t="shared" si="35"/>
        <v>1</v>
      </c>
      <c r="AR186" s="40">
        <v>2</v>
      </c>
      <c r="AS186" s="105">
        <f t="shared" si="36"/>
        <v>3697500</v>
      </c>
      <c r="AT186" s="105"/>
      <c r="AU186" s="105"/>
      <c r="AV186" s="2" t="b">
        <f t="shared" si="37"/>
        <v>1</v>
      </c>
    </row>
    <row r="187" spans="1:48" x14ac:dyDescent="0.2">
      <c r="A187" s="81" t="str">
        <f>Pasākumi_kārtas!AA187</f>
        <v>LM</v>
      </c>
      <c r="B187" s="81">
        <f>Pasākumi_kārtas!A187</f>
        <v>4</v>
      </c>
      <c r="C187" s="81" t="str">
        <f>Pasākumi_kārtas!B187</f>
        <v>4.3.</v>
      </c>
      <c r="D187" s="82" t="str">
        <f>Pasākumi_kārtas!C187</f>
        <v>Nodarbinātība un sociālā iekļaušana</v>
      </c>
      <c r="E187" s="81" t="str">
        <f>Pasākumi_kārtas!E187</f>
        <v>4.3.6.</v>
      </c>
      <c r="F187" s="82" t="str">
        <f>Pasākumi_kārtas!F187</f>
        <v>"Veicināt nabadzības vai sociālās atstumtības riskam pakļauto cilvēku, tostarp vistrūcīgāko un bērnu, sociālo integrāciju"</v>
      </c>
      <c r="G187" s="40" t="str">
        <f>Pasākumi_kārtas!J187</f>
        <v>4.3.6.4.</v>
      </c>
      <c r="H187" s="102" t="str">
        <f>Pasākumi_kārtas!K187</f>
        <v>Atbalsta instrumentu izstrāde un ieviešana ģimenes funkcionalitātes stiprināšanai</v>
      </c>
      <c r="I187" s="40">
        <f>Pasākumi_kārtas!O187</f>
        <v>1</v>
      </c>
      <c r="J187" s="40" t="str">
        <f>Pasākumi_kārtas!P187</f>
        <v>ESF</v>
      </c>
      <c r="K187" s="103">
        <f>Pasākumi_kārtas!R187</f>
        <v>8035359</v>
      </c>
      <c r="L187" s="250">
        <v>162</v>
      </c>
      <c r="M187" s="103">
        <f t="shared" si="44"/>
        <v>8035359</v>
      </c>
      <c r="N187" s="40"/>
      <c r="O187" s="103"/>
      <c r="P187" s="40"/>
      <c r="Q187" s="103"/>
      <c r="R187" s="40"/>
      <c r="S187" s="103"/>
      <c r="T187" s="40"/>
      <c r="U187" s="103"/>
      <c r="V187" s="40"/>
      <c r="W187" s="103"/>
      <c r="X187" s="2" t="b">
        <f t="shared" si="31"/>
        <v>1</v>
      </c>
      <c r="Y187" s="40">
        <v>1</v>
      </c>
      <c r="Z187" s="105">
        <f t="shared" si="43"/>
        <v>8035359</v>
      </c>
      <c r="AA187" s="40"/>
      <c r="AB187" s="105"/>
      <c r="AC187" s="40"/>
      <c r="AD187" s="105"/>
      <c r="AE187" s="40"/>
      <c r="AF187" s="105"/>
      <c r="AG187" s="2" t="b">
        <f t="shared" si="32"/>
        <v>1</v>
      </c>
      <c r="AH187" s="40">
        <v>33</v>
      </c>
      <c r="AI187" s="105">
        <f t="shared" si="42"/>
        <v>8035359</v>
      </c>
      <c r="AJ187" s="40"/>
      <c r="AK187" s="105"/>
      <c r="AL187" s="2" t="b">
        <f t="shared" si="34"/>
        <v>1</v>
      </c>
      <c r="AM187" s="40">
        <v>6</v>
      </c>
      <c r="AN187" s="105">
        <f t="shared" si="45"/>
        <v>8035359</v>
      </c>
      <c r="AO187" s="40"/>
      <c r="AP187" s="105"/>
      <c r="AQ187" s="2" t="b">
        <f t="shared" si="35"/>
        <v>1</v>
      </c>
      <c r="AR187" s="40">
        <v>2</v>
      </c>
      <c r="AS187" s="105">
        <f t="shared" si="36"/>
        <v>8035359</v>
      </c>
      <c r="AT187" s="105"/>
      <c r="AU187" s="105"/>
      <c r="AV187" s="2" t="b">
        <f t="shared" si="37"/>
        <v>1</v>
      </c>
    </row>
    <row r="188" spans="1:48" x14ac:dyDescent="0.2">
      <c r="A188" s="81" t="str">
        <f>Pasākumi_kārtas!AA188</f>
        <v>LM</v>
      </c>
      <c r="B188" s="81">
        <f>Pasākumi_kārtas!A188</f>
        <v>4</v>
      </c>
      <c r="C188" s="81" t="str">
        <f>Pasākumi_kārtas!B188</f>
        <v>4.3.</v>
      </c>
      <c r="D188" s="82" t="str">
        <f>Pasākumi_kārtas!C188</f>
        <v>Nodarbinātība un sociālā iekļaušana</v>
      </c>
      <c r="E188" s="81" t="str">
        <f>Pasākumi_kārtas!E188</f>
        <v>4.3.6.</v>
      </c>
      <c r="F188" s="82" t="str">
        <f>Pasākumi_kārtas!F188</f>
        <v>"Veicināt nabadzības vai sociālās atstumtības riskam pakļauto cilvēku, tostarp vistrūcīgāko un bērnu, sociālo integrāciju"</v>
      </c>
      <c r="G188" s="40" t="str">
        <f>Pasākumi_kārtas!J188</f>
        <v>4.3.6.4.</v>
      </c>
      <c r="H188" s="102" t="str">
        <f>Pasākumi_kārtas!K188</f>
        <v>Atbalsta instrumentu izstrāde un ieviešana ģimenes funkcionalitātes stiprināšanai</v>
      </c>
      <c r="I188" s="40">
        <f>Pasākumi_kārtas!O188</f>
        <v>2</v>
      </c>
      <c r="J188" s="40" t="str">
        <f>Pasākumi_kārtas!P188</f>
        <v>ESF</v>
      </c>
      <c r="K188" s="103">
        <f>Pasākumi_kārtas!R188</f>
        <v>1280641</v>
      </c>
      <c r="L188" s="250">
        <v>162</v>
      </c>
      <c r="M188" s="103">
        <f t="shared" si="44"/>
        <v>1280641</v>
      </c>
      <c r="N188" s="40"/>
      <c r="O188" s="103"/>
      <c r="P188" s="40"/>
      <c r="Q188" s="103"/>
      <c r="R188" s="40"/>
      <c r="S188" s="103"/>
      <c r="T188" s="40"/>
      <c r="U188" s="103"/>
      <c r="V188" s="40"/>
      <c r="W188" s="103"/>
      <c r="X188" s="2" t="b">
        <f t="shared" si="31"/>
        <v>1</v>
      </c>
      <c r="Y188" s="40">
        <v>1</v>
      </c>
      <c r="Z188" s="105">
        <f t="shared" si="43"/>
        <v>1280641</v>
      </c>
      <c r="AA188" s="40"/>
      <c r="AB188" s="105"/>
      <c r="AC188" s="40"/>
      <c r="AD188" s="105"/>
      <c r="AE188" s="40"/>
      <c r="AF188" s="105"/>
      <c r="AG188" s="2" t="b">
        <f t="shared" si="32"/>
        <v>1</v>
      </c>
      <c r="AH188" s="40">
        <v>33</v>
      </c>
      <c r="AI188" s="105">
        <f t="shared" si="42"/>
        <v>1280641</v>
      </c>
      <c r="AJ188" s="40"/>
      <c r="AK188" s="105"/>
      <c r="AL188" s="2" t="b">
        <f t="shared" si="34"/>
        <v>1</v>
      </c>
      <c r="AM188" s="40">
        <v>9</v>
      </c>
      <c r="AN188" s="105">
        <f t="shared" si="45"/>
        <v>1280641</v>
      </c>
      <c r="AO188" s="40"/>
      <c r="AP188" s="105"/>
      <c r="AQ188" s="2" t="b">
        <f t="shared" si="35"/>
        <v>1</v>
      </c>
      <c r="AR188" s="40">
        <v>2</v>
      </c>
      <c r="AS188" s="105">
        <f t="shared" si="36"/>
        <v>1280641</v>
      </c>
      <c r="AT188" s="105"/>
      <c r="AU188" s="105"/>
      <c r="AV188" s="2" t="b">
        <f t="shared" si="37"/>
        <v>1</v>
      </c>
    </row>
    <row r="189" spans="1:48" x14ac:dyDescent="0.2">
      <c r="A189" s="81" t="str">
        <f>Pasākumi_kārtas!AA189</f>
        <v>LM</v>
      </c>
      <c r="B189" s="81">
        <f>Pasākumi_kārtas!A189</f>
        <v>4</v>
      </c>
      <c r="C189" s="81" t="str">
        <f>Pasākumi_kārtas!B189</f>
        <v>4.3.</v>
      </c>
      <c r="D189" s="82" t="str">
        <f>Pasākumi_kārtas!C189</f>
        <v>Nodarbinātība un sociālā iekļaušana</v>
      </c>
      <c r="E189" s="81" t="str">
        <f>Pasākumi_kārtas!E189</f>
        <v>4.3.6.</v>
      </c>
      <c r="F189" s="82" t="str">
        <f>Pasākumi_kārtas!F189</f>
        <v>"Veicināt nabadzības vai sociālās atstumtības riskam pakļauto cilvēku, tostarp vistrūcīgāko un bērnu, sociālo integrāciju"</v>
      </c>
      <c r="G189" s="40" t="str">
        <f>Pasākumi_kārtas!J189</f>
        <v>4.3.6.5.</v>
      </c>
      <c r="H189" s="102" t="str">
        <f>Pasākumi_kārtas!K189</f>
        <v>Atbalsta pasākumi bērniem ar uzvedības vai atkarību problēmām un to ģimenēm</v>
      </c>
      <c r="I189" s="40" t="str">
        <f>Pasākumi_kārtas!O189</f>
        <v>_</v>
      </c>
      <c r="J189" s="40" t="str">
        <f>Pasākumi_kārtas!P189</f>
        <v>ESF</v>
      </c>
      <c r="K189" s="103">
        <f>Pasākumi_kārtas!R189</f>
        <v>11092500</v>
      </c>
      <c r="L189" s="250">
        <v>158</v>
      </c>
      <c r="M189" s="103">
        <f t="shared" si="44"/>
        <v>11092500</v>
      </c>
      <c r="N189" s="40"/>
      <c r="O189" s="103"/>
      <c r="P189" s="40"/>
      <c r="Q189" s="103"/>
      <c r="R189" s="40"/>
      <c r="S189" s="103"/>
      <c r="T189" s="40"/>
      <c r="U189" s="103"/>
      <c r="V189" s="40"/>
      <c r="W189" s="103"/>
      <c r="X189" s="2" t="b">
        <f t="shared" si="31"/>
        <v>1</v>
      </c>
      <c r="Y189" s="40">
        <v>1</v>
      </c>
      <c r="Z189" s="105">
        <f t="shared" si="43"/>
        <v>11092500</v>
      </c>
      <c r="AA189" s="40"/>
      <c r="AB189" s="105"/>
      <c r="AC189" s="40"/>
      <c r="AD189" s="105"/>
      <c r="AE189" s="40"/>
      <c r="AF189" s="105"/>
      <c r="AG189" s="2" t="b">
        <f t="shared" si="32"/>
        <v>1</v>
      </c>
      <c r="AH189" s="40">
        <v>33</v>
      </c>
      <c r="AI189" s="105">
        <f t="shared" si="42"/>
        <v>11092500</v>
      </c>
      <c r="AJ189" s="40"/>
      <c r="AK189" s="105"/>
      <c r="AL189" s="2" t="b">
        <f t="shared" si="34"/>
        <v>1</v>
      </c>
      <c r="AM189" s="40">
        <v>6</v>
      </c>
      <c r="AN189" s="105">
        <f t="shared" si="45"/>
        <v>11092500</v>
      </c>
      <c r="AO189" s="40"/>
      <c r="AP189" s="105"/>
      <c r="AQ189" s="2" t="b">
        <f t="shared" si="35"/>
        <v>1</v>
      </c>
      <c r="AR189" s="40">
        <v>2</v>
      </c>
      <c r="AS189" s="105">
        <f t="shared" si="36"/>
        <v>11092500</v>
      </c>
      <c r="AT189" s="105"/>
      <c r="AU189" s="105"/>
      <c r="AV189" s="2" t="b">
        <f t="shared" si="37"/>
        <v>1</v>
      </c>
    </row>
    <row r="190" spans="1:48" x14ac:dyDescent="0.2">
      <c r="A190" s="81" t="str">
        <f>Pasākumi_kārtas!AA190</f>
        <v>VARAM</v>
      </c>
      <c r="B190" s="81">
        <f>Pasākumi_kārtas!A190</f>
        <v>4</v>
      </c>
      <c r="C190" s="81" t="str">
        <f>Pasākumi_kārtas!B190</f>
        <v>4.3.</v>
      </c>
      <c r="D190" s="82" t="str">
        <f>Pasākumi_kārtas!C190</f>
        <v>Nodarbinātība un sociālā iekļaušana</v>
      </c>
      <c r="E190" s="81" t="str">
        <f>Pasākumi_kārtas!E190</f>
        <v>4.3.6.</v>
      </c>
      <c r="F190" s="82" t="str">
        <f>Pasākumi_kārtas!F190</f>
        <v>"Veicināt nabadzības vai sociālās atstumtības riskam pakļauto cilvēku, tostarp vistrūcīgāko un bērnu, sociālo integrāciju"</v>
      </c>
      <c r="G190" s="40" t="str">
        <f>Pasākumi_kārtas!J190</f>
        <v>4.3.6.6.</v>
      </c>
      <c r="H190" s="102" t="str">
        <f>Pasākumi_kārtas!K190</f>
        <v xml:space="preserve">Bērnu pieskatīšanas pakalpojumi </v>
      </c>
      <c r="I190" s="40" t="str">
        <f>Pasākumi_kārtas!O190</f>
        <v>_</v>
      </c>
      <c r="J190" s="40" t="str">
        <f>Pasākumi_kārtas!P190</f>
        <v>ESF</v>
      </c>
      <c r="K190" s="103">
        <f>Pasākumi_kārtas!R190</f>
        <v>11341111</v>
      </c>
      <c r="L190" s="250">
        <v>148</v>
      </c>
      <c r="M190" s="103">
        <f t="shared" si="44"/>
        <v>11341111</v>
      </c>
      <c r="N190" s="40"/>
      <c r="O190" s="103"/>
      <c r="P190" s="40"/>
      <c r="Q190" s="103"/>
      <c r="R190" s="40"/>
      <c r="S190" s="103"/>
      <c r="T190" s="40"/>
      <c r="U190" s="103"/>
      <c r="V190" s="40"/>
      <c r="W190" s="103"/>
      <c r="X190" s="2" t="b">
        <f t="shared" si="31"/>
        <v>1</v>
      </c>
      <c r="Y190" s="40">
        <v>1</v>
      </c>
      <c r="Z190" s="105">
        <f t="shared" si="43"/>
        <v>11341111</v>
      </c>
      <c r="AA190" s="40"/>
      <c r="AB190" s="105"/>
      <c r="AC190" s="40"/>
      <c r="AD190" s="105"/>
      <c r="AE190" s="40"/>
      <c r="AF190" s="105"/>
      <c r="AG190" s="2" t="b">
        <f t="shared" si="32"/>
        <v>1</v>
      </c>
      <c r="AH190" s="40">
        <v>33</v>
      </c>
      <c r="AI190" s="105">
        <f t="shared" si="42"/>
        <v>11341111</v>
      </c>
      <c r="AJ190" s="40"/>
      <c r="AK190" s="105"/>
      <c r="AL190" s="2" t="b">
        <f t="shared" si="34"/>
        <v>1</v>
      </c>
      <c r="AM190" s="40">
        <v>9</v>
      </c>
      <c r="AN190" s="105">
        <f t="shared" si="45"/>
        <v>11341111</v>
      </c>
      <c r="AO190" s="40"/>
      <c r="AP190" s="105"/>
      <c r="AQ190" s="2" t="b">
        <f t="shared" si="35"/>
        <v>1</v>
      </c>
      <c r="AR190" s="40">
        <v>2</v>
      </c>
      <c r="AS190" s="105">
        <f t="shared" si="36"/>
        <v>11341111</v>
      </c>
      <c r="AT190" s="105"/>
      <c r="AU190" s="105"/>
      <c r="AV190" s="2" t="b">
        <f t="shared" si="37"/>
        <v>1</v>
      </c>
    </row>
    <row r="191" spans="1:48" x14ac:dyDescent="0.2">
      <c r="A191" s="81" t="str">
        <f>Pasākumi_kārtas!AA191</f>
        <v>VK</v>
      </c>
      <c r="B191" s="81">
        <f>Pasākumi_kārtas!A191</f>
        <v>4</v>
      </c>
      <c r="C191" s="81" t="str">
        <f>Pasākumi_kārtas!B191</f>
        <v>4.3.</v>
      </c>
      <c r="D191" s="82" t="str">
        <f>Pasākumi_kārtas!C191</f>
        <v>Nodarbinātība un sociālā iekļaušana</v>
      </c>
      <c r="E191" s="81" t="str">
        <f>Pasākumi_kārtas!E191</f>
        <v>4.3.6.</v>
      </c>
      <c r="F191" s="82" t="str">
        <f>Pasākumi_kārtas!F191</f>
        <v>"Veicināt nabadzības vai sociālās atstumtības riskam pakļauto cilvēku, tostarp vistrūcīgāko un bērnu, sociālo integrāciju"</v>
      </c>
      <c r="G191" s="40" t="str">
        <f>Pasākumi_kārtas!J191</f>
        <v>4.3.6.7.</v>
      </c>
      <c r="H191" s="102" t="str">
        <f>Pasākumi_kārtas!K191</f>
        <v>Starpnozaru sadarbības un atbalsta sistēmas izveide bērnu veselīgais attīstībai un sekmīgai pašrealizācijai</v>
      </c>
      <c r="I191" s="40">
        <f>Pasākumi_kārtas!O191</f>
        <v>1</v>
      </c>
      <c r="J191" s="40" t="str">
        <f>Pasākumi_kārtas!P191</f>
        <v>ESF</v>
      </c>
      <c r="K191" s="103">
        <f>Pasākumi_kārtas!R191</f>
        <v>18716653</v>
      </c>
      <c r="L191" s="250">
        <v>148</v>
      </c>
      <c r="M191" s="103">
        <v>4679164</v>
      </c>
      <c r="N191" s="250">
        <v>149</v>
      </c>
      <c r="O191" s="103">
        <v>4679163</v>
      </c>
      <c r="P191" s="250">
        <v>152</v>
      </c>
      <c r="Q191" s="103">
        <v>4679163</v>
      </c>
      <c r="R191" s="250">
        <v>158</v>
      </c>
      <c r="S191" s="103">
        <v>4679163</v>
      </c>
      <c r="T191" s="40"/>
      <c r="U191" s="103"/>
      <c r="V191" s="40"/>
      <c r="W191" s="103"/>
      <c r="X191" s="2" t="b">
        <f t="shared" si="31"/>
        <v>1</v>
      </c>
      <c r="Y191" s="40">
        <v>1</v>
      </c>
      <c r="Z191" s="105">
        <f t="shared" si="43"/>
        <v>18716653</v>
      </c>
      <c r="AA191" s="40"/>
      <c r="AB191" s="105"/>
      <c r="AC191" s="40"/>
      <c r="AD191" s="105"/>
      <c r="AE191" s="40"/>
      <c r="AF191" s="105"/>
      <c r="AG191" s="2" t="b">
        <f t="shared" si="32"/>
        <v>1</v>
      </c>
      <c r="AH191" s="40">
        <v>33</v>
      </c>
      <c r="AI191" s="105">
        <f t="shared" si="42"/>
        <v>18716653</v>
      </c>
      <c r="AJ191" s="40"/>
      <c r="AK191" s="105"/>
      <c r="AL191" s="2" t="b">
        <f t="shared" si="34"/>
        <v>1</v>
      </c>
      <c r="AM191" s="40">
        <v>9</v>
      </c>
      <c r="AN191" s="105">
        <v>16332678</v>
      </c>
      <c r="AO191" s="40">
        <v>6</v>
      </c>
      <c r="AP191" s="105">
        <v>2383975</v>
      </c>
      <c r="AQ191" s="2" t="b">
        <f t="shared" si="35"/>
        <v>1</v>
      </c>
      <c r="AR191" s="40">
        <v>2</v>
      </c>
      <c r="AS191" s="105">
        <f t="shared" si="36"/>
        <v>18716653</v>
      </c>
      <c r="AT191" s="105"/>
      <c r="AU191" s="105"/>
      <c r="AV191" s="2" t="b">
        <f t="shared" si="37"/>
        <v>1</v>
      </c>
    </row>
    <row r="192" spans="1:48" x14ac:dyDescent="0.2">
      <c r="A192" s="81" t="str">
        <f>Pasākumi_kārtas!AA192</f>
        <v>VK</v>
      </c>
      <c r="B192" s="81">
        <f>Pasākumi_kārtas!A192</f>
        <v>4</v>
      </c>
      <c r="C192" s="81" t="str">
        <f>Pasākumi_kārtas!B192</f>
        <v>4.3.</v>
      </c>
      <c r="D192" s="82" t="str">
        <f>Pasākumi_kārtas!C192</f>
        <v>Nodarbinātība un sociālā iekļaušana</v>
      </c>
      <c r="E192" s="81" t="str">
        <f>Pasākumi_kārtas!E192</f>
        <v>4.3.6.</v>
      </c>
      <c r="F192" s="82" t="str">
        <f>Pasākumi_kārtas!F192</f>
        <v>"Veicināt nabadzības vai sociālās atstumtības riskam pakļauto cilvēku, tostarp vistrūcīgāko un bērnu, sociālo integrāciju"</v>
      </c>
      <c r="G192" s="40" t="str">
        <f>Pasākumi_kārtas!J192</f>
        <v>4.3.6.7.</v>
      </c>
      <c r="H192" s="102" t="str">
        <f>Pasākumi_kārtas!K192</f>
        <v>Starpnozaru sadarbības un atbalsta sistēmas izveide bērnu veselīgais attīstībai un sekmīgai pašrealizācijai</v>
      </c>
      <c r="I192" s="40">
        <f>Pasākumi_kārtas!O192</f>
        <v>2</v>
      </c>
      <c r="J192" s="40" t="str">
        <f>Pasākumi_kārtas!P192</f>
        <v>ESF</v>
      </c>
      <c r="K192" s="103">
        <f>Pasākumi_kārtas!R192</f>
        <v>16081760</v>
      </c>
      <c r="L192" s="250">
        <v>148</v>
      </c>
      <c r="M192" s="103">
        <v>4020440</v>
      </c>
      <c r="N192" s="250">
        <v>149</v>
      </c>
      <c r="O192" s="103">
        <v>4020440</v>
      </c>
      <c r="P192" s="250">
        <v>152</v>
      </c>
      <c r="Q192" s="103">
        <v>4020440</v>
      </c>
      <c r="R192" s="250">
        <v>158</v>
      </c>
      <c r="S192" s="103">
        <v>4020440</v>
      </c>
      <c r="T192" s="40"/>
      <c r="U192" s="103"/>
      <c r="V192" s="40"/>
      <c r="W192" s="103"/>
      <c r="X192" s="2" t="b">
        <f t="shared" si="31"/>
        <v>1</v>
      </c>
      <c r="Y192" s="40">
        <v>1</v>
      </c>
      <c r="Z192" s="105">
        <f t="shared" si="43"/>
        <v>16081760</v>
      </c>
      <c r="AA192" s="40"/>
      <c r="AB192" s="105"/>
      <c r="AC192" s="40"/>
      <c r="AD192" s="105"/>
      <c r="AE192" s="40"/>
      <c r="AF192" s="105"/>
      <c r="AG192" s="2" t="b">
        <f t="shared" si="32"/>
        <v>1</v>
      </c>
      <c r="AH192" s="40">
        <v>33</v>
      </c>
      <c r="AI192" s="105">
        <f t="shared" si="42"/>
        <v>16081760</v>
      </c>
      <c r="AJ192" s="40"/>
      <c r="AK192" s="105"/>
      <c r="AL192" s="2" t="b">
        <f t="shared" si="34"/>
        <v>1</v>
      </c>
      <c r="AM192" s="40">
        <v>9</v>
      </c>
      <c r="AN192" s="105">
        <v>14033397</v>
      </c>
      <c r="AO192" s="40">
        <v>6</v>
      </c>
      <c r="AP192" s="105">
        <v>2048363</v>
      </c>
      <c r="AQ192" s="2" t="b">
        <f t="shared" si="35"/>
        <v>1</v>
      </c>
      <c r="AR192" s="40">
        <v>2</v>
      </c>
      <c r="AS192" s="105">
        <f t="shared" si="36"/>
        <v>16081760</v>
      </c>
      <c r="AT192" s="105"/>
      <c r="AU192" s="105"/>
      <c r="AV192" s="2" t="b">
        <f t="shared" si="37"/>
        <v>1</v>
      </c>
    </row>
    <row r="193" spans="1:48" x14ac:dyDescent="0.2">
      <c r="A193" s="81" t="str">
        <f>Pasākumi_kārtas!AA193</f>
        <v>VK</v>
      </c>
      <c r="B193" s="81">
        <f>Pasākumi_kārtas!A193</f>
        <v>4</v>
      </c>
      <c r="C193" s="81" t="str">
        <f>Pasākumi_kārtas!B193</f>
        <v>4.3.</v>
      </c>
      <c r="D193" s="82" t="str">
        <f>Pasākumi_kārtas!C193</f>
        <v>Nodarbinātība un sociālā iekļaušana</v>
      </c>
      <c r="E193" s="81" t="str">
        <f>Pasākumi_kārtas!E193</f>
        <v>4.3.6.</v>
      </c>
      <c r="F193" s="82" t="str">
        <f>Pasākumi_kārtas!F193</f>
        <v>"Veicināt nabadzības vai sociālās atstumtības riskam pakļauto cilvēku, tostarp vistrūcīgāko un bērnu, sociālo integrāciju"</v>
      </c>
      <c r="G193" s="40" t="str">
        <f>Pasākumi_kārtas!J193</f>
        <v>4.3.6.8.</v>
      </c>
      <c r="H193" s="102" t="str">
        <f>Pasākumi_kārtas!K193</f>
        <v>IKT sistēmu modernizācija labākas bērnu tiesību aizsardzības sistēmas nodrošināšanai</v>
      </c>
      <c r="I193" s="40" t="str">
        <f>Pasākumi_kārtas!O193</f>
        <v>_</v>
      </c>
      <c r="J193" s="40" t="str">
        <f>Pasākumi_kārtas!P193</f>
        <v>ESF</v>
      </c>
      <c r="K193" s="103">
        <f>Pasākumi_kārtas!R193</f>
        <v>3621784</v>
      </c>
      <c r="L193" s="250">
        <v>148</v>
      </c>
      <c r="M193" s="103">
        <v>905446</v>
      </c>
      <c r="N193" s="250">
        <v>149</v>
      </c>
      <c r="O193" s="103">
        <v>905446</v>
      </c>
      <c r="P193" s="250">
        <v>152</v>
      </c>
      <c r="Q193" s="103">
        <v>905446</v>
      </c>
      <c r="R193" s="250">
        <v>158</v>
      </c>
      <c r="S193" s="103">
        <v>905446</v>
      </c>
      <c r="T193" s="40"/>
      <c r="U193" s="103"/>
      <c r="V193" s="40"/>
      <c r="W193" s="103"/>
      <c r="X193" s="2" t="b">
        <f t="shared" si="31"/>
        <v>1</v>
      </c>
      <c r="Y193" s="40">
        <v>1</v>
      </c>
      <c r="Z193" s="105">
        <f t="shared" si="43"/>
        <v>3621784</v>
      </c>
      <c r="AA193" s="40"/>
      <c r="AB193" s="105"/>
      <c r="AC193" s="40"/>
      <c r="AD193" s="105"/>
      <c r="AE193" s="40"/>
      <c r="AF193" s="105"/>
      <c r="AG193" s="2" t="b">
        <f t="shared" si="32"/>
        <v>1</v>
      </c>
      <c r="AH193" s="40">
        <v>33</v>
      </c>
      <c r="AI193" s="105">
        <f t="shared" si="42"/>
        <v>3621784</v>
      </c>
      <c r="AJ193" s="40"/>
      <c r="AK193" s="105"/>
      <c r="AL193" s="2" t="b">
        <f t="shared" si="34"/>
        <v>1</v>
      </c>
      <c r="AM193" s="40">
        <v>9</v>
      </c>
      <c r="AN193" s="105">
        <f>K193-AP193</f>
        <v>2771034</v>
      </c>
      <c r="AO193" s="40">
        <v>6</v>
      </c>
      <c r="AP193" s="105">
        <v>850750</v>
      </c>
      <c r="AQ193" s="2" t="b">
        <f t="shared" si="35"/>
        <v>1</v>
      </c>
      <c r="AR193" s="40">
        <v>2</v>
      </c>
      <c r="AS193" s="105">
        <f t="shared" si="36"/>
        <v>3621784</v>
      </c>
      <c r="AT193" s="105"/>
      <c r="AU193" s="105"/>
      <c r="AV193" s="2" t="b">
        <f t="shared" si="37"/>
        <v>1</v>
      </c>
    </row>
    <row r="194" spans="1:48" x14ac:dyDescent="0.2">
      <c r="A194" s="81" t="str">
        <f>Pasākumi_kārtas!AA194</f>
        <v>VK</v>
      </c>
      <c r="B194" s="81">
        <f>Pasākumi_kārtas!A194</f>
        <v>4</v>
      </c>
      <c r="C194" s="81" t="str">
        <f>Pasākumi_kārtas!B194</f>
        <v>4.3.</v>
      </c>
      <c r="D194" s="82" t="str">
        <f>Pasākumi_kārtas!C194</f>
        <v>Nodarbinātība un sociālā iekļaušana</v>
      </c>
      <c r="E194" s="81" t="str">
        <f>Pasākumi_kārtas!E194</f>
        <v>4.3.6.</v>
      </c>
      <c r="F194" s="82" t="str">
        <f>Pasākumi_kārtas!F194</f>
        <v>"Veicināt nabadzības vai sociālās atstumtības riskam pakļauto cilvēku, tostarp vistrūcīgāko un bērnu, sociālo integrāciju"</v>
      </c>
      <c r="G194" s="40" t="str">
        <f>Pasākumi_kārtas!J194</f>
        <v>4.3.6.9.</v>
      </c>
      <c r="H194" s="102" t="str">
        <f>Pasākumi_kārtas!K194</f>
        <v xml:space="preserve">Ģimenei draudzīgas vides un sabiedrības veidošana un intervences psiholoģiskā un emocionālā noturīguma veicināšanai </v>
      </c>
      <c r="I194" s="40">
        <f>Pasākumi_kārtas!O194</f>
        <v>1</v>
      </c>
      <c r="J194" s="40" t="str">
        <f>Pasākumi_kārtas!P194</f>
        <v>ESF</v>
      </c>
      <c r="K194" s="103">
        <f>Pasākumi_kārtas!R194</f>
        <v>8301520</v>
      </c>
      <c r="L194" s="250">
        <v>148</v>
      </c>
      <c r="M194" s="103">
        <v>1245226</v>
      </c>
      <c r="N194" s="250">
        <v>149</v>
      </c>
      <c r="O194" s="103">
        <v>2241410</v>
      </c>
      <c r="P194" s="250">
        <v>152</v>
      </c>
      <c r="Q194" s="103">
        <v>3154580</v>
      </c>
      <c r="R194" s="250">
        <v>158</v>
      </c>
      <c r="S194" s="103">
        <v>1660304</v>
      </c>
      <c r="T194" s="40"/>
      <c r="U194" s="103"/>
      <c r="V194" s="40"/>
      <c r="W194" s="103"/>
      <c r="X194" s="2" t="b">
        <f t="shared" si="31"/>
        <v>1</v>
      </c>
      <c r="Y194" s="40">
        <v>1</v>
      </c>
      <c r="Z194" s="105">
        <f t="shared" si="43"/>
        <v>8301520</v>
      </c>
      <c r="AA194" s="40"/>
      <c r="AB194" s="105"/>
      <c r="AC194" s="40"/>
      <c r="AD194" s="105"/>
      <c r="AE194" s="40"/>
      <c r="AF194" s="105"/>
      <c r="AG194" s="2" t="b">
        <f t="shared" si="32"/>
        <v>1</v>
      </c>
      <c r="AH194" s="40">
        <v>33</v>
      </c>
      <c r="AI194" s="105">
        <f t="shared" si="42"/>
        <v>8301520</v>
      </c>
      <c r="AJ194" s="40"/>
      <c r="AK194" s="105"/>
      <c r="AL194" s="2" t="b">
        <f t="shared" si="34"/>
        <v>1</v>
      </c>
      <c r="AM194" s="40">
        <v>9</v>
      </c>
      <c r="AN194" s="105">
        <v>6310151</v>
      </c>
      <c r="AO194" s="40">
        <v>6</v>
      </c>
      <c r="AP194" s="105">
        <v>1991369</v>
      </c>
      <c r="AQ194" s="2" t="b">
        <f t="shared" si="35"/>
        <v>1</v>
      </c>
      <c r="AR194" s="40">
        <v>2</v>
      </c>
      <c r="AS194" s="105">
        <f t="shared" si="36"/>
        <v>8301520</v>
      </c>
      <c r="AT194" s="105"/>
      <c r="AU194" s="105"/>
      <c r="AV194" s="2" t="b">
        <f t="shared" si="37"/>
        <v>1</v>
      </c>
    </row>
    <row r="195" spans="1:48" x14ac:dyDescent="0.2">
      <c r="A195" s="81" t="str">
        <f>Pasākumi_kārtas!AA195</f>
        <v>VK</v>
      </c>
      <c r="B195" s="81">
        <f>Pasākumi_kārtas!A195</f>
        <v>4</v>
      </c>
      <c r="C195" s="81" t="str">
        <f>Pasākumi_kārtas!B195</f>
        <v>4.3.</v>
      </c>
      <c r="D195" s="82" t="str">
        <f>Pasākumi_kārtas!C195</f>
        <v>Nodarbinātība un sociālā iekļaušana</v>
      </c>
      <c r="E195" s="81" t="str">
        <f>Pasākumi_kārtas!E195</f>
        <v>4.3.6.</v>
      </c>
      <c r="F195" s="82" t="str">
        <f>Pasākumi_kārtas!F195</f>
        <v>"Veicināt nabadzības vai sociālās atstumtības riskam pakļauto cilvēku, tostarp vistrūcīgāko un bērnu, sociālo integrāciju"</v>
      </c>
      <c r="G195" s="40" t="str">
        <f>Pasākumi_kārtas!J195</f>
        <v>4.3.6.9.</v>
      </c>
      <c r="H195" s="102" t="str">
        <f>Pasākumi_kārtas!K195</f>
        <v xml:space="preserve">Ģimenei draudzīgas vides un sabiedrības veidošana un intervences psiholoģiskā un emocionālā noturīguma veicināšanai </v>
      </c>
      <c r="I195" s="40">
        <f>Pasākumi_kārtas!O195</f>
        <v>2</v>
      </c>
      <c r="J195" s="40" t="str">
        <f>Pasākumi_kārtas!P195</f>
        <v>ESF</v>
      </c>
      <c r="K195" s="103">
        <f>Pasākumi_kārtas!R195</f>
        <v>4374723</v>
      </c>
      <c r="L195" s="250">
        <v>148</v>
      </c>
      <c r="M195" s="103">
        <v>720883</v>
      </c>
      <c r="N195" s="250">
        <v>149</v>
      </c>
      <c r="O195" s="103">
        <v>1225155</v>
      </c>
      <c r="P195" s="250">
        <v>152</v>
      </c>
      <c r="Q195" s="103">
        <v>1502001</v>
      </c>
      <c r="R195" s="250">
        <v>158</v>
      </c>
      <c r="S195" s="103">
        <v>926684</v>
      </c>
      <c r="T195" s="40"/>
      <c r="U195" s="103"/>
      <c r="V195" s="40"/>
      <c r="W195" s="103"/>
      <c r="X195" s="2" t="b">
        <f t="shared" si="31"/>
        <v>1</v>
      </c>
      <c r="Y195" s="40">
        <v>1</v>
      </c>
      <c r="Z195" s="105">
        <f t="shared" si="43"/>
        <v>4374723</v>
      </c>
      <c r="AA195" s="40"/>
      <c r="AB195" s="105"/>
      <c r="AC195" s="40"/>
      <c r="AD195" s="105"/>
      <c r="AE195" s="40"/>
      <c r="AF195" s="105"/>
      <c r="AG195" s="2" t="b">
        <f t="shared" si="32"/>
        <v>1</v>
      </c>
      <c r="AH195" s="40">
        <v>33</v>
      </c>
      <c r="AI195" s="105">
        <f t="shared" si="42"/>
        <v>4374723</v>
      </c>
      <c r="AJ195" s="40"/>
      <c r="AK195" s="105"/>
      <c r="AL195" s="2" t="b">
        <f t="shared" si="34"/>
        <v>1</v>
      </c>
      <c r="AM195" s="40">
        <v>9</v>
      </c>
      <c r="AN195" s="105">
        <v>3876881</v>
      </c>
      <c r="AO195" s="40">
        <v>6</v>
      </c>
      <c r="AP195" s="105">
        <v>497842</v>
      </c>
      <c r="AQ195" s="2" t="b">
        <f t="shared" si="35"/>
        <v>1</v>
      </c>
      <c r="AR195" s="40">
        <v>2</v>
      </c>
      <c r="AS195" s="105">
        <f t="shared" si="36"/>
        <v>4374723</v>
      </c>
      <c r="AT195" s="105"/>
      <c r="AU195" s="105"/>
      <c r="AV195" s="2" t="b">
        <f t="shared" si="37"/>
        <v>1</v>
      </c>
    </row>
    <row r="196" spans="1:48" x14ac:dyDescent="0.2">
      <c r="A196" s="81" t="str">
        <f>Pasākumi_kārtas!AA196</f>
        <v>LM</v>
      </c>
      <c r="B196" s="81">
        <f>Pasākumi_kārtas!A196</f>
        <v>4</v>
      </c>
      <c r="C196" s="81" t="str">
        <f>Pasākumi_kārtas!B196</f>
        <v>4.4.</v>
      </c>
      <c r="D196" s="82" t="str">
        <f>Pasākumi_kārtas!C196</f>
        <v>Sociālās inovācijas</v>
      </c>
      <c r="E196" s="81" t="str">
        <f>Pasākumi_kārtas!E196</f>
        <v>4.4.1.</v>
      </c>
      <c r="F196" s="82" t="str">
        <f>Pasākumi_kārtas!F196</f>
        <v>"Veicināt nabadzības vai sociālās atstumtības riskam pakļauto personu sociālo integrāciju, izmantojot sociālās inovācijas "</v>
      </c>
      <c r="G196" s="40" t="str">
        <f>Pasākumi_kārtas!J196</f>
        <v>4.4.1.1.</v>
      </c>
      <c r="H196" s="102" t="str">
        <f>Pasākumi_kārtas!K196</f>
        <v>Atbalsts jaunām pieejām sabiedrībā balstītu sociālo pakalpojumu sniegšanā</v>
      </c>
      <c r="I196" s="40" t="str">
        <f>Pasākumi_kārtas!O196</f>
        <v>_</v>
      </c>
      <c r="J196" s="40" t="str">
        <f>Pasākumi_kārtas!P196</f>
        <v>ESF</v>
      </c>
      <c r="K196" s="103">
        <f>Pasākumi_kārtas!R196</f>
        <v>8671931</v>
      </c>
      <c r="L196" s="250">
        <v>158</v>
      </c>
      <c r="M196" s="103">
        <f t="shared" ref="M196:M213" si="46">K196</f>
        <v>8671931</v>
      </c>
      <c r="N196" s="40"/>
      <c r="O196" s="103"/>
      <c r="P196" s="40"/>
      <c r="Q196" s="103"/>
      <c r="R196" s="40"/>
      <c r="S196" s="103"/>
      <c r="T196" s="40"/>
      <c r="U196" s="103"/>
      <c r="V196" s="40"/>
      <c r="W196" s="103"/>
      <c r="X196" s="2" t="b">
        <f t="shared" si="31"/>
        <v>1</v>
      </c>
      <c r="Y196" s="40">
        <v>1</v>
      </c>
      <c r="Z196" s="105">
        <f t="shared" si="43"/>
        <v>8671931</v>
      </c>
      <c r="AA196" s="40"/>
      <c r="AB196" s="105"/>
      <c r="AC196" s="40"/>
      <c r="AD196" s="105"/>
      <c r="AE196" s="40"/>
      <c r="AF196" s="105"/>
      <c r="AG196" s="2" t="b">
        <f t="shared" si="32"/>
        <v>1</v>
      </c>
      <c r="AH196" s="40">
        <v>33</v>
      </c>
      <c r="AI196" s="105">
        <f t="shared" si="42"/>
        <v>8671931</v>
      </c>
      <c r="AJ196" s="40"/>
      <c r="AK196" s="105"/>
      <c r="AL196" s="2" t="b">
        <f t="shared" si="34"/>
        <v>1</v>
      </c>
      <c r="AM196" s="40">
        <v>9</v>
      </c>
      <c r="AN196" s="105">
        <f t="shared" ref="AN196:AN222" si="47">K196</f>
        <v>8671931</v>
      </c>
      <c r="AO196" s="40"/>
      <c r="AP196" s="105"/>
      <c r="AQ196" s="2" t="b">
        <f t="shared" si="35"/>
        <v>1</v>
      </c>
      <c r="AR196" s="40">
        <v>2</v>
      </c>
      <c r="AS196" s="105">
        <f t="shared" si="36"/>
        <v>8671931</v>
      </c>
      <c r="AT196" s="105"/>
      <c r="AU196" s="105"/>
      <c r="AV196" s="2" t="b">
        <f t="shared" si="37"/>
        <v>1</v>
      </c>
    </row>
    <row r="197" spans="1:48" x14ac:dyDescent="0.2">
      <c r="A197" s="81" t="str">
        <f>Pasākumi_kārtas!AA197</f>
        <v>VARAM</v>
      </c>
      <c r="B197" s="81">
        <f>Pasākumi_kārtas!A197</f>
        <v>5</v>
      </c>
      <c r="C197" s="81" t="str">
        <f>Pasākumi_kārtas!B197</f>
        <v>5.1.</v>
      </c>
      <c r="D197" s="82" t="str">
        <f>Pasākumi_kārtas!C197</f>
        <v xml:space="preserve">Reģionu līdzsvarota attīstība </v>
      </c>
      <c r="E197" s="81" t="str">
        <f>Pasākumi_kārtas!E197</f>
        <v>5.1.1.</v>
      </c>
      <c r="F197" s="82" t="str">
        <f>Pasākumi_kārtas!F197</f>
        <v>“Vietējās teritorijas integrētās sociālās, ekonomiskās un vides attīstības un kultūras mantojuma, tūrisma un drošības veicināšana pilsētu funkcionālajās teritorijās”</v>
      </c>
      <c r="G197" s="40" t="str">
        <f>Pasākumi_kārtas!J197</f>
        <v>5.1.1.1.</v>
      </c>
      <c r="H197" s="102" t="str">
        <f>Pasākumi_kārtas!K197</f>
        <v xml:space="preserve">Infrastruktūra uzņēmējdarbības atbalstam </v>
      </c>
      <c r="I197" s="40">
        <f>Pasākumi_kārtas!O197</f>
        <v>1</v>
      </c>
      <c r="J197" s="40" t="str">
        <f>Pasākumi_kārtas!P197</f>
        <v>ERAF</v>
      </c>
      <c r="K197" s="103">
        <f>Pasākumi_kārtas!R197</f>
        <v>34554003</v>
      </c>
      <c r="L197" s="250">
        <v>20</v>
      </c>
      <c r="M197" s="103">
        <f t="shared" si="46"/>
        <v>34554003</v>
      </c>
      <c r="N197" s="40"/>
      <c r="O197" s="103"/>
      <c r="P197" s="40"/>
      <c r="Q197" s="103"/>
      <c r="R197" s="40"/>
      <c r="S197" s="103"/>
      <c r="T197" s="40"/>
      <c r="U197" s="103"/>
      <c r="V197" s="40"/>
      <c r="W197" s="103"/>
      <c r="X197" s="2" t="b">
        <f t="shared" ref="X197:X223" si="48">K197=M197+O197+Q197+S197+U197+W197</f>
        <v>1</v>
      </c>
      <c r="Y197" s="40">
        <v>1</v>
      </c>
      <c r="Z197" s="105">
        <f t="shared" si="43"/>
        <v>34554003</v>
      </c>
      <c r="AA197" s="40"/>
      <c r="AB197" s="105"/>
      <c r="AC197" s="40"/>
      <c r="AD197" s="105"/>
      <c r="AE197" s="40"/>
      <c r="AF197" s="105"/>
      <c r="AG197" s="2" t="b">
        <f t="shared" ref="AG197:AG222" si="49">K197=Z197+AB197+AD197+AF197</f>
        <v>1</v>
      </c>
      <c r="AH197" s="40">
        <v>19</v>
      </c>
      <c r="AI197" s="105">
        <f t="shared" ref="AI197:AI222" si="50">K197</f>
        <v>34554003</v>
      </c>
      <c r="AJ197" s="40"/>
      <c r="AK197" s="105"/>
      <c r="AL197" s="2" t="b">
        <f t="shared" ref="AL197:AL222" si="51">K197=AI197+AK197</f>
        <v>1</v>
      </c>
      <c r="AM197" s="40">
        <v>9</v>
      </c>
      <c r="AN197" s="105">
        <f t="shared" si="47"/>
        <v>34554003</v>
      </c>
      <c r="AO197" s="40"/>
      <c r="AP197" s="105"/>
      <c r="AQ197" s="2" t="b">
        <f t="shared" ref="AQ197:AQ222" si="52">K197=AN197+AP197</f>
        <v>1</v>
      </c>
      <c r="AR197" s="40">
        <v>3</v>
      </c>
      <c r="AS197" s="105">
        <f t="shared" ref="AS197:AS222" si="53">K197</f>
        <v>34554003</v>
      </c>
      <c r="AT197" s="105"/>
      <c r="AU197" s="105"/>
      <c r="AV197" s="2" t="b">
        <f t="shared" ref="AV197:AV222" si="54">K197=AS197+AU197</f>
        <v>1</v>
      </c>
    </row>
    <row r="198" spans="1:48" x14ac:dyDescent="0.2">
      <c r="A198" s="81" t="str">
        <f>Pasākumi_kārtas!AA198</f>
        <v>VARAM</v>
      </c>
      <c r="B198" s="81">
        <f>Pasākumi_kārtas!A198</f>
        <v>5</v>
      </c>
      <c r="C198" s="81" t="str">
        <f>Pasākumi_kārtas!B198</f>
        <v>5.1.</v>
      </c>
      <c r="D198" s="82" t="str">
        <f>Pasākumi_kārtas!C198</f>
        <v xml:space="preserve">Reģionu līdzsvarota attīstība </v>
      </c>
      <c r="E198" s="81" t="str">
        <f>Pasākumi_kārtas!E198</f>
        <v>5.1.1.</v>
      </c>
      <c r="F198" s="82" t="str">
        <f>Pasākumi_kārtas!F198</f>
        <v>“Vietējās teritorijas integrētās sociālās, ekonomiskās un vides attīstības un kultūras mantojuma, tūrisma un drošības veicināšana pilsētu funkcionālajās teritorijās”</v>
      </c>
      <c r="G198" s="40" t="str">
        <f>Pasākumi_kārtas!J198</f>
        <v>5.1.1.1.</v>
      </c>
      <c r="H198" s="102" t="str">
        <f>Pasākumi_kārtas!K198</f>
        <v xml:space="preserve">Infrastruktūra uzņēmējdarbības atbalstam </v>
      </c>
      <c r="I198" s="40">
        <f>Pasākumi_kārtas!O198</f>
        <v>2</v>
      </c>
      <c r="J198" s="40" t="str">
        <f>Pasākumi_kārtas!P198</f>
        <v>ERAF</v>
      </c>
      <c r="K198" s="103">
        <f>Pasākumi_kārtas!R198</f>
        <v>48453250</v>
      </c>
      <c r="L198" s="250">
        <v>20</v>
      </c>
      <c r="M198" s="103">
        <f t="shared" si="46"/>
        <v>48453250</v>
      </c>
      <c r="N198" s="40"/>
      <c r="O198" s="103"/>
      <c r="P198" s="40"/>
      <c r="Q198" s="103"/>
      <c r="R198" s="40"/>
      <c r="S198" s="103"/>
      <c r="T198" s="40"/>
      <c r="U198" s="103"/>
      <c r="V198" s="40"/>
      <c r="W198" s="103"/>
      <c r="X198" s="2" t="b">
        <f t="shared" si="48"/>
        <v>1</v>
      </c>
      <c r="Y198" s="40">
        <v>1</v>
      </c>
      <c r="Z198" s="105">
        <f t="shared" si="43"/>
        <v>48453250</v>
      </c>
      <c r="AA198" s="40"/>
      <c r="AB198" s="105"/>
      <c r="AC198" s="40"/>
      <c r="AD198" s="105"/>
      <c r="AE198" s="40"/>
      <c r="AF198" s="105"/>
      <c r="AG198" s="2" t="b">
        <f t="shared" si="49"/>
        <v>1</v>
      </c>
      <c r="AH198" s="40">
        <v>19</v>
      </c>
      <c r="AI198" s="105">
        <f t="shared" si="50"/>
        <v>48453250</v>
      </c>
      <c r="AJ198" s="40"/>
      <c r="AK198" s="105"/>
      <c r="AL198" s="2" t="b">
        <f t="shared" si="51"/>
        <v>1</v>
      </c>
      <c r="AM198" s="40">
        <v>9</v>
      </c>
      <c r="AN198" s="105">
        <f t="shared" si="47"/>
        <v>48453250</v>
      </c>
      <c r="AO198" s="40"/>
      <c r="AP198" s="105"/>
      <c r="AQ198" s="2" t="b">
        <f t="shared" si="52"/>
        <v>1</v>
      </c>
      <c r="AR198" s="40">
        <v>3</v>
      </c>
      <c r="AS198" s="105">
        <f t="shared" si="53"/>
        <v>48453250</v>
      </c>
      <c r="AT198" s="105"/>
      <c r="AU198" s="105"/>
      <c r="AV198" s="2" t="b">
        <f t="shared" si="54"/>
        <v>1</v>
      </c>
    </row>
    <row r="199" spans="1:48" x14ac:dyDescent="0.2">
      <c r="A199" s="81" t="str">
        <f>Pasākumi_kārtas!AA199</f>
        <v>VARAM</v>
      </c>
      <c r="B199" s="81">
        <f>Pasākumi_kārtas!A199</f>
        <v>5</v>
      </c>
      <c r="C199" s="81" t="str">
        <f>Pasākumi_kārtas!B199</f>
        <v>5.1.</v>
      </c>
      <c r="D199" s="82" t="str">
        <f>Pasākumi_kārtas!C199</f>
        <v xml:space="preserve">Reģionu līdzsvarota attīstība </v>
      </c>
      <c r="E199" s="81" t="str">
        <f>Pasākumi_kārtas!E199</f>
        <v>5.1.1.</v>
      </c>
      <c r="F199" s="82" t="str">
        <f>Pasākumi_kārtas!F199</f>
        <v>“Vietējās teritorijas integrētās sociālās, ekonomiskās un vides attīstības un kultūras mantojuma, tūrisma un drošības veicināšana pilsētu funkcionālajās teritorijās”</v>
      </c>
      <c r="G199" s="40" t="str">
        <f>Pasākumi_kārtas!J199</f>
        <v>5.1.1.1.</v>
      </c>
      <c r="H199" s="102" t="str">
        <f>Pasākumi_kārtas!K199</f>
        <v xml:space="preserve">Infrastruktūra uzņēmējdarbības atbalstam </v>
      </c>
      <c r="I199" s="40">
        <f>Pasākumi_kārtas!O199</f>
        <v>3</v>
      </c>
      <c r="J199" s="40" t="str">
        <f>Pasākumi_kārtas!P199</f>
        <v>ERAF</v>
      </c>
      <c r="K199" s="103">
        <f>Pasākumi_kārtas!R199</f>
        <v>56231280</v>
      </c>
      <c r="L199" s="250">
        <v>20</v>
      </c>
      <c r="M199" s="103">
        <f t="shared" si="46"/>
        <v>56231280</v>
      </c>
      <c r="N199" s="40"/>
      <c r="O199" s="103"/>
      <c r="P199" s="40"/>
      <c r="Q199" s="103"/>
      <c r="R199" s="40"/>
      <c r="S199" s="103"/>
      <c r="T199" s="40"/>
      <c r="U199" s="103"/>
      <c r="V199" s="40"/>
      <c r="W199" s="103"/>
      <c r="X199" s="2" t="b">
        <f t="shared" si="48"/>
        <v>1</v>
      </c>
      <c r="Y199" s="40">
        <v>1</v>
      </c>
      <c r="Z199" s="105">
        <f t="shared" si="43"/>
        <v>56231280</v>
      </c>
      <c r="AA199" s="40"/>
      <c r="AB199" s="105"/>
      <c r="AC199" s="40"/>
      <c r="AD199" s="105"/>
      <c r="AE199" s="40"/>
      <c r="AF199" s="105"/>
      <c r="AG199" s="2" t="b">
        <f t="shared" si="49"/>
        <v>1</v>
      </c>
      <c r="AH199" s="40">
        <v>19</v>
      </c>
      <c r="AI199" s="105">
        <f t="shared" si="50"/>
        <v>56231280</v>
      </c>
      <c r="AJ199" s="40"/>
      <c r="AK199" s="105"/>
      <c r="AL199" s="2" t="b">
        <f t="shared" si="51"/>
        <v>1</v>
      </c>
      <c r="AM199" s="40">
        <v>9</v>
      </c>
      <c r="AN199" s="105">
        <f t="shared" si="47"/>
        <v>56231280</v>
      </c>
      <c r="AO199" s="40"/>
      <c r="AP199" s="105"/>
      <c r="AQ199" s="2" t="b">
        <f t="shared" si="52"/>
        <v>1</v>
      </c>
      <c r="AR199" s="40">
        <v>3</v>
      </c>
      <c r="AS199" s="105">
        <f t="shared" si="53"/>
        <v>56231280</v>
      </c>
      <c r="AT199" s="105"/>
      <c r="AU199" s="105"/>
      <c r="AV199" s="2" t="b">
        <f t="shared" si="54"/>
        <v>1</v>
      </c>
    </row>
    <row r="200" spans="1:48" x14ac:dyDescent="0.2">
      <c r="A200" s="81" t="str">
        <f>Pasākumi_kārtas!AA200</f>
        <v>VARAM</v>
      </c>
      <c r="B200" s="81">
        <f>Pasākumi_kārtas!A200</f>
        <v>5</v>
      </c>
      <c r="C200" s="81" t="str">
        <f>Pasākumi_kārtas!B200</f>
        <v>5.1.</v>
      </c>
      <c r="D200" s="82" t="str">
        <f>Pasākumi_kārtas!C200</f>
        <v xml:space="preserve">Reģionu līdzsvarota attīstība </v>
      </c>
      <c r="E200" s="81" t="str">
        <f>Pasākumi_kārtas!E200</f>
        <v>5.1.1.</v>
      </c>
      <c r="F200" s="82" t="str">
        <f>Pasākumi_kārtas!F200</f>
        <v>“Vietējās teritorijas integrētās sociālās, ekonomiskās un vides attīstības un kultūras mantojuma, tūrisma un drošības veicināšana pilsētu funkcionālajās teritorijās”</v>
      </c>
      <c r="G200" s="40" t="str">
        <f>Pasākumi_kārtas!J200</f>
        <v>5.1.1.2.</v>
      </c>
      <c r="H200" s="102" t="str">
        <f>Pasākumi_kārtas!K200</f>
        <v>Pašvaldību un plānošanas reģionu kapacitātes uzlabošana</v>
      </c>
      <c r="I200" s="40" t="str">
        <f>Pasākumi_kārtas!O200</f>
        <v>_</v>
      </c>
      <c r="J200" s="40" t="str">
        <f>Pasākumi_kārtas!P200</f>
        <v>ERAF</v>
      </c>
      <c r="K200" s="103">
        <f>Pasākumi_kārtas!R200</f>
        <v>377295</v>
      </c>
      <c r="L200" s="250">
        <v>169</v>
      </c>
      <c r="M200" s="103">
        <f t="shared" si="46"/>
        <v>377295</v>
      </c>
      <c r="N200" s="40"/>
      <c r="O200" s="103"/>
      <c r="P200" s="40"/>
      <c r="Q200" s="103"/>
      <c r="R200" s="40"/>
      <c r="S200" s="103"/>
      <c r="T200" s="40"/>
      <c r="U200" s="103"/>
      <c r="V200" s="40"/>
      <c r="W200" s="103"/>
      <c r="X200" s="2" t="b">
        <f t="shared" si="48"/>
        <v>1</v>
      </c>
      <c r="Y200" s="40">
        <v>1</v>
      </c>
      <c r="Z200" s="105">
        <f t="shared" si="43"/>
        <v>377295</v>
      </c>
      <c r="AA200" s="40"/>
      <c r="AB200" s="105"/>
      <c r="AC200" s="40"/>
      <c r="AD200" s="105"/>
      <c r="AE200" s="40"/>
      <c r="AF200" s="105"/>
      <c r="AG200" s="2" t="b">
        <f t="shared" si="49"/>
        <v>1</v>
      </c>
      <c r="AH200" s="40">
        <v>19</v>
      </c>
      <c r="AI200" s="105">
        <f t="shared" si="50"/>
        <v>377295</v>
      </c>
      <c r="AJ200" s="40"/>
      <c r="AK200" s="105"/>
      <c r="AL200" s="2" t="b">
        <f t="shared" si="51"/>
        <v>1</v>
      </c>
      <c r="AM200" s="40">
        <v>9</v>
      </c>
      <c r="AN200" s="105">
        <f t="shared" si="47"/>
        <v>377295</v>
      </c>
      <c r="AO200" s="40"/>
      <c r="AP200" s="105"/>
      <c r="AQ200" s="2" t="b">
        <f t="shared" si="52"/>
        <v>1</v>
      </c>
      <c r="AR200" s="40">
        <v>3</v>
      </c>
      <c r="AS200" s="105">
        <f t="shared" si="53"/>
        <v>377295</v>
      </c>
      <c r="AT200" s="105"/>
      <c r="AU200" s="105"/>
      <c r="AV200" s="2" t="b">
        <f t="shared" si="54"/>
        <v>1</v>
      </c>
    </row>
    <row r="201" spans="1:48" x14ac:dyDescent="0.2">
      <c r="A201" s="81" t="str">
        <f>Pasākumi_kārtas!AA201</f>
        <v>VARAM</v>
      </c>
      <c r="B201" s="81">
        <f>Pasākumi_kārtas!A201</f>
        <v>5</v>
      </c>
      <c r="C201" s="81" t="str">
        <f>Pasākumi_kārtas!B201</f>
        <v>5.1.</v>
      </c>
      <c r="D201" s="82" t="str">
        <f>Pasākumi_kārtas!C201</f>
        <v xml:space="preserve">Reģionu līdzsvarota attīstība </v>
      </c>
      <c r="E201" s="81" t="str">
        <f>Pasākumi_kārtas!E201</f>
        <v>5.1.1.</v>
      </c>
      <c r="F201" s="82" t="str">
        <f>Pasākumi_kārtas!F201</f>
        <v>“Vietējās teritorijas integrētās sociālās, ekonomiskās un vides attīstības un kultūras mantojuma, tūrisma un drošības veicināšana pilsētu funkcionālajās teritorijās”</v>
      </c>
      <c r="G201" s="40" t="str">
        <f>Pasākumi_kārtas!J201</f>
        <v>5.1.1.3.</v>
      </c>
      <c r="H201" s="102" t="str">
        <f>Pasākumi_kārtas!K201</f>
        <v>Publiskās ārtelpas attīstība</v>
      </c>
      <c r="I201" s="40" t="str">
        <f>Pasākumi_kārtas!O201</f>
        <v>_</v>
      </c>
      <c r="J201" s="40" t="str">
        <f>Pasākumi_kārtas!P201</f>
        <v>ERAF</v>
      </c>
      <c r="K201" s="103">
        <f>Pasākumi_kārtas!R201</f>
        <v>26525957</v>
      </c>
      <c r="L201" s="250">
        <v>168</v>
      </c>
      <c r="M201" s="103">
        <f t="shared" si="46"/>
        <v>26525957</v>
      </c>
      <c r="N201" s="40"/>
      <c r="O201" s="103"/>
      <c r="P201" s="40"/>
      <c r="Q201" s="103"/>
      <c r="R201" s="40"/>
      <c r="S201" s="103"/>
      <c r="T201" s="40"/>
      <c r="U201" s="103"/>
      <c r="V201" s="40"/>
      <c r="W201" s="103"/>
      <c r="X201" s="2" t="b">
        <f t="shared" si="48"/>
        <v>1</v>
      </c>
      <c r="Y201" s="40">
        <v>1</v>
      </c>
      <c r="Z201" s="105">
        <f t="shared" si="43"/>
        <v>26525957</v>
      </c>
      <c r="AA201" s="40"/>
      <c r="AB201" s="105"/>
      <c r="AC201" s="40"/>
      <c r="AD201" s="105"/>
      <c r="AE201" s="40"/>
      <c r="AF201" s="105"/>
      <c r="AG201" s="2" t="b">
        <f t="shared" si="49"/>
        <v>1</v>
      </c>
      <c r="AH201" s="40">
        <v>19</v>
      </c>
      <c r="AI201" s="105">
        <f t="shared" si="50"/>
        <v>26525957</v>
      </c>
      <c r="AJ201" s="40"/>
      <c r="AK201" s="105"/>
      <c r="AL201" s="2" t="b">
        <f t="shared" si="51"/>
        <v>1</v>
      </c>
      <c r="AM201" s="40">
        <v>9</v>
      </c>
      <c r="AN201" s="105">
        <f t="shared" si="47"/>
        <v>26525957</v>
      </c>
      <c r="AO201" s="40"/>
      <c r="AP201" s="105"/>
      <c r="AQ201" s="2" t="b">
        <f t="shared" si="52"/>
        <v>1</v>
      </c>
      <c r="AR201" s="40">
        <v>3</v>
      </c>
      <c r="AS201" s="105">
        <f t="shared" si="53"/>
        <v>26525957</v>
      </c>
      <c r="AT201" s="105"/>
      <c r="AU201" s="105"/>
      <c r="AV201" s="2" t="b">
        <f t="shared" si="54"/>
        <v>1</v>
      </c>
    </row>
    <row r="202" spans="1:48" x14ac:dyDescent="0.2">
      <c r="A202" s="81" t="str">
        <f>Pasākumi_kārtas!AA202</f>
        <v>VARAM</v>
      </c>
      <c r="B202" s="81">
        <f>Pasākumi_kārtas!A202</f>
        <v>5</v>
      </c>
      <c r="C202" s="81" t="str">
        <f>Pasākumi_kārtas!B202</f>
        <v>5.1.</v>
      </c>
      <c r="D202" s="82" t="str">
        <f>Pasākumi_kārtas!C202</f>
        <v xml:space="preserve">Reģionu līdzsvarota attīstība </v>
      </c>
      <c r="E202" s="81" t="str">
        <f>Pasākumi_kārtas!E202</f>
        <v>5.1.1.</v>
      </c>
      <c r="F202" s="82" t="str">
        <f>Pasākumi_kārtas!F202</f>
        <v>“Vietējās teritorijas integrētās sociālās, ekonomiskās un vides attīstības un kultūras mantojuma, tūrisma un drošības veicināšana pilsētu funkcionālajās teritorijās”</v>
      </c>
      <c r="G202" s="40" t="str">
        <f>Pasākumi_kārtas!J202</f>
        <v>5.1.1.4.</v>
      </c>
      <c r="H202" s="102" t="str">
        <f>Pasākumi_kārtas!K202</f>
        <v>Viedās pašvaldības</v>
      </c>
      <c r="I202" s="40" t="str">
        <f>Pasākumi_kārtas!O202</f>
        <v>_</v>
      </c>
      <c r="J202" s="40" t="str">
        <f>Pasākumi_kārtas!P202</f>
        <v>ERAF</v>
      </c>
      <c r="K202" s="103">
        <f>Pasākumi_kārtas!R202</f>
        <v>15529500</v>
      </c>
      <c r="L202" s="250">
        <v>168</v>
      </c>
      <c r="M202" s="103">
        <f t="shared" si="46"/>
        <v>15529500</v>
      </c>
      <c r="N202" s="40"/>
      <c r="O202" s="103"/>
      <c r="P202" s="40"/>
      <c r="Q202" s="103"/>
      <c r="R202" s="40"/>
      <c r="S202" s="103"/>
      <c r="T202" s="40"/>
      <c r="U202" s="103"/>
      <c r="V202" s="40"/>
      <c r="W202" s="103"/>
      <c r="X202" s="2" t="b">
        <f t="shared" si="48"/>
        <v>1</v>
      </c>
      <c r="Y202" s="40">
        <v>1</v>
      </c>
      <c r="Z202" s="261">
        <f t="shared" si="43"/>
        <v>15529500</v>
      </c>
      <c r="AA202" s="32"/>
      <c r="AB202" s="261"/>
      <c r="AC202" s="32"/>
      <c r="AD202" s="261"/>
      <c r="AE202" s="40"/>
      <c r="AF202" s="105"/>
      <c r="AG202" s="2" t="b">
        <f t="shared" si="49"/>
        <v>1</v>
      </c>
      <c r="AH202" s="40">
        <v>19</v>
      </c>
      <c r="AI202" s="105">
        <f t="shared" si="50"/>
        <v>15529500</v>
      </c>
      <c r="AJ202" s="40"/>
      <c r="AK202" s="105"/>
      <c r="AL202" s="2" t="b">
        <f t="shared" si="51"/>
        <v>1</v>
      </c>
      <c r="AM202" s="40">
        <v>9</v>
      </c>
      <c r="AN202" s="105">
        <f t="shared" si="47"/>
        <v>15529500</v>
      </c>
      <c r="AO202" s="40"/>
      <c r="AP202" s="105"/>
      <c r="AQ202" s="2" t="b">
        <f t="shared" si="52"/>
        <v>1</v>
      </c>
      <c r="AR202" s="40">
        <v>3</v>
      </c>
      <c r="AS202" s="105">
        <f t="shared" si="53"/>
        <v>15529500</v>
      </c>
      <c r="AT202" s="105"/>
      <c r="AU202" s="105"/>
      <c r="AV202" s="2" t="b">
        <f t="shared" si="54"/>
        <v>1</v>
      </c>
    </row>
    <row r="203" spans="1:48" x14ac:dyDescent="0.2">
      <c r="A203" s="81" t="str">
        <f>Pasākumi_kārtas!AA203</f>
        <v>KM</v>
      </c>
      <c r="B203" s="81">
        <f>Pasākumi_kārtas!A203</f>
        <v>5</v>
      </c>
      <c r="C203" s="81" t="str">
        <f>Pasākumi_kārtas!B203</f>
        <v>5.1.</v>
      </c>
      <c r="D203" s="82" t="str">
        <f>Pasākumi_kārtas!C203</f>
        <v xml:space="preserve">Reģionu līdzsvarota attīstība </v>
      </c>
      <c r="E203" s="81" t="str">
        <f>Pasākumi_kārtas!E203</f>
        <v>5.1.1.</v>
      </c>
      <c r="F203" s="82" t="str">
        <f>Pasākumi_kārtas!F203</f>
        <v>“Vietējās teritorijas integrētās sociālās, ekonomiskās un vides attīstības un kultūras mantojuma, tūrisma un drošības veicināšana pilsētu funkcionālajās teritorijās”</v>
      </c>
      <c r="G203" s="40" t="str">
        <f>Pasākumi_kārtas!J203</f>
        <v>5.1.1.5.</v>
      </c>
      <c r="H203" s="102" t="str">
        <f>Pasākumi_kārtas!K203</f>
        <v>Unikāla Eiropas mēroga kultūras  mantojuma  atjaunošana, lai veicinātu to pieejamību,  attīstot kultūras pakalpojumus</v>
      </c>
      <c r="I203" s="40">
        <f>Pasākumi_kārtas!O203</f>
        <v>1</v>
      </c>
      <c r="J203" s="40" t="str">
        <f>Pasākumi_kārtas!P203</f>
        <v>ERAF</v>
      </c>
      <c r="K203" s="103">
        <f>Pasākumi_kārtas!R203</f>
        <v>20082491</v>
      </c>
      <c r="L203" s="250">
        <v>166</v>
      </c>
      <c r="M203" s="103">
        <f t="shared" si="46"/>
        <v>20082491</v>
      </c>
      <c r="N203" s="40"/>
      <c r="O203" s="103"/>
      <c r="P203" s="40"/>
      <c r="Q203" s="103"/>
      <c r="R203" s="40"/>
      <c r="S203" s="103"/>
      <c r="T203" s="40"/>
      <c r="U203" s="103"/>
      <c r="V203" s="40"/>
      <c r="W203" s="103"/>
      <c r="X203" s="2" t="b">
        <f t="shared" si="48"/>
        <v>1</v>
      </c>
      <c r="Y203" s="40">
        <v>1</v>
      </c>
      <c r="Z203" s="261">
        <f t="shared" si="43"/>
        <v>20082491</v>
      </c>
      <c r="AA203" s="32">
        <v>5</v>
      </c>
      <c r="AB203" s="261">
        <v>0</v>
      </c>
      <c r="AC203" s="32">
        <v>3</v>
      </c>
      <c r="AD203" s="261">
        <v>0</v>
      </c>
      <c r="AE203" s="40"/>
      <c r="AF203" s="105"/>
      <c r="AG203" s="2" t="b">
        <f t="shared" si="49"/>
        <v>1</v>
      </c>
      <c r="AH203" s="40">
        <v>19</v>
      </c>
      <c r="AI203" s="105">
        <f t="shared" si="50"/>
        <v>20082491</v>
      </c>
      <c r="AJ203" s="40"/>
      <c r="AK203" s="105"/>
      <c r="AL203" s="2" t="b">
        <f t="shared" si="51"/>
        <v>1</v>
      </c>
      <c r="AM203" s="40">
        <v>9</v>
      </c>
      <c r="AN203" s="105">
        <f t="shared" si="47"/>
        <v>20082491</v>
      </c>
      <c r="AO203" s="40"/>
      <c r="AP203" s="105"/>
      <c r="AQ203" s="2" t="b">
        <f t="shared" si="52"/>
        <v>1</v>
      </c>
      <c r="AR203" s="40">
        <v>3</v>
      </c>
      <c r="AS203" s="105">
        <f t="shared" si="53"/>
        <v>20082491</v>
      </c>
      <c r="AT203" s="105"/>
      <c r="AU203" s="105"/>
      <c r="AV203" s="2" t="b">
        <f t="shared" si="54"/>
        <v>1</v>
      </c>
    </row>
    <row r="204" spans="1:48" x14ac:dyDescent="0.2">
      <c r="A204" s="81" t="str">
        <f>Pasākumi_kārtas!AA204</f>
        <v>KM</v>
      </c>
      <c r="B204" s="81">
        <f>Pasākumi_kārtas!A204</f>
        <v>5</v>
      </c>
      <c r="C204" s="81" t="str">
        <f>Pasākumi_kārtas!B204</f>
        <v>5.1.</v>
      </c>
      <c r="D204" s="82" t="str">
        <f>Pasākumi_kārtas!C204</f>
        <v xml:space="preserve">Reģionu līdzsvarota attīstība </v>
      </c>
      <c r="E204" s="81" t="str">
        <f>Pasākumi_kārtas!E204</f>
        <v>5.1.1.</v>
      </c>
      <c r="F204" s="82" t="str">
        <f>Pasākumi_kārtas!F204</f>
        <v>“Vietējās teritorijas integrētās sociālās, ekonomiskās un vides attīstības un kultūras mantojuma, tūrisma un drošības veicināšana pilsētu funkcionālajās teritorijās”</v>
      </c>
      <c r="G204" s="40" t="str">
        <f>Pasākumi_kārtas!J204</f>
        <v>5.1.1.5.</v>
      </c>
      <c r="H204" s="102" t="str">
        <f>Pasākumi_kārtas!K204</f>
        <v>Unikāla Eiropas mēroga kultūras  mantojuma  atjaunošana, lai veicinātu to pieejamību,  attīstot kultūras pakalpojumus</v>
      </c>
      <c r="I204" s="40">
        <f>Pasākumi_kārtas!O204</f>
        <v>2</v>
      </c>
      <c r="J204" s="40" t="str">
        <f>Pasākumi_kārtas!P204</f>
        <v>ERAF</v>
      </c>
      <c r="K204" s="103">
        <f>Pasākumi_kārtas!R204</f>
        <v>8573134</v>
      </c>
      <c r="L204" s="250">
        <v>166</v>
      </c>
      <c r="M204" s="103">
        <f t="shared" si="46"/>
        <v>8573134</v>
      </c>
      <c r="N204" s="40"/>
      <c r="O204" s="103"/>
      <c r="P204" s="40"/>
      <c r="Q204" s="103"/>
      <c r="R204" s="40"/>
      <c r="S204" s="103"/>
      <c r="T204" s="40"/>
      <c r="U204" s="103"/>
      <c r="V204" s="40"/>
      <c r="W204" s="103"/>
      <c r="X204" s="2" t="b">
        <f t="shared" si="48"/>
        <v>1</v>
      </c>
      <c r="Y204" s="40">
        <v>1</v>
      </c>
      <c r="Z204" s="261">
        <f t="shared" si="43"/>
        <v>8573134</v>
      </c>
      <c r="AA204" s="32"/>
      <c r="AB204" s="261"/>
      <c r="AC204" s="32"/>
      <c r="AD204" s="261"/>
      <c r="AE204" s="40"/>
      <c r="AF204" s="105"/>
      <c r="AG204" s="2" t="b">
        <f t="shared" si="49"/>
        <v>1</v>
      </c>
      <c r="AH204" s="40">
        <v>19</v>
      </c>
      <c r="AI204" s="105">
        <f t="shared" si="50"/>
        <v>8573134</v>
      </c>
      <c r="AJ204" s="40"/>
      <c r="AK204" s="105"/>
      <c r="AL204" s="2" t="b">
        <f t="shared" si="51"/>
        <v>1</v>
      </c>
      <c r="AM204" s="40">
        <v>9</v>
      </c>
      <c r="AN204" s="105">
        <f t="shared" si="47"/>
        <v>8573134</v>
      </c>
      <c r="AO204" s="40"/>
      <c r="AP204" s="105"/>
      <c r="AQ204" s="2" t="b">
        <f t="shared" si="52"/>
        <v>1</v>
      </c>
      <c r="AR204" s="40">
        <v>3</v>
      </c>
      <c r="AS204" s="105">
        <f t="shared" si="53"/>
        <v>8573134</v>
      </c>
      <c r="AT204" s="105"/>
      <c r="AU204" s="105"/>
      <c r="AV204" s="2" t="b">
        <f t="shared" si="54"/>
        <v>1</v>
      </c>
    </row>
    <row r="205" spans="1:48" x14ac:dyDescent="0.2">
      <c r="A205" s="81" t="str">
        <f>Pasākumi_kārtas!AA205</f>
        <v>KM</v>
      </c>
      <c r="B205" s="81">
        <f>Pasākumi_kārtas!A205</f>
        <v>5</v>
      </c>
      <c r="C205" s="81" t="str">
        <f>Pasākumi_kārtas!B205</f>
        <v>5.1.</v>
      </c>
      <c r="D205" s="82" t="str">
        <f>Pasākumi_kārtas!C205</f>
        <v xml:space="preserve">Reģionu līdzsvarota attīstība </v>
      </c>
      <c r="E205" s="81" t="str">
        <f>Pasākumi_kārtas!E205</f>
        <v>5.1.1.</v>
      </c>
      <c r="F205" s="82" t="str">
        <f>Pasākumi_kārtas!F205</f>
        <v>“Vietējās teritorijas integrētās sociālās, ekonomiskās un vides attīstības un kultūras mantojuma, tūrisma un drošības veicināšana pilsētu funkcionālajās teritorijās”</v>
      </c>
      <c r="G205" s="40" t="str">
        <f>Pasākumi_kārtas!J205</f>
        <v>5.1.1.6.</v>
      </c>
      <c r="H205" s="102" t="str">
        <f>Pasākumi_kārtas!K205</f>
        <v>Kultūras mantojuma saglabāšana un jaunu pakalpojumu attīstība</v>
      </c>
      <c r="I205" s="40" t="str">
        <f>Pasākumi_kārtas!O205</f>
        <v>_</v>
      </c>
      <c r="J205" s="40" t="str">
        <f>Pasākumi_kārtas!P205</f>
        <v>ERAF</v>
      </c>
      <c r="K205" s="103">
        <f>Pasākumi_kārtas!R205</f>
        <v>7395000</v>
      </c>
      <c r="L205" s="250">
        <v>166</v>
      </c>
      <c r="M205" s="103">
        <f t="shared" si="46"/>
        <v>7395000</v>
      </c>
      <c r="N205" s="40"/>
      <c r="O205" s="103"/>
      <c r="P205" s="40"/>
      <c r="Q205" s="103"/>
      <c r="R205" s="40"/>
      <c r="S205" s="103"/>
      <c r="T205" s="40"/>
      <c r="U205" s="103"/>
      <c r="V205" s="40"/>
      <c r="W205" s="103"/>
      <c r="X205" s="2" t="b">
        <f t="shared" si="48"/>
        <v>1</v>
      </c>
      <c r="Y205" s="40">
        <v>1</v>
      </c>
      <c r="Z205" s="105">
        <f t="shared" si="43"/>
        <v>7395000</v>
      </c>
      <c r="AA205" s="40"/>
      <c r="AB205" s="105"/>
      <c r="AC205" s="40"/>
      <c r="AD205" s="105"/>
      <c r="AE205" s="40"/>
      <c r="AF205" s="105"/>
      <c r="AG205" s="2" t="b">
        <f t="shared" si="49"/>
        <v>1</v>
      </c>
      <c r="AH205" s="40">
        <v>19</v>
      </c>
      <c r="AI205" s="105">
        <f t="shared" si="50"/>
        <v>7395000</v>
      </c>
      <c r="AJ205" s="40"/>
      <c r="AK205" s="105"/>
      <c r="AL205" s="2" t="b">
        <f t="shared" si="51"/>
        <v>1</v>
      </c>
      <c r="AM205" s="40">
        <v>9</v>
      </c>
      <c r="AN205" s="105">
        <f t="shared" si="47"/>
        <v>7395000</v>
      </c>
      <c r="AO205" s="40"/>
      <c r="AP205" s="105"/>
      <c r="AQ205" s="2" t="b">
        <f t="shared" si="52"/>
        <v>1</v>
      </c>
      <c r="AR205" s="40">
        <v>3</v>
      </c>
      <c r="AS205" s="105">
        <f t="shared" si="53"/>
        <v>7395000</v>
      </c>
      <c r="AT205" s="105"/>
      <c r="AU205" s="105"/>
      <c r="AV205" s="2" t="b">
        <f t="shared" si="54"/>
        <v>1</v>
      </c>
    </row>
    <row r="206" spans="1:48" x14ac:dyDescent="0.2">
      <c r="A206" s="81" t="str">
        <f>Pasākumi_kārtas!AA206</f>
        <v>KM</v>
      </c>
      <c r="B206" s="81">
        <f>Pasākumi_kārtas!A206</f>
        <v>5</v>
      </c>
      <c r="C206" s="81" t="str">
        <f>Pasākumi_kārtas!B206</f>
        <v>5.1.</v>
      </c>
      <c r="D206" s="82" t="str">
        <f>Pasākumi_kārtas!C206</f>
        <v xml:space="preserve">Reģionu līdzsvarota attīstība </v>
      </c>
      <c r="E206" s="81" t="str">
        <f>Pasākumi_kārtas!E206</f>
        <v>5.1.1.</v>
      </c>
      <c r="F206" s="82" t="str">
        <f>Pasākumi_kārtas!F206</f>
        <v>“Vietējās teritorijas integrētās sociālās, ekonomiskās un vides attīstības un kultūras mantojuma, tūrisma un drošības veicināšana pilsētu funkcionālajās teritorijās”</v>
      </c>
      <c r="G206" s="40" t="str">
        <f>Pasākumi_kārtas!J206</f>
        <v>5.1.1.7.</v>
      </c>
      <c r="H206" s="102" t="str">
        <f>Pasākumi_kārtas!K206</f>
        <v>Reģionālās kultūras infrastruktūras attīstība kultūras pakalpojumu pieejamības uzlabošana</v>
      </c>
      <c r="I206" s="40" t="str">
        <f>Pasākumi_kārtas!O206</f>
        <v>_</v>
      </c>
      <c r="J206" s="40" t="str">
        <f>Pasākumi_kārtas!P206</f>
        <v>ERAF</v>
      </c>
      <c r="K206" s="103">
        <f>Pasākumi_kārtas!R206</f>
        <v>14790000</v>
      </c>
      <c r="L206" s="250">
        <v>166</v>
      </c>
      <c r="M206" s="103">
        <f t="shared" si="46"/>
        <v>14790000</v>
      </c>
      <c r="N206" s="40"/>
      <c r="O206" s="103"/>
      <c r="P206" s="40"/>
      <c r="Q206" s="103"/>
      <c r="R206" s="40"/>
      <c r="S206" s="103"/>
      <c r="T206" s="40"/>
      <c r="U206" s="103"/>
      <c r="V206" s="40"/>
      <c r="W206" s="103"/>
      <c r="X206" s="2" t="b">
        <f t="shared" si="48"/>
        <v>1</v>
      </c>
      <c r="Y206" s="40">
        <v>1</v>
      </c>
      <c r="Z206" s="105">
        <f t="shared" si="43"/>
        <v>14790000</v>
      </c>
      <c r="AA206" s="40"/>
      <c r="AB206" s="105"/>
      <c r="AC206" s="40"/>
      <c r="AD206" s="105"/>
      <c r="AE206" s="40"/>
      <c r="AF206" s="105"/>
      <c r="AG206" s="2" t="b">
        <f t="shared" si="49"/>
        <v>1</v>
      </c>
      <c r="AH206" s="40">
        <v>19</v>
      </c>
      <c r="AI206" s="105">
        <f t="shared" si="50"/>
        <v>14790000</v>
      </c>
      <c r="AJ206" s="40"/>
      <c r="AK206" s="105"/>
      <c r="AL206" s="2" t="b">
        <f t="shared" si="51"/>
        <v>1</v>
      </c>
      <c r="AM206" s="40">
        <v>9</v>
      </c>
      <c r="AN206" s="105">
        <f t="shared" si="47"/>
        <v>14790000</v>
      </c>
      <c r="AO206" s="40"/>
      <c r="AP206" s="105"/>
      <c r="AQ206" s="2" t="b">
        <f t="shared" si="52"/>
        <v>1</v>
      </c>
      <c r="AR206" s="40">
        <v>3</v>
      </c>
      <c r="AS206" s="105">
        <f t="shared" si="53"/>
        <v>14790000</v>
      </c>
      <c r="AT206" s="105"/>
      <c r="AU206" s="105"/>
      <c r="AV206" s="2" t="b">
        <f t="shared" si="54"/>
        <v>1</v>
      </c>
    </row>
    <row r="207" spans="1:48" x14ac:dyDescent="0.2">
      <c r="A207" s="81" t="str">
        <f>Pasākumi_kārtas!AA207</f>
        <v>VARAM</v>
      </c>
      <c r="B207" s="81">
        <f>Pasākumi_kārtas!A207</f>
        <v>5</v>
      </c>
      <c r="C207" s="81" t="str">
        <f>Pasākumi_kārtas!B207</f>
        <v>5.2.</v>
      </c>
      <c r="D207" s="82" t="str">
        <f>Pasākumi_kārtas!C207</f>
        <v>Civilās aizsardzības stiprināšana</v>
      </c>
      <c r="E207" s="81" t="str">
        <f>Pasākumi_kārtas!E207</f>
        <v>5.2.1.</v>
      </c>
      <c r="F207" s="82" t="str">
        <f>Pasākumi_kārtas!F207</f>
        <v>"Civilās sagatavotības nodrošināšana visu veidu teritorijās"</v>
      </c>
      <c r="G207" s="40" t="str">
        <f>Pasākumi_kārtas!J207</f>
        <v>5.2.1.1. (5.1.1.9.)</v>
      </c>
      <c r="H207" s="102" t="str">
        <f>Pasākumi_kārtas!K207</f>
        <v>Objektu (patvertņu) pielāgošana un aprīkošana civilās aizsardzības mērķiem</v>
      </c>
      <c r="I207" s="40" t="str">
        <f>Pasākumi_kārtas!O207</f>
        <v>_</v>
      </c>
      <c r="J207" s="40" t="str">
        <f>Pasākumi_kārtas!P207</f>
        <v>ERAF</v>
      </c>
      <c r="K207" s="103">
        <f>Pasākumi_kārtas!R207</f>
        <v>22196492</v>
      </c>
      <c r="L207" s="250">
        <v>168</v>
      </c>
      <c r="M207" s="103">
        <f t="shared" si="46"/>
        <v>22196492</v>
      </c>
      <c r="N207" s="40"/>
      <c r="O207" s="103"/>
      <c r="P207" s="40"/>
      <c r="Q207" s="103"/>
      <c r="R207" s="40"/>
      <c r="S207" s="103"/>
      <c r="T207" s="40"/>
      <c r="U207" s="103"/>
      <c r="V207" s="40"/>
      <c r="W207" s="103"/>
      <c r="X207" s="2" t="b">
        <f t="shared" si="48"/>
        <v>1</v>
      </c>
      <c r="Y207" s="40">
        <v>1</v>
      </c>
      <c r="Z207" s="105">
        <f t="shared" si="43"/>
        <v>22196492</v>
      </c>
      <c r="AA207" s="40"/>
      <c r="AB207" s="105"/>
      <c r="AC207" s="40"/>
      <c r="AD207" s="105"/>
      <c r="AE207" s="40"/>
      <c r="AF207" s="105"/>
      <c r="AG207" s="2" t="b">
        <f t="shared" si="49"/>
        <v>1</v>
      </c>
      <c r="AH207" s="40">
        <v>19</v>
      </c>
      <c r="AI207" s="105">
        <f t="shared" si="50"/>
        <v>22196492</v>
      </c>
      <c r="AJ207" s="40"/>
      <c r="AK207" s="105"/>
      <c r="AL207" s="2" t="b">
        <f t="shared" si="51"/>
        <v>1</v>
      </c>
      <c r="AM207" s="40">
        <v>9</v>
      </c>
      <c r="AN207" s="105">
        <f t="shared" si="47"/>
        <v>22196492</v>
      </c>
      <c r="AO207" s="40"/>
      <c r="AP207" s="105"/>
      <c r="AQ207" s="2" t="b">
        <f t="shared" si="52"/>
        <v>1</v>
      </c>
      <c r="AR207" s="40">
        <v>3</v>
      </c>
      <c r="AS207" s="105">
        <f t="shared" si="53"/>
        <v>22196492</v>
      </c>
      <c r="AT207" s="105"/>
      <c r="AU207" s="105"/>
      <c r="AV207" s="2" t="b">
        <f t="shared" si="54"/>
        <v>1</v>
      </c>
    </row>
    <row r="208" spans="1:48" x14ac:dyDescent="0.2">
      <c r="A208" s="81" t="str">
        <f>Pasākumi_kārtas!AA208</f>
        <v>VARAM</v>
      </c>
      <c r="B208" s="81">
        <f>Pasākumi_kārtas!A208</f>
        <v>6</v>
      </c>
      <c r="C208" s="81" t="str">
        <f>Pasākumi_kārtas!B208</f>
        <v>6.1.</v>
      </c>
      <c r="D208" s="82" t="str">
        <f>Pasākumi_kārtas!C208</f>
        <v>Pāreja uz klimatneitralitāti</v>
      </c>
      <c r="E208" s="81" t="str">
        <f>Pasākumi_kārtas!E208</f>
        <v>6.1.1.</v>
      </c>
      <c r="F208" s="82" t="str">
        <f>Pasākumi_kārtas!F208</f>
        <v>"Pārejas uz klimatneitralitāti radīto ekonomisko, sociālo un vides seku mazināšana visvairāk skartajos reģionos"</v>
      </c>
      <c r="G208" s="258" t="str">
        <f>Pasākumi_kārtas!J208</f>
        <v>6.1.1.1.</v>
      </c>
      <c r="H208" s="102" t="str">
        <f>Pasākumi_kārtas!K208</f>
        <v>Atteikšanās no kūdras izmantošanas enerģētikā</v>
      </c>
      <c r="I208" s="40">
        <f>Pasākumi_kārtas!O208</f>
        <v>1</v>
      </c>
      <c r="J208" s="40" t="str">
        <f>Pasākumi_kārtas!P208</f>
        <v>TPF</v>
      </c>
      <c r="K208" s="103">
        <f>Pasākumi_kārtas!R208</f>
        <v>1908656</v>
      </c>
      <c r="L208" s="251">
        <v>74</v>
      </c>
      <c r="M208" s="103">
        <f t="shared" si="46"/>
        <v>1908656</v>
      </c>
      <c r="N208" s="40"/>
      <c r="O208" s="103"/>
      <c r="P208" s="40"/>
      <c r="Q208" s="103"/>
      <c r="R208" s="40"/>
      <c r="S208" s="103"/>
      <c r="T208" s="40"/>
      <c r="U208" s="103"/>
      <c r="V208" s="40"/>
      <c r="W208" s="103"/>
      <c r="X208" s="2" t="b">
        <f t="shared" si="48"/>
        <v>1</v>
      </c>
      <c r="Y208" s="40">
        <v>1</v>
      </c>
      <c r="Z208" s="105">
        <f t="shared" ref="Z208:Z215" si="55">K208</f>
        <v>1908656</v>
      </c>
      <c r="AA208" s="40"/>
      <c r="AB208" s="105"/>
      <c r="AC208" s="40"/>
      <c r="AD208" s="105"/>
      <c r="AE208" s="40"/>
      <c r="AF208" s="105"/>
      <c r="AG208" s="2" t="b">
        <f t="shared" si="49"/>
        <v>1</v>
      </c>
      <c r="AH208" s="40">
        <v>32</v>
      </c>
      <c r="AI208" s="105">
        <f t="shared" si="50"/>
        <v>1908656</v>
      </c>
      <c r="AJ208" s="40"/>
      <c r="AK208" s="105"/>
      <c r="AL208" s="2" t="b">
        <f t="shared" si="51"/>
        <v>1</v>
      </c>
      <c r="AM208" s="40">
        <v>9</v>
      </c>
      <c r="AN208" s="105">
        <f t="shared" si="47"/>
        <v>1908656</v>
      </c>
      <c r="AO208" s="40"/>
      <c r="AP208" s="105"/>
      <c r="AQ208" s="2" t="b">
        <f t="shared" si="52"/>
        <v>1</v>
      </c>
      <c r="AR208" s="40">
        <v>3</v>
      </c>
      <c r="AS208" s="105">
        <f t="shared" si="53"/>
        <v>1908656</v>
      </c>
      <c r="AT208" s="105"/>
      <c r="AU208" s="105"/>
      <c r="AV208" s="2" t="b">
        <f t="shared" si="54"/>
        <v>1</v>
      </c>
    </row>
    <row r="209" spans="1:48" x14ac:dyDescent="0.2">
      <c r="A209" s="81" t="str">
        <f>Pasākumi_kārtas!AA209</f>
        <v>VARAM</v>
      </c>
      <c r="B209" s="81">
        <f>Pasākumi_kārtas!A209</f>
        <v>6</v>
      </c>
      <c r="C209" s="81" t="str">
        <f>Pasākumi_kārtas!B209</f>
        <v>6.1.</v>
      </c>
      <c r="D209" s="82" t="str">
        <f>Pasākumi_kārtas!C209</f>
        <v>Pāreja uz klimatneitralitāti</v>
      </c>
      <c r="E209" s="81" t="str">
        <f>Pasākumi_kārtas!E209</f>
        <v>6.1.1.</v>
      </c>
      <c r="F209" s="82" t="str">
        <f>Pasākumi_kārtas!F209</f>
        <v>"Pārejas uz klimatneitralitāti radīto ekonomisko, sociālo un vides seku mazināšana visvairāk skartajos reģionos"</v>
      </c>
      <c r="G209" s="258" t="str">
        <f>Pasākumi_kārtas!J209</f>
        <v>6.1.1.1.</v>
      </c>
      <c r="H209" s="102" t="str">
        <f>Pasākumi_kārtas!K209</f>
        <v>Atteikšanās no kūdras izmantošanas enerģētikā</v>
      </c>
      <c r="I209" s="40">
        <f>Pasākumi_kārtas!O209</f>
        <v>2</v>
      </c>
      <c r="J209" s="40" t="str">
        <f>Pasākumi_kārtas!P209</f>
        <v>TPF</v>
      </c>
      <c r="K209" s="103">
        <f>Pasākumi_kārtas!R209</f>
        <v>1000000</v>
      </c>
      <c r="L209" s="251">
        <v>74</v>
      </c>
      <c r="M209" s="103">
        <f t="shared" si="46"/>
        <v>1000000</v>
      </c>
      <c r="N209" s="40"/>
      <c r="O209" s="103"/>
      <c r="P209" s="40"/>
      <c r="Q209" s="103"/>
      <c r="R209" s="40"/>
      <c r="S209" s="103"/>
      <c r="T209" s="40"/>
      <c r="U209" s="103"/>
      <c r="V209" s="40"/>
      <c r="W209" s="103"/>
      <c r="X209" s="2" t="b">
        <f t="shared" si="48"/>
        <v>1</v>
      </c>
      <c r="Y209" s="40">
        <v>1</v>
      </c>
      <c r="Z209" s="105">
        <f t="shared" si="55"/>
        <v>1000000</v>
      </c>
      <c r="AA209" s="40"/>
      <c r="AB209" s="105"/>
      <c r="AC209" s="40"/>
      <c r="AD209" s="105"/>
      <c r="AE209" s="40"/>
      <c r="AF209" s="105"/>
      <c r="AG209" s="2" t="b">
        <f t="shared" si="49"/>
        <v>1</v>
      </c>
      <c r="AH209" s="40">
        <v>32</v>
      </c>
      <c r="AI209" s="105">
        <f t="shared" si="50"/>
        <v>1000000</v>
      </c>
      <c r="AJ209" s="40"/>
      <c r="AK209" s="105"/>
      <c r="AL209" s="2" t="b">
        <f t="shared" si="51"/>
        <v>1</v>
      </c>
      <c r="AM209" s="40">
        <v>9</v>
      </c>
      <c r="AN209" s="105">
        <f t="shared" si="47"/>
        <v>1000000</v>
      </c>
      <c r="AO209" s="40"/>
      <c r="AP209" s="105"/>
      <c r="AQ209" s="2" t="b">
        <f t="shared" si="52"/>
        <v>1</v>
      </c>
      <c r="AR209" s="40">
        <v>3</v>
      </c>
      <c r="AS209" s="105">
        <f t="shared" si="53"/>
        <v>1000000</v>
      </c>
      <c r="AT209" s="105"/>
      <c r="AU209" s="105"/>
      <c r="AV209" s="2" t="b">
        <f t="shared" si="54"/>
        <v>1</v>
      </c>
    </row>
    <row r="210" spans="1:48" x14ac:dyDescent="0.2">
      <c r="A210" s="81" t="str">
        <f>Pasākumi_kārtas!AA210</f>
        <v>VARAM</v>
      </c>
      <c r="B210" s="81">
        <f>Pasākumi_kārtas!A210</f>
        <v>6</v>
      </c>
      <c r="C210" s="81" t="str">
        <f>Pasākumi_kārtas!B210</f>
        <v>6.1.</v>
      </c>
      <c r="D210" s="82" t="str">
        <f>Pasākumi_kārtas!C210</f>
        <v>Pāreja uz klimatneitralitāti</v>
      </c>
      <c r="E210" s="81" t="str">
        <f>Pasākumi_kārtas!E210</f>
        <v>6.1.1.</v>
      </c>
      <c r="F210" s="82" t="str">
        <f>Pasākumi_kārtas!F210</f>
        <v>"Pārejas uz klimatneitralitāti radīto ekonomisko, sociālo un vides seku mazināšana visvairāk skartajos reģionos"</v>
      </c>
      <c r="G210" s="258" t="str">
        <f>Pasākumi_kārtas!J210</f>
        <v>6.1.1.1.</v>
      </c>
      <c r="H210" s="102" t="str">
        <f>Pasākumi_kārtas!K210</f>
        <v>Atteikšanās no kūdras izmantošanas enerģētikā</v>
      </c>
      <c r="I210" s="40">
        <f>Pasākumi_kārtas!O210</f>
        <v>3</v>
      </c>
      <c r="J210" s="40" t="str">
        <f>Pasākumi_kārtas!P210</f>
        <v>TPF</v>
      </c>
      <c r="K210" s="103">
        <f>Pasākumi_kārtas!R210</f>
        <v>30005000</v>
      </c>
      <c r="L210" s="251">
        <v>74</v>
      </c>
      <c r="M210" s="103">
        <f t="shared" si="46"/>
        <v>30005000</v>
      </c>
      <c r="N210" s="40"/>
      <c r="O210" s="103"/>
      <c r="P210" s="40"/>
      <c r="Q210" s="103"/>
      <c r="R210" s="40"/>
      <c r="S210" s="103"/>
      <c r="T210" s="40"/>
      <c r="U210" s="103"/>
      <c r="V210" s="40"/>
      <c r="W210" s="103"/>
      <c r="X210" s="2" t="b">
        <f t="shared" si="48"/>
        <v>1</v>
      </c>
      <c r="Y210" s="40">
        <v>1</v>
      </c>
      <c r="Z210" s="105">
        <f t="shared" si="55"/>
        <v>30005000</v>
      </c>
      <c r="AA210" s="40"/>
      <c r="AB210" s="105"/>
      <c r="AC210" s="40"/>
      <c r="AD210" s="105"/>
      <c r="AE210" s="40"/>
      <c r="AF210" s="105"/>
      <c r="AG210" s="2" t="b">
        <f t="shared" si="49"/>
        <v>1</v>
      </c>
      <c r="AH210" s="40">
        <v>32</v>
      </c>
      <c r="AI210" s="105">
        <f t="shared" si="50"/>
        <v>30005000</v>
      </c>
      <c r="AJ210" s="40"/>
      <c r="AK210" s="105"/>
      <c r="AL210" s="2" t="b">
        <f t="shared" si="51"/>
        <v>1</v>
      </c>
      <c r="AM210" s="40">
        <v>9</v>
      </c>
      <c r="AN210" s="105">
        <f t="shared" si="47"/>
        <v>30005000</v>
      </c>
      <c r="AO210" s="40"/>
      <c r="AP210" s="105"/>
      <c r="AQ210" s="2" t="b">
        <f t="shared" si="52"/>
        <v>1</v>
      </c>
      <c r="AR210" s="40">
        <v>3</v>
      </c>
      <c r="AS210" s="105">
        <f t="shared" si="53"/>
        <v>30005000</v>
      </c>
      <c r="AT210" s="105"/>
      <c r="AU210" s="105"/>
      <c r="AV210" s="2" t="b">
        <f t="shared" si="54"/>
        <v>1</v>
      </c>
    </row>
    <row r="211" spans="1:48" x14ac:dyDescent="0.2">
      <c r="A211" s="81" t="str">
        <f>Pasākumi_kārtas!AA211</f>
        <v>VARAM</v>
      </c>
      <c r="B211" s="81">
        <f>Pasākumi_kārtas!A211</f>
        <v>6</v>
      </c>
      <c r="C211" s="81" t="str">
        <f>Pasākumi_kārtas!B211</f>
        <v>6.1.</v>
      </c>
      <c r="D211" s="82" t="str">
        <f>Pasākumi_kārtas!C211</f>
        <v>Pāreja uz klimatneitralitāti</v>
      </c>
      <c r="E211" s="81" t="str">
        <f>Pasākumi_kārtas!E211</f>
        <v>6.1.1.</v>
      </c>
      <c r="F211" s="82" t="str">
        <f>Pasākumi_kārtas!F211</f>
        <v>"Pārejas uz klimatneitralitāti radīto ekonomisko, sociālo un vides seku mazināšana visvairāk skartajos reģionos"</v>
      </c>
      <c r="G211" s="258" t="str">
        <f>Pasākumi_kārtas!J211</f>
        <v>6.1.1.1.</v>
      </c>
      <c r="H211" s="102" t="str">
        <f>Pasākumi_kārtas!K211</f>
        <v>Atteikšanās no kūdras izmantošanas enerģētikā</v>
      </c>
      <c r="I211" s="40">
        <f>Pasākumi_kārtas!O211</f>
        <v>4</v>
      </c>
      <c r="J211" s="40" t="str">
        <f>Pasākumi_kārtas!P211</f>
        <v>TPF</v>
      </c>
      <c r="K211" s="103">
        <f>Pasākumi_kārtas!R211</f>
        <v>2007407</v>
      </c>
      <c r="L211" s="251">
        <v>74</v>
      </c>
      <c r="M211" s="103">
        <f t="shared" si="46"/>
        <v>2007407</v>
      </c>
      <c r="N211" s="40"/>
      <c r="O211" s="103"/>
      <c r="P211" s="40"/>
      <c r="Q211" s="103"/>
      <c r="R211" s="40"/>
      <c r="S211" s="103"/>
      <c r="T211" s="40"/>
      <c r="U211" s="103"/>
      <c r="V211" s="40"/>
      <c r="W211" s="103"/>
      <c r="X211" s="2" t="b">
        <f t="shared" si="48"/>
        <v>1</v>
      </c>
      <c r="Y211" s="40">
        <v>1</v>
      </c>
      <c r="Z211" s="105">
        <f t="shared" si="55"/>
        <v>2007407</v>
      </c>
      <c r="AA211" s="40"/>
      <c r="AB211" s="105"/>
      <c r="AC211" s="40"/>
      <c r="AD211" s="105"/>
      <c r="AE211" s="40"/>
      <c r="AF211" s="105"/>
      <c r="AG211" s="2" t="b">
        <f t="shared" si="49"/>
        <v>1</v>
      </c>
      <c r="AH211" s="40">
        <v>32</v>
      </c>
      <c r="AI211" s="105">
        <f t="shared" si="50"/>
        <v>2007407</v>
      </c>
      <c r="AJ211" s="40"/>
      <c r="AK211" s="105"/>
      <c r="AL211" s="2" t="b">
        <f t="shared" si="51"/>
        <v>1</v>
      </c>
      <c r="AM211" s="40">
        <v>9</v>
      </c>
      <c r="AN211" s="105">
        <f t="shared" si="47"/>
        <v>2007407</v>
      </c>
      <c r="AO211" s="40"/>
      <c r="AP211" s="105"/>
      <c r="AQ211" s="2" t="b">
        <f t="shared" si="52"/>
        <v>1</v>
      </c>
      <c r="AR211" s="40">
        <v>3</v>
      </c>
      <c r="AS211" s="105">
        <f t="shared" si="53"/>
        <v>2007407</v>
      </c>
      <c r="AT211" s="105"/>
      <c r="AU211" s="105"/>
      <c r="AV211" s="2" t="b">
        <f t="shared" si="54"/>
        <v>1</v>
      </c>
    </row>
    <row r="212" spans="1:48" x14ac:dyDescent="0.2">
      <c r="A212" s="81" t="str">
        <f>Pasākumi_kārtas!AA212</f>
        <v>VARAM</v>
      </c>
      <c r="B212" s="81">
        <f>Pasākumi_kārtas!A212</f>
        <v>6</v>
      </c>
      <c r="C212" s="81" t="str">
        <f>Pasākumi_kārtas!B212</f>
        <v>6.1.</v>
      </c>
      <c r="D212" s="82" t="str">
        <f>Pasākumi_kārtas!C212</f>
        <v>Pāreja uz klimatneitralitāti</v>
      </c>
      <c r="E212" s="81" t="str">
        <f>Pasākumi_kārtas!E212</f>
        <v>6.1.1.</v>
      </c>
      <c r="F212" s="82" t="str">
        <f>Pasākumi_kārtas!F212</f>
        <v>"Pārejas uz klimatneitralitāti radīto ekonomisko, sociālo un vides seku mazināšana visvairāk skartajos reģionos"</v>
      </c>
      <c r="G212" s="258" t="str">
        <f>Pasākumi_kārtas!J212</f>
        <v>6.1.1.1.</v>
      </c>
      <c r="H212" s="102" t="str">
        <f>Pasākumi_kārtas!K212</f>
        <v>Atteikšanās no kūdras izmantošanas enerģētikā</v>
      </c>
      <c r="I212" s="40">
        <f>Pasākumi_kārtas!O212</f>
        <v>5</v>
      </c>
      <c r="J212" s="40" t="str">
        <f>Pasākumi_kārtas!P212</f>
        <v>TPF</v>
      </c>
      <c r="K212" s="103">
        <f>Pasākumi_kārtas!R212</f>
        <v>13995000</v>
      </c>
      <c r="L212" s="251">
        <v>74</v>
      </c>
      <c r="M212" s="103">
        <f t="shared" si="46"/>
        <v>13995000</v>
      </c>
      <c r="N212" s="40"/>
      <c r="O212" s="103"/>
      <c r="P212" s="40"/>
      <c r="Q212" s="103"/>
      <c r="R212" s="40"/>
      <c r="S212" s="103"/>
      <c r="T212" s="40"/>
      <c r="U212" s="103"/>
      <c r="V212" s="40"/>
      <c r="W212" s="103"/>
      <c r="X212" s="2" t="b">
        <f t="shared" si="48"/>
        <v>1</v>
      </c>
      <c r="Y212" s="40">
        <v>1</v>
      </c>
      <c r="Z212" s="105">
        <f t="shared" si="55"/>
        <v>13995000</v>
      </c>
      <c r="AA212" s="40"/>
      <c r="AB212" s="105"/>
      <c r="AC212" s="40"/>
      <c r="AD212" s="105"/>
      <c r="AE212" s="40"/>
      <c r="AF212" s="105"/>
      <c r="AG212" s="2" t="b">
        <f t="shared" si="49"/>
        <v>1</v>
      </c>
      <c r="AH212" s="40">
        <v>32</v>
      </c>
      <c r="AI212" s="105">
        <f t="shared" si="50"/>
        <v>13995000</v>
      </c>
      <c r="AJ212" s="40"/>
      <c r="AK212" s="105"/>
      <c r="AL212" s="2" t="b">
        <f t="shared" si="51"/>
        <v>1</v>
      </c>
      <c r="AM212" s="40">
        <v>9</v>
      </c>
      <c r="AN212" s="105">
        <f t="shared" si="47"/>
        <v>13995000</v>
      </c>
      <c r="AO212" s="40"/>
      <c r="AP212" s="105"/>
      <c r="AQ212" s="2" t="b">
        <f t="shared" si="52"/>
        <v>1</v>
      </c>
      <c r="AR212" s="40">
        <v>3</v>
      </c>
      <c r="AS212" s="105">
        <f t="shared" si="53"/>
        <v>13995000</v>
      </c>
      <c r="AT212" s="105"/>
      <c r="AU212" s="105"/>
      <c r="AV212" s="2" t="b">
        <f t="shared" si="54"/>
        <v>1</v>
      </c>
    </row>
    <row r="213" spans="1:48" x14ac:dyDescent="0.2">
      <c r="A213" s="81" t="str">
        <f>Pasākumi_kārtas!AA213</f>
        <v>IZM</v>
      </c>
      <c r="B213" s="81">
        <f>Pasākumi_kārtas!A213</f>
        <v>6</v>
      </c>
      <c r="C213" s="81" t="str">
        <f>Pasākumi_kārtas!B213</f>
        <v>6.1.</v>
      </c>
      <c r="D213" s="82" t="str">
        <f>Pasākumi_kārtas!C213</f>
        <v>Pāreja uz klimatneitralitāti</v>
      </c>
      <c r="E213" s="81" t="str">
        <f>Pasākumi_kārtas!E213</f>
        <v>6.1.1.</v>
      </c>
      <c r="F213" s="82" t="str">
        <f>Pasākumi_kārtas!F213</f>
        <v>"Pārejas uz klimatneitralitāti radīto ekonomisko, sociālo un vides seku mazināšana visvairāk skartajos reģionos"</v>
      </c>
      <c r="G213" s="255" t="str">
        <f>Pasākumi_kārtas!J213</f>
        <v>6.1.1.2.</v>
      </c>
      <c r="H213" s="102" t="str">
        <f>Pasākumi_kārtas!K213</f>
        <v>Pētniecības attīstība dabas resursu ilgtspējīgai izmantošanai vides un klimata mērķu kontekstā</v>
      </c>
      <c r="I213" s="40" t="str">
        <f>Pasākumi_kārtas!O213</f>
        <v>_</v>
      </c>
      <c r="J213" s="40" t="str">
        <f>Pasākumi_kārtas!P213</f>
        <v>TPF</v>
      </c>
      <c r="K213" s="103">
        <f>Pasākumi_kārtas!R213</f>
        <v>5083937</v>
      </c>
      <c r="L213" s="256">
        <v>29</v>
      </c>
      <c r="M213" s="103">
        <f t="shared" si="46"/>
        <v>5083937</v>
      </c>
      <c r="N213" s="40"/>
      <c r="O213" s="103"/>
      <c r="P213" s="40"/>
      <c r="Q213" s="103"/>
      <c r="R213" s="40"/>
      <c r="S213" s="103"/>
      <c r="T213" s="40"/>
      <c r="U213" s="103"/>
      <c r="V213" s="40"/>
      <c r="W213" s="103"/>
      <c r="X213" s="2" t="b">
        <f t="shared" si="48"/>
        <v>1</v>
      </c>
      <c r="Y213" s="40">
        <v>1</v>
      </c>
      <c r="Z213" s="105">
        <f t="shared" si="55"/>
        <v>5083937</v>
      </c>
      <c r="AA213" s="40"/>
      <c r="AB213" s="105"/>
      <c r="AC213" s="40"/>
      <c r="AD213" s="105"/>
      <c r="AE213" s="40"/>
      <c r="AF213" s="105"/>
      <c r="AG213" s="2" t="b">
        <f t="shared" si="49"/>
        <v>1</v>
      </c>
      <c r="AH213" s="40">
        <v>32</v>
      </c>
      <c r="AI213" s="105">
        <f t="shared" si="50"/>
        <v>5083937</v>
      </c>
      <c r="AJ213" s="40"/>
      <c r="AK213" s="105"/>
      <c r="AL213" s="2" t="b">
        <f t="shared" si="51"/>
        <v>1</v>
      </c>
      <c r="AM213" s="40">
        <v>9</v>
      </c>
      <c r="AN213" s="105">
        <f t="shared" si="47"/>
        <v>5083937</v>
      </c>
      <c r="AO213" s="40"/>
      <c r="AP213" s="105"/>
      <c r="AQ213" s="2" t="b">
        <f t="shared" si="52"/>
        <v>1</v>
      </c>
      <c r="AR213" s="40">
        <v>3</v>
      </c>
      <c r="AS213" s="105">
        <f t="shared" si="53"/>
        <v>5083937</v>
      </c>
      <c r="AT213" s="105"/>
      <c r="AU213" s="105"/>
      <c r="AV213" s="2" t="b">
        <f t="shared" si="54"/>
        <v>1</v>
      </c>
    </row>
    <row r="214" spans="1:48" x14ac:dyDescent="0.2">
      <c r="A214" s="81" t="str">
        <f>Pasākumi_kārtas!AA214</f>
        <v>VARAM</v>
      </c>
      <c r="B214" s="81">
        <f>Pasākumi_kārtas!A214</f>
        <v>6</v>
      </c>
      <c r="C214" s="81" t="str">
        <f>Pasākumi_kārtas!B214</f>
        <v>6.1.</v>
      </c>
      <c r="D214" s="82" t="str">
        <f>Pasākumi_kārtas!C214</f>
        <v>Pāreja uz klimatneitralitāti</v>
      </c>
      <c r="E214" s="81" t="str">
        <f>Pasākumi_kārtas!E214</f>
        <v>6.1.1.</v>
      </c>
      <c r="F214" s="82" t="str">
        <f>Pasākumi_kārtas!F214</f>
        <v>"Pārejas uz klimatneitralitāti radīto ekonomisko, sociālo un vides seku mazināšana visvairāk skartajos reģionos"</v>
      </c>
      <c r="G214" s="40" t="str">
        <f>Pasākumi_kārtas!J214</f>
        <v>6.1.1.3.</v>
      </c>
      <c r="H214" s="102" t="str">
        <f>Pasākumi_kārtas!K214</f>
        <v>Atbalsts uzņēmējdarbībai nepieciešamās publiskās infrastruktūras attīstībai, veicinot pāreju uz klimatneitrālu ekonomiku</v>
      </c>
      <c r="I214" s="40">
        <f>Pasākumi_kārtas!O214</f>
        <v>1</v>
      </c>
      <c r="J214" s="40" t="str">
        <f>Pasākumi_kārtas!P214</f>
        <v>TPF</v>
      </c>
      <c r="K214" s="103">
        <f>Pasākumi_kārtas!R214</f>
        <v>42376501</v>
      </c>
      <c r="L214" s="250">
        <v>20</v>
      </c>
      <c r="M214" s="103">
        <v>36020026</v>
      </c>
      <c r="N214" s="256">
        <v>48</v>
      </c>
      <c r="O214" s="103">
        <v>4237650</v>
      </c>
      <c r="P214" s="256">
        <v>52</v>
      </c>
      <c r="Q214" s="103">
        <v>2118825</v>
      </c>
      <c r="R214" s="250"/>
      <c r="S214" s="103"/>
      <c r="T214" s="250"/>
      <c r="U214" s="103"/>
      <c r="V214" s="40"/>
      <c r="W214" s="103"/>
      <c r="X214" s="2" t="b">
        <f t="shared" si="48"/>
        <v>1</v>
      </c>
      <c r="Y214" s="40">
        <v>1</v>
      </c>
      <c r="Z214" s="105">
        <f t="shared" si="55"/>
        <v>42376501</v>
      </c>
      <c r="AA214" s="40"/>
      <c r="AB214" s="105"/>
      <c r="AC214" s="40"/>
      <c r="AD214" s="105"/>
      <c r="AE214" s="40"/>
      <c r="AF214" s="105"/>
      <c r="AG214" s="2" t="b">
        <f t="shared" si="49"/>
        <v>1</v>
      </c>
      <c r="AH214" s="40">
        <v>32</v>
      </c>
      <c r="AI214" s="105">
        <f t="shared" si="50"/>
        <v>42376501</v>
      </c>
      <c r="AJ214" s="40"/>
      <c r="AK214" s="105"/>
      <c r="AL214" s="2" t="b">
        <f t="shared" si="51"/>
        <v>1</v>
      </c>
      <c r="AM214" s="40">
        <v>9</v>
      </c>
      <c r="AN214" s="105">
        <f t="shared" si="47"/>
        <v>42376501</v>
      </c>
      <c r="AO214" s="40"/>
      <c r="AP214" s="105"/>
      <c r="AQ214" s="2" t="b">
        <f t="shared" si="52"/>
        <v>1</v>
      </c>
      <c r="AR214" s="40">
        <v>3</v>
      </c>
      <c r="AS214" s="105">
        <f t="shared" si="53"/>
        <v>42376501</v>
      </c>
      <c r="AT214" s="105"/>
      <c r="AU214" s="105"/>
      <c r="AV214" s="2" t="b">
        <f t="shared" si="54"/>
        <v>1</v>
      </c>
    </row>
    <row r="215" spans="1:48" x14ac:dyDescent="0.2">
      <c r="A215" s="81" t="str">
        <f>Pasākumi_kārtas!AA215</f>
        <v>VARAM</v>
      </c>
      <c r="B215" s="81">
        <f>Pasākumi_kārtas!A215</f>
        <v>6</v>
      </c>
      <c r="C215" s="81" t="str">
        <f>Pasākumi_kārtas!B215</f>
        <v>6.1.</v>
      </c>
      <c r="D215" s="82" t="str">
        <f>Pasākumi_kārtas!C215</f>
        <v>Pāreja uz klimatneitralitāti</v>
      </c>
      <c r="E215" s="81" t="str">
        <f>Pasākumi_kārtas!E215</f>
        <v>6.1.1.</v>
      </c>
      <c r="F215" s="82" t="str">
        <f>Pasākumi_kārtas!F215</f>
        <v>"Pārejas uz klimatneitralitāti radīto ekonomisko, sociālo un vides seku mazināšana visvairāk skartajos reģionos"</v>
      </c>
      <c r="G215" s="40" t="str">
        <f>Pasākumi_kārtas!J215</f>
        <v>6.1.1.3.</v>
      </c>
      <c r="H215" s="102" t="str">
        <f>Pasākumi_kārtas!K215</f>
        <v>Atbalsts uzņēmējdarbībai nepieciešamās publiskās infrastruktūras attīstībai, veicinot pāreju uz klimatneitrālu ekonomiku</v>
      </c>
      <c r="I215" s="40">
        <f>Pasākumi_kārtas!O215</f>
        <v>2</v>
      </c>
      <c r="J215" s="40" t="str">
        <f>Pasākumi_kārtas!P215</f>
        <v>TPF</v>
      </c>
      <c r="K215" s="103">
        <f>Pasākumi_kārtas!R215</f>
        <v>21602496</v>
      </c>
      <c r="L215" s="250">
        <v>20</v>
      </c>
      <c r="M215" s="103">
        <v>18362122</v>
      </c>
      <c r="N215" s="256">
        <v>48</v>
      </c>
      <c r="O215" s="103">
        <v>2160250</v>
      </c>
      <c r="P215" s="256">
        <v>52</v>
      </c>
      <c r="Q215" s="103">
        <v>1080124</v>
      </c>
      <c r="R215" s="250"/>
      <c r="S215" s="103"/>
      <c r="T215" s="250"/>
      <c r="U215" s="103"/>
      <c r="V215" s="40"/>
      <c r="W215" s="103"/>
      <c r="X215" s="2" t="b">
        <f t="shared" si="48"/>
        <v>1</v>
      </c>
      <c r="Y215" s="40">
        <v>1</v>
      </c>
      <c r="Z215" s="105">
        <f t="shared" si="55"/>
        <v>21602496</v>
      </c>
      <c r="AA215" s="40"/>
      <c r="AB215" s="105"/>
      <c r="AC215" s="40"/>
      <c r="AD215" s="105"/>
      <c r="AE215" s="40"/>
      <c r="AF215" s="105"/>
      <c r="AG215" s="2" t="b">
        <f t="shared" si="49"/>
        <v>1</v>
      </c>
      <c r="AH215" s="40">
        <v>32</v>
      </c>
      <c r="AI215" s="105">
        <f t="shared" si="50"/>
        <v>21602496</v>
      </c>
      <c r="AJ215" s="40"/>
      <c r="AK215" s="105"/>
      <c r="AL215" s="2" t="b">
        <f t="shared" si="51"/>
        <v>1</v>
      </c>
      <c r="AM215" s="40">
        <v>9</v>
      </c>
      <c r="AN215" s="105">
        <f t="shared" si="47"/>
        <v>21602496</v>
      </c>
      <c r="AO215" s="40"/>
      <c r="AP215" s="105"/>
      <c r="AQ215" s="2" t="b">
        <f t="shared" si="52"/>
        <v>1</v>
      </c>
      <c r="AR215" s="40">
        <v>3</v>
      </c>
      <c r="AS215" s="105">
        <f t="shared" si="53"/>
        <v>21602496</v>
      </c>
      <c r="AT215" s="105"/>
      <c r="AU215" s="105"/>
      <c r="AV215" s="2" t="b">
        <f t="shared" si="54"/>
        <v>1</v>
      </c>
    </row>
    <row r="216" spans="1:48" x14ac:dyDescent="0.2">
      <c r="A216" s="81" t="str">
        <f>Pasākumi_kārtas!AA216</f>
        <v>EM</v>
      </c>
      <c r="B216" s="81">
        <f>Pasākumi_kārtas!A216</f>
        <v>6</v>
      </c>
      <c r="C216" s="81" t="str">
        <f>Pasākumi_kārtas!B216</f>
        <v>6.1.</v>
      </c>
      <c r="D216" s="82" t="str">
        <f>Pasākumi_kārtas!C216</f>
        <v>Pāreja uz klimatneitralitāti</v>
      </c>
      <c r="E216" s="81" t="str">
        <f>Pasākumi_kārtas!E216</f>
        <v>6.1.1.</v>
      </c>
      <c r="F216" s="82" t="str">
        <f>Pasākumi_kārtas!F216</f>
        <v>"Pārejas uz klimatneitralitāti radīto ekonomisko, sociālo un vides seku mazināšana visvairāk skartajos reģionos"</v>
      </c>
      <c r="G216" s="255" t="str">
        <f>Pasākumi_kārtas!J216</f>
        <v>6.1.1.4.</v>
      </c>
      <c r="H216" s="102" t="str">
        <f>Pasākumi_kārtas!K216</f>
        <v xml:space="preserve">Uzņēmējdarbības “zaļināšanas” un produktu attīstības pasākumi, veicinot energoefektivitātes paaugstināšanu un energoefektīvu tehnoloģiju ieviešanu uzņēmumos </v>
      </c>
      <c r="I216" s="40" t="str">
        <f>Pasākumi_kārtas!O216</f>
        <v>_</v>
      </c>
      <c r="J216" s="40" t="str">
        <f>Pasākumi_kārtas!P216</f>
        <v>TPF</v>
      </c>
      <c r="K216" s="103">
        <f>Pasākumi_kārtas!R216</f>
        <v>35298850</v>
      </c>
      <c r="L216" s="256">
        <v>40</v>
      </c>
      <c r="M216" s="103">
        <v>8824712</v>
      </c>
      <c r="N216" s="256">
        <v>48</v>
      </c>
      <c r="O216" s="103">
        <v>10589656</v>
      </c>
      <c r="P216" s="256">
        <v>50</v>
      </c>
      <c r="Q216" s="103">
        <v>3529885</v>
      </c>
      <c r="R216" s="256">
        <v>29</v>
      </c>
      <c r="S216" s="103">
        <v>5294827</v>
      </c>
      <c r="T216" s="251">
        <v>75</v>
      </c>
      <c r="U216" s="103">
        <v>3529885</v>
      </c>
      <c r="V216" s="256">
        <v>42</v>
      </c>
      <c r="W216" s="103">
        <v>3529885</v>
      </c>
      <c r="X216" s="2" t="b">
        <f t="shared" si="48"/>
        <v>1</v>
      </c>
      <c r="Y216" s="40">
        <v>5</v>
      </c>
      <c r="Z216" s="105">
        <v>16237470.58159476</v>
      </c>
      <c r="AA216" s="40">
        <v>3</v>
      </c>
      <c r="AB216" s="105">
        <v>19061379.418405242</v>
      </c>
      <c r="AC216" s="40"/>
      <c r="AD216" s="105"/>
      <c r="AE216" s="40"/>
      <c r="AF216" s="105"/>
      <c r="AG216" s="2" t="b">
        <f t="shared" si="49"/>
        <v>1</v>
      </c>
      <c r="AH216" s="40">
        <v>32</v>
      </c>
      <c r="AI216" s="105">
        <f t="shared" si="50"/>
        <v>35298850</v>
      </c>
      <c r="AJ216" s="40"/>
      <c r="AK216" s="105"/>
      <c r="AL216" s="2" t="b">
        <f t="shared" si="51"/>
        <v>1</v>
      </c>
      <c r="AM216" s="40">
        <v>9</v>
      </c>
      <c r="AN216" s="105">
        <f t="shared" si="47"/>
        <v>35298850</v>
      </c>
      <c r="AO216" s="40"/>
      <c r="AP216" s="105"/>
      <c r="AQ216" s="2" t="b">
        <f t="shared" si="52"/>
        <v>1</v>
      </c>
      <c r="AR216" s="40">
        <v>3</v>
      </c>
      <c r="AS216" s="105">
        <f t="shared" si="53"/>
        <v>35298850</v>
      </c>
      <c r="AT216" s="105"/>
      <c r="AU216" s="105"/>
      <c r="AV216" s="2" t="b">
        <f t="shared" si="54"/>
        <v>1</v>
      </c>
    </row>
    <row r="217" spans="1:48" x14ac:dyDescent="0.2">
      <c r="A217" s="81" t="str">
        <f>Pasākumi_kārtas!AA217</f>
        <v>IZM</v>
      </c>
      <c r="B217" s="81">
        <f>Pasākumi_kārtas!A217</f>
        <v>6</v>
      </c>
      <c r="C217" s="81" t="str">
        <f>Pasākumi_kārtas!B217</f>
        <v>6.1.</v>
      </c>
      <c r="D217" s="82" t="str">
        <f>Pasākumi_kārtas!C217</f>
        <v>Pāreja uz klimatneitralitāti</v>
      </c>
      <c r="E217" s="81" t="str">
        <f>Pasākumi_kārtas!E217</f>
        <v>6.1.1.</v>
      </c>
      <c r="F217" s="82" t="str">
        <f>Pasākumi_kārtas!F217</f>
        <v>"Pārejas uz klimatneitralitāti radīto ekonomisko, sociālo un vides seku mazināšana visvairāk skartajos reģionos"</v>
      </c>
      <c r="G217" s="40" t="str">
        <f>Pasākumi_kārtas!J217</f>
        <v>6.1.1.5.</v>
      </c>
      <c r="H217" s="102" t="str">
        <f>Pasākumi_kārtas!K217</f>
        <v>Nodarbināto prasmju paaugstināšana un atbalsts kvalifikācijas iegūšanai, atbalsts darbaspēka mācībām saskaņā ar uzņēmumu pieprasījumu</v>
      </c>
      <c r="I217" s="40" t="str">
        <f>Pasākumi_kārtas!O217</f>
        <v>_</v>
      </c>
      <c r="J217" s="40" t="str">
        <f>Pasākumi_kārtas!P217</f>
        <v>TPF</v>
      </c>
      <c r="K217" s="103">
        <f>Pasākumi_kārtas!R217</f>
        <v>16946467</v>
      </c>
      <c r="L217" s="250">
        <v>151</v>
      </c>
      <c r="M217" s="103">
        <f>K217</f>
        <v>16946467</v>
      </c>
      <c r="N217" s="262"/>
      <c r="O217" s="103"/>
      <c r="P217" s="40"/>
      <c r="Q217" s="103"/>
      <c r="R217" s="40"/>
      <c r="S217" s="103"/>
      <c r="T217" s="40"/>
      <c r="U217" s="103"/>
      <c r="V217" s="40"/>
      <c r="W217" s="103"/>
      <c r="X217" s="2" t="b">
        <f t="shared" si="48"/>
        <v>1</v>
      </c>
      <c r="Y217" s="40">
        <v>1</v>
      </c>
      <c r="Z217" s="105">
        <f t="shared" ref="Z217:Z222" si="56">K217</f>
        <v>16946467</v>
      </c>
      <c r="AA217" s="40"/>
      <c r="AB217" s="105"/>
      <c r="AC217" s="40"/>
      <c r="AD217" s="105"/>
      <c r="AE217" s="40"/>
      <c r="AF217" s="105"/>
      <c r="AG217" s="2" t="b">
        <f t="shared" si="49"/>
        <v>1</v>
      </c>
      <c r="AH217" s="40">
        <v>33</v>
      </c>
      <c r="AI217" s="105">
        <f t="shared" si="50"/>
        <v>16946467</v>
      </c>
      <c r="AJ217" s="40"/>
      <c r="AK217" s="105"/>
      <c r="AL217" s="2" t="b">
        <f t="shared" si="51"/>
        <v>1</v>
      </c>
      <c r="AM217" s="40">
        <v>9</v>
      </c>
      <c r="AN217" s="105">
        <f t="shared" si="47"/>
        <v>16946467</v>
      </c>
      <c r="AO217" s="40"/>
      <c r="AP217" s="105"/>
      <c r="AQ217" s="2" t="b">
        <f t="shared" si="52"/>
        <v>1</v>
      </c>
      <c r="AR217" s="40">
        <v>3</v>
      </c>
      <c r="AS217" s="105">
        <f t="shared" si="53"/>
        <v>16946467</v>
      </c>
      <c r="AT217" s="105"/>
      <c r="AU217" s="105"/>
      <c r="AV217" s="2" t="b">
        <f t="shared" si="54"/>
        <v>1</v>
      </c>
    </row>
    <row r="218" spans="1:48" x14ac:dyDescent="0.2">
      <c r="A218" s="81" t="str">
        <f>Pasākumi_kārtas!AA218</f>
        <v>VARAM</v>
      </c>
      <c r="B218" s="81">
        <f>Pasākumi_kārtas!A218</f>
        <v>6</v>
      </c>
      <c r="C218" s="81" t="str">
        <f>Pasākumi_kārtas!B218</f>
        <v>6.1.</v>
      </c>
      <c r="D218" s="82" t="str">
        <f>Pasākumi_kārtas!C218</f>
        <v>Pāreja uz klimatneitralitāti</v>
      </c>
      <c r="E218" s="81" t="str">
        <f>Pasākumi_kārtas!E218</f>
        <v>6.1.1.</v>
      </c>
      <c r="F218" s="82" t="str">
        <f>Pasākumi_kārtas!F218</f>
        <v>"Pārejas uz klimatneitralitāti radīto ekonomisko, sociālo un vides seku mazināšana visvairāk skartajos reģionos"</v>
      </c>
      <c r="G218" s="40" t="str">
        <f>Pasākumi_kārtas!J218</f>
        <v>6.1.1.6.</v>
      </c>
      <c r="H218" s="102" t="str">
        <f>Pasākumi_kārtas!K218</f>
        <v xml:space="preserve">Bezemisiju transportlīdzekļu izmantošanas veicināšana pašvaldībās </v>
      </c>
      <c r="I218" s="40">
        <f>Pasākumi_kārtas!O218</f>
        <v>1</v>
      </c>
      <c r="J218" s="40" t="str">
        <f>Pasākumi_kārtas!P218</f>
        <v>TPF</v>
      </c>
      <c r="K218" s="103">
        <f>Pasākumi_kārtas!R218</f>
        <v>6480093</v>
      </c>
      <c r="L218" s="263">
        <v>82</v>
      </c>
      <c r="M218" s="118">
        <f>K218</f>
        <v>6480093</v>
      </c>
      <c r="N218" s="264"/>
      <c r="O218" s="118"/>
      <c r="P218" s="80"/>
      <c r="Q218" s="118"/>
      <c r="R218" s="80"/>
      <c r="S218" s="118"/>
      <c r="T218" s="80"/>
      <c r="U218" s="118"/>
      <c r="V218" s="80"/>
      <c r="W218" s="118"/>
      <c r="X218" s="2" t="b">
        <f t="shared" si="48"/>
        <v>1</v>
      </c>
      <c r="Y218" s="80">
        <v>1</v>
      </c>
      <c r="Z218" s="265">
        <f t="shared" si="56"/>
        <v>6480093</v>
      </c>
      <c r="AA218" s="80"/>
      <c r="AB218" s="265"/>
      <c r="AC218" s="80"/>
      <c r="AD218" s="265"/>
      <c r="AE218" s="80"/>
      <c r="AF218" s="265"/>
      <c r="AG218" s="2" t="b">
        <f t="shared" si="49"/>
        <v>1</v>
      </c>
      <c r="AH218" s="32">
        <v>33</v>
      </c>
      <c r="AI218" s="261">
        <f t="shared" si="50"/>
        <v>6480093</v>
      </c>
      <c r="AJ218" s="32"/>
      <c r="AK218" s="261"/>
      <c r="AL218" s="2" t="b">
        <f t="shared" si="51"/>
        <v>1</v>
      </c>
      <c r="AM218" s="32">
        <v>9</v>
      </c>
      <c r="AN218" s="261">
        <f t="shared" si="47"/>
        <v>6480093</v>
      </c>
      <c r="AO218" s="32"/>
      <c r="AP218" s="261"/>
      <c r="AQ218" s="2" t="b">
        <f t="shared" si="52"/>
        <v>1</v>
      </c>
      <c r="AR218" s="32">
        <v>3</v>
      </c>
      <c r="AS218" s="261">
        <f t="shared" si="53"/>
        <v>6480093</v>
      </c>
      <c r="AT218" s="261"/>
      <c r="AU218" s="261"/>
      <c r="AV218" s="2" t="b">
        <f t="shared" si="54"/>
        <v>1</v>
      </c>
    </row>
    <row r="219" spans="1:48" x14ac:dyDescent="0.2">
      <c r="A219" s="81" t="str">
        <f>Pasākumi_kārtas!AA219</f>
        <v>VARAM</v>
      </c>
      <c r="B219" s="81">
        <f>Pasākumi_kārtas!A219</f>
        <v>6</v>
      </c>
      <c r="C219" s="81" t="str">
        <f>Pasākumi_kārtas!B219</f>
        <v>6.1.</v>
      </c>
      <c r="D219" s="82" t="str">
        <f>Pasākumi_kārtas!C219</f>
        <v>Pāreja uz klimatneitralitāti</v>
      </c>
      <c r="E219" s="81" t="str">
        <f>Pasākumi_kārtas!E219</f>
        <v>6.1.1.</v>
      </c>
      <c r="F219" s="82" t="str">
        <f>Pasākumi_kārtas!F219</f>
        <v>"Pārejas uz klimatneitralitāti radīto ekonomisko, sociālo un vides seku mazināšana visvairāk skartajos reģionos"</v>
      </c>
      <c r="G219" s="40" t="str">
        <f>Pasākumi_kārtas!J219</f>
        <v>6.1.1.7.</v>
      </c>
      <c r="H219" s="102" t="str">
        <f>Pasākumi_kārtas!K219</f>
        <v>Eiropas Savienības nozīmes biotopu vai purvu ekosistēmu atjaunošana</v>
      </c>
      <c r="I219" s="40" t="str">
        <f>Pasākumi_kārtas!O219</f>
        <v>_</v>
      </c>
      <c r="J219" s="40" t="str">
        <f>Pasākumi_kārtas!P219</f>
        <v>TPF</v>
      </c>
      <c r="K219" s="103">
        <f>Pasākumi_kārtas!R219</f>
        <v>6000000</v>
      </c>
      <c r="L219" s="251">
        <v>79</v>
      </c>
      <c r="M219" s="253">
        <f>K219</f>
        <v>6000000</v>
      </c>
      <c r="N219" s="250"/>
      <c r="O219" s="103"/>
      <c r="P219" s="40"/>
      <c r="Q219" s="103"/>
      <c r="R219" s="40"/>
      <c r="S219" s="103"/>
      <c r="T219" s="40"/>
      <c r="U219" s="103"/>
      <c r="V219" s="40"/>
      <c r="W219" s="103"/>
      <c r="X219" s="2" t="b">
        <f t="shared" si="48"/>
        <v>1</v>
      </c>
      <c r="Y219" s="40">
        <v>1</v>
      </c>
      <c r="Z219" s="105">
        <f t="shared" si="56"/>
        <v>6000000</v>
      </c>
      <c r="AA219" s="40"/>
      <c r="AB219" s="105"/>
      <c r="AC219" s="40"/>
      <c r="AD219" s="105"/>
      <c r="AE219" s="40"/>
      <c r="AF219" s="105"/>
      <c r="AG219" s="2" t="b">
        <f t="shared" si="49"/>
        <v>1</v>
      </c>
      <c r="AH219" s="40">
        <v>32</v>
      </c>
      <c r="AI219" s="105">
        <f t="shared" si="50"/>
        <v>6000000</v>
      </c>
      <c r="AJ219" s="40"/>
      <c r="AK219" s="105"/>
      <c r="AL219" s="2" t="b">
        <f t="shared" si="51"/>
        <v>1</v>
      </c>
      <c r="AM219" s="40">
        <v>9</v>
      </c>
      <c r="AN219" s="105">
        <f t="shared" si="47"/>
        <v>6000000</v>
      </c>
      <c r="AO219" s="40"/>
      <c r="AP219" s="105"/>
      <c r="AQ219" s="2" t="b">
        <f t="shared" si="52"/>
        <v>1</v>
      </c>
      <c r="AR219" s="40">
        <v>3</v>
      </c>
      <c r="AS219" s="105">
        <f t="shared" si="53"/>
        <v>6000000</v>
      </c>
      <c r="AT219" s="105"/>
      <c r="AU219" s="105"/>
      <c r="AV219" s="2" t="b">
        <f t="shared" si="54"/>
        <v>1</v>
      </c>
    </row>
    <row r="220" spans="1:48" x14ac:dyDescent="0.2">
      <c r="A220" s="81" t="str">
        <f>Pasākumi_kārtas!AA220</f>
        <v>VARAM</v>
      </c>
      <c r="B220" s="81">
        <f>Pasākumi_kārtas!A220</f>
        <v>6</v>
      </c>
      <c r="C220" s="81" t="str">
        <f>Pasākumi_kārtas!B220</f>
        <v>6.1.</v>
      </c>
      <c r="D220" s="82" t="str">
        <f>Pasākumi_kārtas!C220</f>
        <v>Pāreja uz klimatneitralitāti</v>
      </c>
      <c r="E220" s="81" t="str">
        <f>Pasākumi_kārtas!E220</f>
        <v>6.1.1.</v>
      </c>
      <c r="F220" s="82" t="str">
        <f>Pasākumi_kārtas!F220</f>
        <v>"Pārejas uz klimatneitralitāti radīto ekonomisko, sociālo un vides seku mazināšana visvairāk skartajos reģionos"</v>
      </c>
      <c r="G220" s="40" t="str">
        <f>Pasākumi_kārtas!J220</f>
        <v>6.1.1.8.</v>
      </c>
      <c r="H220" s="102" t="str">
        <f>Pasākumi_kārtas!K220</f>
        <v>Pašvaldību un reģionu speciālistu prasmju paaugstināšana klimatneitrālas ekonomikas un sociālekonomisko seku saistībā ar klimata pārmaiņām mazināšanas jautājumos</v>
      </c>
      <c r="I220" s="40" t="str">
        <f>Pasākumi_kārtas!O220</f>
        <v>_</v>
      </c>
      <c r="J220" s="40" t="str">
        <f>Pasākumi_kārtas!P220</f>
        <v>TPF</v>
      </c>
      <c r="K220" s="103">
        <f>Pasākumi_kārtas!R220</f>
        <v>1532920</v>
      </c>
      <c r="L220" s="250">
        <v>170</v>
      </c>
      <c r="M220" s="103">
        <v>1532920</v>
      </c>
      <c r="N220" s="250"/>
      <c r="O220" s="103"/>
      <c r="P220" s="250"/>
      <c r="Q220" s="103"/>
      <c r="R220" s="250"/>
      <c r="S220" s="103"/>
      <c r="T220" s="250"/>
      <c r="U220" s="103"/>
      <c r="V220" s="40"/>
      <c r="W220" s="103"/>
      <c r="X220" s="2" t="b">
        <f t="shared" si="48"/>
        <v>1</v>
      </c>
      <c r="Y220" s="40">
        <v>1</v>
      </c>
      <c r="Z220" s="105">
        <f t="shared" si="56"/>
        <v>1532920</v>
      </c>
      <c r="AA220" s="40"/>
      <c r="AB220" s="105"/>
      <c r="AC220" s="40"/>
      <c r="AD220" s="105"/>
      <c r="AE220" s="40"/>
      <c r="AF220" s="105"/>
      <c r="AG220" s="2" t="b">
        <f t="shared" si="49"/>
        <v>1</v>
      </c>
      <c r="AH220" s="40">
        <v>33</v>
      </c>
      <c r="AI220" s="105">
        <f t="shared" si="50"/>
        <v>1532920</v>
      </c>
      <c r="AJ220" s="40"/>
      <c r="AK220" s="105"/>
      <c r="AL220" s="2" t="b">
        <f t="shared" si="51"/>
        <v>1</v>
      </c>
      <c r="AM220" s="40">
        <v>9</v>
      </c>
      <c r="AN220" s="105">
        <f t="shared" si="47"/>
        <v>1532920</v>
      </c>
      <c r="AO220" s="40"/>
      <c r="AP220" s="105"/>
      <c r="AQ220" s="2" t="b">
        <f t="shared" si="52"/>
        <v>1</v>
      </c>
      <c r="AR220" s="40">
        <v>3</v>
      </c>
      <c r="AS220" s="105">
        <f t="shared" si="53"/>
        <v>1532920</v>
      </c>
      <c r="AT220" s="105"/>
      <c r="AU220" s="105"/>
      <c r="AV220" s="2" t="b">
        <f t="shared" si="54"/>
        <v>1</v>
      </c>
    </row>
    <row r="221" spans="1:48" s="149" customFormat="1" x14ac:dyDescent="0.2">
      <c r="A221" s="81" t="str">
        <f>Pasākumi_kārtas!AA221</f>
        <v>FM</v>
      </c>
      <c r="B221" s="81">
        <f>Pasākumi_kārtas!A221</f>
        <v>7</v>
      </c>
      <c r="C221" s="81" t="str">
        <f>Pasākumi_kārtas!B221</f>
        <v>7.1.</v>
      </c>
      <c r="D221" s="82" t="str">
        <f>Pasākumi_kārtas!C221</f>
        <v>Kapacitātes stiprināšanas pasākumi</v>
      </c>
      <c r="E221" s="81" t="str">
        <f>Pasākumi_kārtas!E221</f>
        <v>7.1.1.</v>
      </c>
      <c r="F221" s="82" t="str">
        <f>Pasākumi_kārtas!F221</f>
        <v>Kapacitātes stiprināšanas pasākumi - Administratīvās kapacitātes ceļakarte</v>
      </c>
      <c r="G221" s="40" t="str">
        <f>Pasākumi_kārtas!J221</f>
        <v>7.1.1.0.</v>
      </c>
      <c r="H221" s="102" t="str">
        <f>Pasākumi_kārtas!K221</f>
        <v>Administratīvās kapacitātes ceļakarte (TP prioritāte)</v>
      </c>
      <c r="I221" s="40" t="str">
        <f>Pasākumi_kārtas!O221</f>
        <v>_</v>
      </c>
      <c r="J221" s="40" t="str">
        <f>Pasākumi_kārtas!P221</f>
        <v>ESF</v>
      </c>
      <c r="K221" s="103">
        <f>Pasākumi_kārtas!R221</f>
        <v>1643848</v>
      </c>
      <c r="L221" s="250">
        <v>182</v>
      </c>
      <c r="M221" s="129">
        <f>K221</f>
        <v>1643848</v>
      </c>
      <c r="N221" s="42"/>
      <c r="O221" s="129"/>
      <c r="P221" s="32"/>
      <c r="Q221" s="129"/>
      <c r="R221" s="32"/>
      <c r="S221" s="129"/>
      <c r="T221" s="32"/>
      <c r="U221" s="129"/>
      <c r="V221" s="32"/>
      <c r="W221" s="129"/>
      <c r="X221" s="9" t="b">
        <f t="shared" si="48"/>
        <v>1</v>
      </c>
      <c r="Y221" s="32">
        <v>1</v>
      </c>
      <c r="Z221" s="266">
        <f t="shared" si="56"/>
        <v>1643848</v>
      </c>
      <c r="AA221" s="32"/>
      <c r="AB221" s="261"/>
      <c r="AC221" s="32"/>
      <c r="AD221" s="261"/>
      <c r="AE221" s="32"/>
      <c r="AF221" s="261"/>
      <c r="AG221" s="2" t="b">
        <f t="shared" si="49"/>
        <v>1</v>
      </c>
      <c r="AH221" s="32">
        <v>33</v>
      </c>
      <c r="AI221" s="261">
        <f t="shared" si="50"/>
        <v>1643848</v>
      </c>
      <c r="AJ221" s="32"/>
      <c r="AK221" s="261"/>
      <c r="AL221" s="2" t="b">
        <f t="shared" si="51"/>
        <v>1</v>
      </c>
      <c r="AM221" s="32">
        <v>9</v>
      </c>
      <c r="AN221" s="261">
        <f t="shared" si="47"/>
        <v>1643848</v>
      </c>
      <c r="AO221" s="32"/>
      <c r="AP221" s="261"/>
      <c r="AQ221" s="2" t="b">
        <f t="shared" si="52"/>
        <v>1</v>
      </c>
      <c r="AR221" s="32">
        <v>3</v>
      </c>
      <c r="AS221" s="261">
        <f t="shared" si="53"/>
        <v>1643848</v>
      </c>
      <c r="AT221" s="261"/>
      <c r="AU221" s="261"/>
      <c r="AV221" s="2" t="b">
        <f t="shared" si="54"/>
        <v>1</v>
      </c>
    </row>
    <row r="222" spans="1:48" s="149" customFormat="1" x14ac:dyDescent="0.2">
      <c r="A222" s="81" t="str">
        <f>Pasākumi_kārtas!AA222</f>
        <v>FM</v>
      </c>
      <c r="B222" s="81">
        <f>Pasākumi_kārtas!A222</f>
        <v>7</v>
      </c>
      <c r="C222" s="81" t="str">
        <f>Pasākumi_kārtas!B222</f>
        <v>7.1.</v>
      </c>
      <c r="D222" s="82" t="str">
        <f>Pasākumi_kārtas!C222</f>
        <v>Kapacitātes stiprināšanas pasākumi</v>
      </c>
      <c r="E222" s="81" t="str">
        <f>Pasākumi_kārtas!E222</f>
        <v>7.1.2.</v>
      </c>
      <c r="F222" s="82" t="str">
        <f>Pasākumi_kārtas!F222</f>
        <v>Kapacitātes stiprināšanas pasākumi - Kohēzijas politikas fondu vadības informācijas sistēmas attīstība</v>
      </c>
      <c r="G222" s="40" t="str">
        <f>Pasākumi_kārtas!J222</f>
        <v>7.1.2.0.</v>
      </c>
      <c r="H222" s="102" t="str">
        <f>Pasākumi_kārtas!K222</f>
        <v>KPVIS attīstība (TP prioritāte)</v>
      </c>
      <c r="I222" s="40" t="str">
        <f>Pasākumi_kārtas!O222</f>
        <v>_</v>
      </c>
      <c r="J222" s="40" t="str">
        <f>Pasākumi_kārtas!P222</f>
        <v>ERAF</v>
      </c>
      <c r="K222" s="103">
        <f>Pasākumi_kārtas!R222</f>
        <v>3000000</v>
      </c>
      <c r="L222" s="250">
        <v>182</v>
      </c>
      <c r="M222" s="129">
        <f>K222</f>
        <v>3000000</v>
      </c>
      <c r="N222" s="42"/>
      <c r="O222" s="129"/>
      <c r="P222" s="32"/>
      <c r="Q222" s="129"/>
      <c r="R222" s="32"/>
      <c r="S222" s="129"/>
      <c r="T222" s="32"/>
      <c r="U222" s="129"/>
      <c r="V222" s="32"/>
      <c r="W222" s="129"/>
      <c r="X222" s="9" t="b">
        <f t="shared" si="48"/>
        <v>1</v>
      </c>
      <c r="Y222" s="32">
        <v>1</v>
      </c>
      <c r="Z222" s="266">
        <f t="shared" si="56"/>
        <v>3000000</v>
      </c>
      <c r="AA222" s="32"/>
      <c r="AB222" s="261"/>
      <c r="AC222" s="32"/>
      <c r="AD222" s="261"/>
      <c r="AE222" s="32"/>
      <c r="AF222" s="261"/>
      <c r="AG222" s="2" t="b">
        <f t="shared" si="49"/>
        <v>1</v>
      </c>
      <c r="AH222" s="32">
        <v>33</v>
      </c>
      <c r="AI222" s="261">
        <f t="shared" si="50"/>
        <v>3000000</v>
      </c>
      <c r="AJ222" s="32"/>
      <c r="AK222" s="261"/>
      <c r="AL222" s="2" t="b">
        <f t="shared" si="51"/>
        <v>1</v>
      </c>
      <c r="AM222" s="32">
        <v>9</v>
      </c>
      <c r="AN222" s="261">
        <f t="shared" si="47"/>
        <v>3000000</v>
      </c>
      <c r="AO222" s="32"/>
      <c r="AP222" s="261"/>
      <c r="AQ222" s="2" t="b">
        <f t="shared" si="52"/>
        <v>1</v>
      </c>
      <c r="AR222" s="32">
        <v>3</v>
      </c>
      <c r="AS222" s="261">
        <f t="shared" si="53"/>
        <v>3000000</v>
      </c>
      <c r="AT222" s="261"/>
      <c r="AU222" s="261"/>
      <c r="AV222" s="2" t="b">
        <f t="shared" si="54"/>
        <v>1</v>
      </c>
    </row>
    <row r="223" spans="1:48" x14ac:dyDescent="0.2">
      <c r="J223" s="267"/>
      <c r="K223" s="70">
        <f>SUBTOTAL(9,K5:K222)</f>
        <v>4231075186</v>
      </c>
      <c r="L223" s="70"/>
      <c r="M223" s="70">
        <f>SUBTOTAL(9,M5:M222)</f>
        <v>3161943991</v>
      </c>
      <c r="N223" s="70"/>
      <c r="O223" s="70">
        <f>SUBTOTAL(9,O5:O222)</f>
        <v>582914795</v>
      </c>
      <c r="P223" s="70"/>
      <c r="Q223" s="70">
        <f>SUBTOTAL(9,Q5:Q222)</f>
        <v>360413214</v>
      </c>
      <c r="R223" s="70"/>
      <c r="S223" s="70">
        <f>SUBTOTAL(9,S5:S222)</f>
        <v>111230737</v>
      </c>
      <c r="T223" s="70"/>
      <c r="U223" s="70">
        <f>SUBTOTAL(9,U5:U222)</f>
        <v>11042564</v>
      </c>
      <c r="V223" s="70"/>
      <c r="W223" s="70">
        <f>SUBTOTAL(9,W5:W222)</f>
        <v>3529885</v>
      </c>
      <c r="X223" s="2" t="b">
        <f t="shared" si="48"/>
        <v>1</v>
      </c>
      <c r="Z223" s="70">
        <f>SUM(Z5:Z222)</f>
        <v>4118365784.5815949</v>
      </c>
      <c r="AA223" s="70"/>
      <c r="AB223" s="70">
        <f>SUM(AB5:AB222)</f>
        <v>98098390.418405235</v>
      </c>
      <c r="AC223" s="70"/>
      <c r="AD223" s="70">
        <f>SUM(AD5:AD222)</f>
        <v>14611011</v>
      </c>
      <c r="AE223" s="70"/>
      <c r="AF223" s="70">
        <f>SUM(AF5:AF222)</f>
        <v>0</v>
      </c>
      <c r="AI223" s="70">
        <f>SUM(AI5:AI222)</f>
        <v>4231075186</v>
      </c>
      <c r="AJ223" s="70"/>
      <c r="AK223" s="70">
        <f>SUM(AK5:AK222)</f>
        <v>0</v>
      </c>
      <c r="AN223" s="70">
        <f>SUM(AN5:AN222)</f>
        <v>4167040942</v>
      </c>
      <c r="AO223" s="70"/>
      <c r="AP223" s="70">
        <f>SUM(AP5:AP222)</f>
        <v>64034244</v>
      </c>
      <c r="AQ223" s="70"/>
      <c r="AR223" s="70"/>
      <c r="AS223" s="70">
        <f>ROUND(SUM(AS5:AS222),0)</f>
        <v>4231075186</v>
      </c>
      <c r="AT223" s="70"/>
      <c r="AU223" s="70">
        <f>SUM(AU5:AU222)</f>
        <v>0</v>
      </c>
      <c r="AV223" s="70"/>
    </row>
    <row r="224" spans="1:48" x14ac:dyDescent="0.2">
      <c r="K224" s="85" t="b">
        <f>K223=K225</f>
        <v>1</v>
      </c>
      <c r="L224" s="6"/>
      <c r="M224" s="6"/>
      <c r="N224" s="6"/>
      <c r="O224" s="6"/>
      <c r="P224" s="6"/>
      <c r="Q224" s="20"/>
      <c r="R224" s="6"/>
      <c r="S224" s="6"/>
      <c r="T224" s="6"/>
      <c r="U224" s="6"/>
      <c r="V224" s="6"/>
      <c r="W224" s="6"/>
      <c r="Y224" s="70">
        <f>ROUND(Z223+AB223+AD223+AF223,0)</f>
        <v>4231075186</v>
      </c>
      <c r="AH224" s="70">
        <f>ROUND(AI223+AK223,0)</f>
        <v>4231075186</v>
      </c>
      <c r="AM224" s="70">
        <f>ROUND(AN223+AP223,0)</f>
        <v>4231075186</v>
      </c>
      <c r="AR224" s="70">
        <f>AS223+AU223</f>
        <v>4231075186</v>
      </c>
    </row>
    <row r="225" spans="9:44" x14ac:dyDescent="0.2">
      <c r="K225" s="134">
        <f>M223+O223+Q223+S223+U223+W223</f>
        <v>4231075186</v>
      </c>
      <c r="M225" s="6"/>
      <c r="N225" s="6"/>
      <c r="O225" s="6"/>
      <c r="P225" s="6"/>
      <c r="Q225" s="6"/>
      <c r="R225" s="6"/>
      <c r="S225" s="6"/>
      <c r="T225" s="6"/>
    </row>
    <row r="226" spans="9:44" x14ac:dyDescent="0.2">
      <c r="K226" s="134"/>
      <c r="M226" s="6"/>
      <c r="N226" s="6"/>
      <c r="O226" s="6"/>
      <c r="P226" s="6"/>
      <c r="Q226" s="6"/>
      <c r="R226" s="6"/>
      <c r="S226" s="6"/>
      <c r="T226" s="6"/>
    </row>
    <row r="227" spans="9:44" x14ac:dyDescent="0.2">
      <c r="J227" s="268"/>
      <c r="K227" s="21"/>
      <c r="L227" s="21"/>
      <c r="M227" s="6"/>
      <c r="N227" s="6"/>
      <c r="O227" s="6"/>
      <c r="P227" s="6"/>
      <c r="Q227" s="6"/>
      <c r="R227" s="6"/>
      <c r="S227" s="6"/>
      <c r="T227" s="6"/>
      <c r="V227" s="21"/>
      <c r="X227" s="21"/>
      <c r="AM227" s="21"/>
      <c r="AO227" s="21"/>
      <c r="AQ227" s="21"/>
      <c r="AR227" s="21"/>
    </row>
    <row r="228" spans="9:44" x14ac:dyDescent="0.2">
      <c r="J228" s="268"/>
      <c r="K228" s="21"/>
      <c r="L228" s="21"/>
      <c r="M228" s="6"/>
      <c r="N228" s="6"/>
      <c r="O228" s="6"/>
      <c r="P228" s="6"/>
      <c r="Q228" s="6"/>
      <c r="R228" s="6"/>
      <c r="S228" s="6"/>
      <c r="T228" s="6"/>
      <c r="V228" s="21"/>
      <c r="X228" s="21"/>
      <c r="AM228" s="21"/>
      <c r="AO228" s="21"/>
      <c r="AQ228" s="21"/>
      <c r="AR228" s="21"/>
    </row>
    <row r="229" spans="9:44" x14ac:dyDescent="0.2">
      <c r="K229" s="21"/>
      <c r="L229" s="21"/>
      <c r="M229" s="6"/>
      <c r="N229" s="6"/>
      <c r="O229" s="6"/>
      <c r="P229" s="6"/>
      <c r="Q229" s="6"/>
      <c r="R229" s="6"/>
      <c r="S229" s="6"/>
      <c r="T229" s="6"/>
      <c r="V229" s="21"/>
      <c r="AM229" s="21"/>
      <c r="AO229" s="21"/>
      <c r="AQ229" s="21"/>
      <c r="AR229" s="21"/>
    </row>
    <row r="230" spans="9:44" x14ac:dyDescent="0.2">
      <c r="K230" s="6"/>
      <c r="L230" s="6"/>
      <c r="M230" s="6"/>
      <c r="N230" s="6"/>
      <c r="O230" s="6"/>
      <c r="P230" s="6"/>
      <c r="Q230" s="6"/>
      <c r="R230" s="6"/>
      <c r="S230" s="6"/>
      <c r="T230" s="6"/>
      <c r="U230" s="269"/>
      <c r="V230" s="269"/>
      <c r="W230" s="269"/>
      <c r="X230" s="269"/>
      <c r="Y230" s="269"/>
      <c r="Z230" s="270"/>
      <c r="AA230" s="269"/>
      <c r="AB230" s="269"/>
      <c r="AC230" s="269"/>
      <c r="AD230" s="269"/>
      <c r="AE230" s="269"/>
      <c r="AJ230" s="11"/>
      <c r="AM230" s="21"/>
      <c r="AO230" s="21"/>
      <c r="AQ230" s="21"/>
      <c r="AR230" s="21"/>
    </row>
    <row r="231" spans="9:44" x14ac:dyDescent="0.2">
      <c r="I231" s="269"/>
      <c r="J231" s="269"/>
      <c r="K231" s="6"/>
      <c r="L231" s="6"/>
      <c r="M231" s="6"/>
      <c r="N231" s="6"/>
      <c r="O231" s="6"/>
      <c r="P231" s="6"/>
      <c r="Q231" s="6"/>
      <c r="R231" s="6"/>
      <c r="S231" s="6"/>
      <c r="T231" s="6"/>
      <c r="U231" s="269"/>
      <c r="V231" s="269"/>
      <c r="W231" s="269"/>
      <c r="X231" s="269"/>
      <c r="Y231" s="269"/>
      <c r="Z231" s="269"/>
      <c r="AA231" s="269"/>
      <c r="AB231" s="269"/>
      <c r="AC231" s="269"/>
      <c r="AD231" s="269"/>
      <c r="AE231" s="269"/>
      <c r="AM231" s="21"/>
      <c r="AO231" s="21"/>
      <c r="AQ231" s="21"/>
      <c r="AR231" s="21"/>
    </row>
    <row r="232" spans="9:44" x14ac:dyDescent="0.2">
      <c r="I232" s="269"/>
      <c r="J232" s="269"/>
      <c r="K232" s="6"/>
      <c r="L232" s="6"/>
      <c r="M232" s="6"/>
      <c r="N232" s="6"/>
      <c r="O232" s="6"/>
      <c r="P232" s="6"/>
      <c r="Q232" s="6"/>
      <c r="R232" s="6"/>
      <c r="S232" s="6"/>
      <c r="T232" s="6"/>
      <c r="U232" s="269"/>
      <c r="V232" s="269"/>
      <c r="W232" s="269"/>
      <c r="X232" s="269"/>
      <c r="Y232" s="269"/>
      <c r="Z232" s="269"/>
      <c r="AA232" s="269"/>
      <c r="AB232" s="269"/>
      <c r="AC232" s="269"/>
      <c r="AD232" s="269"/>
      <c r="AE232" s="269"/>
      <c r="AM232" s="21"/>
      <c r="AO232" s="21"/>
      <c r="AQ232" s="21"/>
      <c r="AR232" s="21"/>
    </row>
    <row r="233" spans="9:44" x14ac:dyDescent="0.2">
      <c r="I233" s="269"/>
      <c r="J233" s="269"/>
      <c r="K233" s="6"/>
      <c r="L233" s="6"/>
      <c r="M233" s="6"/>
      <c r="N233" s="6"/>
      <c r="O233" s="6"/>
      <c r="P233" s="6"/>
      <c r="Q233" s="6"/>
      <c r="R233" s="6"/>
      <c r="S233" s="6"/>
      <c r="T233" s="6"/>
      <c r="U233" s="269"/>
      <c r="V233" s="269"/>
      <c r="W233" s="269"/>
      <c r="X233" s="269"/>
      <c r="Y233" s="269"/>
      <c r="Z233" s="269"/>
      <c r="AA233" s="269"/>
      <c r="AB233" s="269"/>
      <c r="AC233" s="269"/>
      <c r="AD233" s="269"/>
      <c r="AE233" s="269"/>
      <c r="AM233" s="21"/>
      <c r="AO233" s="21"/>
      <c r="AQ233" s="21"/>
      <c r="AR233" s="21"/>
    </row>
    <row r="234" spans="9:44" x14ac:dyDescent="0.2">
      <c r="I234" s="269"/>
      <c r="J234" s="269"/>
      <c r="L234" s="3"/>
      <c r="M234" s="3"/>
      <c r="N234" s="3"/>
      <c r="O234" s="3"/>
      <c r="P234" s="3"/>
      <c r="Q234" s="6"/>
      <c r="R234" s="6"/>
      <c r="S234" s="6"/>
      <c r="T234" s="6"/>
      <c r="U234" s="269"/>
      <c r="V234" s="269"/>
      <c r="W234" s="269"/>
      <c r="X234" s="269"/>
      <c r="Y234" s="269"/>
      <c r="Z234" s="269"/>
      <c r="AA234" s="269"/>
      <c r="AB234" s="269"/>
      <c r="AC234" s="269"/>
      <c r="AD234" s="269"/>
      <c r="AE234" s="269"/>
      <c r="AM234" s="21"/>
      <c r="AO234" s="21"/>
      <c r="AQ234" s="21"/>
      <c r="AR234" s="21"/>
    </row>
    <row r="235" spans="9:44" x14ac:dyDescent="0.2">
      <c r="I235" s="269"/>
      <c r="J235" s="269"/>
      <c r="L235" s="3"/>
      <c r="M235" s="3"/>
      <c r="N235" s="3"/>
      <c r="O235" s="3"/>
      <c r="P235" s="3"/>
      <c r="Q235" s="6"/>
      <c r="R235" s="6"/>
      <c r="S235" s="6"/>
      <c r="T235" s="6"/>
      <c r="U235" s="269"/>
      <c r="V235" s="269"/>
      <c r="W235" s="269"/>
      <c r="X235" s="269"/>
      <c r="Y235" s="269"/>
      <c r="Z235" s="269"/>
      <c r="AA235" s="269"/>
      <c r="AB235" s="269"/>
      <c r="AC235" s="269"/>
      <c r="AD235" s="269"/>
      <c r="AE235" s="269"/>
      <c r="AM235" s="21"/>
      <c r="AO235" s="21"/>
      <c r="AQ235" s="21"/>
      <c r="AR235" s="21"/>
    </row>
    <row r="236" spans="9:44" x14ac:dyDescent="0.2">
      <c r="I236" s="269"/>
      <c r="J236" s="269"/>
      <c r="L236" s="3"/>
      <c r="M236" s="3"/>
      <c r="N236" s="3"/>
      <c r="O236" s="3"/>
      <c r="P236" s="3"/>
      <c r="Q236" s="6"/>
      <c r="R236" s="6"/>
      <c r="S236" s="6"/>
      <c r="T236" s="6"/>
      <c r="U236" s="269"/>
      <c r="V236" s="269"/>
      <c r="W236" s="269"/>
      <c r="X236" s="269"/>
      <c r="Y236" s="269"/>
      <c r="Z236" s="269"/>
      <c r="AA236" s="269"/>
      <c r="AB236" s="269"/>
      <c r="AC236" s="269"/>
      <c r="AD236" s="269"/>
      <c r="AE236" s="269"/>
      <c r="AN236" s="5"/>
      <c r="AP236" s="5"/>
      <c r="AQ236" s="5"/>
    </row>
    <row r="237" spans="9:44" x14ac:dyDescent="0.2">
      <c r="J237" s="20"/>
      <c r="L237" s="3"/>
      <c r="M237" s="3"/>
      <c r="N237" s="3"/>
      <c r="O237" s="3"/>
      <c r="P237" s="3"/>
      <c r="Q237" s="6"/>
      <c r="R237" s="6"/>
      <c r="S237" s="6"/>
      <c r="T237" s="6"/>
      <c r="U237" s="269"/>
      <c r="V237" s="269"/>
      <c r="W237" s="269"/>
      <c r="X237" s="269"/>
      <c r="Y237" s="269"/>
      <c r="Z237" s="271"/>
      <c r="AA237" s="269"/>
      <c r="AB237" s="269"/>
      <c r="AC237" s="269"/>
      <c r="AD237" s="269"/>
      <c r="AE237" s="269"/>
    </row>
    <row r="238" spans="9:44" x14ac:dyDescent="0.2">
      <c r="J238" s="20"/>
      <c r="L238" s="3"/>
      <c r="M238" s="3"/>
      <c r="N238" s="3"/>
      <c r="O238" s="3"/>
      <c r="P238" s="3"/>
      <c r="Q238" s="6"/>
      <c r="R238" s="6"/>
      <c r="S238" s="6"/>
      <c r="T238" s="6"/>
      <c r="U238" s="269"/>
      <c r="V238" s="269"/>
      <c r="W238" s="269"/>
      <c r="X238" s="269"/>
      <c r="Y238" s="269"/>
      <c r="Z238" s="272"/>
      <c r="AA238" s="269"/>
      <c r="AB238" s="269"/>
      <c r="AC238" s="269"/>
      <c r="AD238" s="269"/>
      <c r="AE238" s="269"/>
    </row>
    <row r="239" spans="9:44" x14ac:dyDescent="0.2">
      <c r="J239" s="20"/>
      <c r="L239" s="3"/>
      <c r="M239" s="3"/>
      <c r="N239" s="3"/>
      <c r="O239" s="3"/>
      <c r="P239" s="3"/>
      <c r="Q239" s="269"/>
      <c r="R239" s="269"/>
      <c r="S239" s="269"/>
      <c r="T239" s="269"/>
      <c r="U239" s="269"/>
      <c r="V239" s="269"/>
      <c r="W239" s="269"/>
      <c r="X239" s="269"/>
      <c r="Y239" s="269"/>
      <c r="Z239" s="269"/>
      <c r="AA239" s="269"/>
      <c r="AB239" s="269"/>
      <c r="AC239" s="269"/>
      <c r="AD239" s="269"/>
      <c r="AE239" s="269"/>
    </row>
    <row r="240" spans="9:44" x14ac:dyDescent="0.2">
      <c r="J240" s="21"/>
      <c r="L240" s="3"/>
      <c r="M240" s="3"/>
      <c r="N240" s="3"/>
      <c r="O240" s="3"/>
      <c r="P240" s="3"/>
      <c r="Q240" s="269"/>
      <c r="R240" s="269"/>
      <c r="S240" s="269"/>
      <c r="T240" s="269"/>
      <c r="U240" s="269"/>
      <c r="V240" s="269"/>
      <c r="W240" s="269"/>
      <c r="X240" s="273"/>
      <c r="Y240" s="273"/>
      <c r="Z240" s="269"/>
    </row>
    <row r="241" spans="10:26" x14ac:dyDescent="0.2">
      <c r="L241" s="3"/>
      <c r="M241" s="3"/>
      <c r="N241" s="3"/>
      <c r="O241" s="3"/>
      <c r="P241" s="3"/>
      <c r="Q241" s="269"/>
      <c r="R241" s="269"/>
      <c r="S241" s="269"/>
      <c r="T241" s="269"/>
      <c r="U241" s="269"/>
      <c r="V241" s="269"/>
      <c r="W241" s="269"/>
      <c r="X241" s="273"/>
      <c r="Y241" s="273"/>
      <c r="Z241" s="269"/>
    </row>
    <row r="242" spans="10:26" x14ac:dyDescent="0.2">
      <c r="J242" s="21"/>
      <c r="L242" s="3"/>
      <c r="M242" s="3"/>
      <c r="N242" s="3"/>
      <c r="O242" s="3"/>
      <c r="P242" s="3"/>
      <c r="Q242" s="269"/>
      <c r="R242" s="269"/>
      <c r="S242" s="269"/>
      <c r="T242" s="269"/>
      <c r="U242" s="269"/>
      <c r="V242" s="269"/>
      <c r="W242" s="269"/>
      <c r="X242" s="273"/>
      <c r="Y242" s="273"/>
      <c r="Z242" s="273"/>
    </row>
    <row r="243" spans="10:26" x14ac:dyDescent="0.2">
      <c r="J243" s="21"/>
      <c r="L243" s="3"/>
      <c r="M243" s="3"/>
      <c r="N243" s="3"/>
      <c r="O243" s="3"/>
      <c r="P243" s="3"/>
      <c r="Q243" s="269"/>
      <c r="R243" s="269"/>
      <c r="S243" s="269"/>
      <c r="T243" s="269"/>
      <c r="U243" s="269"/>
      <c r="V243" s="269"/>
      <c r="W243" s="269"/>
      <c r="X243" s="273"/>
      <c r="Y243" s="273"/>
      <c r="Z243" s="273"/>
    </row>
    <row r="244" spans="10:26" x14ac:dyDescent="0.2">
      <c r="J244" s="21"/>
      <c r="L244" s="3"/>
      <c r="M244" s="3"/>
      <c r="N244" s="3"/>
      <c r="O244" s="3"/>
      <c r="P244" s="3"/>
      <c r="Q244" s="269"/>
      <c r="R244" s="269"/>
      <c r="S244" s="269"/>
      <c r="T244" s="269"/>
      <c r="U244" s="269"/>
      <c r="V244" s="269"/>
      <c r="W244" s="269"/>
      <c r="X244" s="273"/>
      <c r="Y244" s="273"/>
      <c r="Z244" s="273"/>
    </row>
    <row r="245" spans="10:26" x14ac:dyDescent="0.2">
      <c r="J245" s="154"/>
      <c r="L245" s="3"/>
      <c r="M245" s="3"/>
      <c r="N245" s="3"/>
      <c r="O245" s="3"/>
      <c r="P245" s="3"/>
      <c r="Q245" s="269"/>
      <c r="R245" s="269"/>
      <c r="S245" s="269"/>
      <c r="T245" s="269"/>
      <c r="U245" s="269"/>
      <c r="V245" s="269"/>
      <c r="W245" s="269"/>
      <c r="X245" s="273"/>
      <c r="Y245" s="273"/>
      <c r="Z245" s="273"/>
    </row>
    <row r="246" spans="10:26" x14ac:dyDescent="0.2">
      <c r="J246" s="274"/>
      <c r="L246" s="3"/>
      <c r="M246" s="3"/>
      <c r="N246" s="3"/>
      <c r="O246" s="3"/>
      <c r="P246" s="3"/>
      <c r="Q246" s="269"/>
      <c r="R246" s="269"/>
      <c r="S246" s="269"/>
      <c r="T246" s="269"/>
      <c r="U246" s="269"/>
      <c r="V246" s="269"/>
      <c r="W246" s="269"/>
      <c r="X246" s="273"/>
      <c r="Y246" s="273"/>
      <c r="Z246" s="273"/>
    </row>
    <row r="247" spans="10:26" x14ac:dyDescent="0.2">
      <c r="J247" s="274"/>
      <c r="L247" s="3"/>
      <c r="M247" s="3"/>
      <c r="N247" s="3"/>
      <c r="O247" s="3"/>
      <c r="P247" s="3"/>
      <c r="Q247" s="269"/>
      <c r="R247" s="269"/>
      <c r="S247" s="269"/>
      <c r="T247" s="269"/>
      <c r="U247" s="269"/>
      <c r="V247" s="269"/>
      <c r="W247" s="269"/>
      <c r="X247" s="273"/>
      <c r="Y247" s="273"/>
      <c r="Z247" s="273"/>
    </row>
    <row r="248" spans="10:26" x14ac:dyDescent="0.2">
      <c r="J248" s="21"/>
      <c r="L248" s="3"/>
      <c r="M248" s="3"/>
      <c r="N248" s="3"/>
      <c r="O248" s="3"/>
      <c r="P248" s="3"/>
      <c r="Q248" s="269"/>
      <c r="R248" s="269"/>
      <c r="S248" s="269"/>
      <c r="T248" s="269"/>
      <c r="U248" s="269"/>
      <c r="V248" s="269"/>
      <c r="W248" s="269"/>
      <c r="X248" s="273"/>
      <c r="Y248" s="273"/>
      <c r="Z248" s="273"/>
    </row>
    <row r="249" spans="10:26" x14ac:dyDescent="0.2">
      <c r="J249" s="21"/>
      <c r="K249" s="269"/>
      <c r="L249" s="269"/>
      <c r="M249" s="269"/>
      <c r="N249" s="269"/>
      <c r="O249" s="269"/>
      <c r="P249" s="269"/>
      <c r="Q249" s="269"/>
      <c r="R249" s="269"/>
      <c r="S249" s="269"/>
      <c r="T249" s="269"/>
      <c r="U249" s="269"/>
      <c r="V249" s="269"/>
      <c r="W249" s="269"/>
      <c r="X249" s="273"/>
      <c r="Y249" s="273"/>
      <c r="Z249" s="273"/>
    </row>
    <row r="250" spans="10:26" x14ac:dyDescent="0.2">
      <c r="J250" s="21"/>
      <c r="K250" s="269"/>
      <c r="L250" s="269"/>
      <c r="M250" s="269"/>
      <c r="N250" s="269"/>
      <c r="O250" s="269"/>
      <c r="P250" s="269"/>
      <c r="Q250" s="269"/>
      <c r="R250" s="269"/>
      <c r="S250" s="269"/>
      <c r="T250" s="269"/>
      <c r="U250" s="269"/>
      <c r="V250" s="269"/>
      <c r="W250" s="269"/>
      <c r="X250" s="273"/>
      <c r="Y250" s="273"/>
      <c r="Z250" s="273"/>
    </row>
    <row r="251" spans="10:26" x14ac:dyDescent="0.2">
      <c r="J251" s="21"/>
      <c r="K251" s="269"/>
      <c r="L251" s="269"/>
      <c r="M251" s="269"/>
      <c r="N251" s="269"/>
      <c r="O251" s="269"/>
      <c r="P251" s="269"/>
      <c r="Q251" s="269"/>
      <c r="R251" s="269"/>
      <c r="S251" s="269"/>
      <c r="T251" s="269"/>
      <c r="U251" s="269"/>
      <c r="V251" s="269"/>
      <c r="W251" s="269"/>
      <c r="X251" s="273"/>
      <c r="Y251" s="273"/>
      <c r="Z251" s="273"/>
    </row>
    <row r="252" spans="10:26" x14ac:dyDescent="0.2">
      <c r="J252" s="21"/>
      <c r="K252" s="269"/>
      <c r="L252" s="269"/>
      <c r="M252" s="269"/>
      <c r="N252" s="269"/>
      <c r="O252" s="269"/>
      <c r="P252" s="269"/>
      <c r="Q252" s="269"/>
      <c r="R252" s="269"/>
      <c r="S252" s="269"/>
      <c r="T252" s="269"/>
      <c r="U252" s="269"/>
      <c r="V252" s="269"/>
      <c r="W252" s="269"/>
      <c r="X252" s="273"/>
      <c r="Y252" s="273"/>
      <c r="Z252" s="273"/>
    </row>
    <row r="253" spans="10:26" x14ac:dyDescent="0.2">
      <c r="J253" s="21"/>
      <c r="K253" s="269"/>
      <c r="L253" s="269"/>
      <c r="M253" s="269"/>
      <c r="N253" s="269"/>
      <c r="O253" s="269"/>
      <c r="P253" s="269"/>
      <c r="Q253" s="269"/>
      <c r="R253" s="269"/>
      <c r="S253" s="269"/>
      <c r="T253" s="269"/>
      <c r="U253" s="269"/>
      <c r="V253" s="269"/>
      <c r="W253" s="269"/>
      <c r="X253" s="273"/>
      <c r="Y253" s="273"/>
      <c r="Z253" s="273"/>
    </row>
    <row r="254" spans="10:26" x14ac:dyDescent="0.2">
      <c r="J254" s="21"/>
      <c r="K254" s="269"/>
      <c r="L254" s="269"/>
      <c r="M254" s="269"/>
      <c r="N254" s="269"/>
      <c r="O254" s="269"/>
      <c r="P254" s="269"/>
      <c r="Q254" s="269"/>
      <c r="R254" s="269"/>
      <c r="S254" s="269"/>
      <c r="T254" s="269"/>
      <c r="U254" s="269"/>
      <c r="V254" s="269"/>
      <c r="W254" s="269"/>
      <c r="X254" s="273"/>
      <c r="Y254" s="273"/>
      <c r="Z254" s="273"/>
    </row>
    <row r="255" spans="10:26" x14ac:dyDescent="0.2">
      <c r="K255" s="269"/>
      <c r="L255" s="269"/>
      <c r="M255" s="269"/>
      <c r="N255" s="269"/>
      <c r="O255" s="269"/>
      <c r="P255" s="269"/>
      <c r="Q255" s="269"/>
      <c r="R255" s="269"/>
      <c r="S255" s="269"/>
      <c r="T255" s="269"/>
      <c r="U255" s="269"/>
      <c r="V255" s="269"/>
      <c r="W255" s="269"/>
      <c r="X255" s="273"/>
      <c r="Y255" s="273"/>
      <c r="Z255" s="273"/>
    </row>
    <row r="256" spans="10:26" x14ac:dyDescent="0.2">
      <c r="K256" s="273"/>
      <c r="L256" s="273"/>
      <c r="M256" s="269"/>
      <c r="N256" s="273"/>
      <c r="O256" s="273"/>
      <c r="P256" s="273"/>
      <c r="Q256" s="273"/>
      <c r="R256" s="273"/>
      <c r="S256" s="273"/>
      <c r="T256" s="273"/>
      <c r="U256" s="273"/>
      <c r="V256" s="273"/>
      <c r="W256" s="273"/>
      <c r="X256" s="273"/>
      <c r="Y256" s="273"/>
      <c r="Z256" s="273"/>
    </row>
    <row r="257" spans="11:26" x14ac:dyDescent="0.2">
      <c r="K257" s="6"/>
      <c r="L257" s="273"/>
      <c r="M257" s="273"/>
      <c r="N257" s="273"/>
      <c r="O257" s="273"/>
      <c r="P257" s="273"/>
      <c r="Q257" s="273"/>
      <c r="R257" s="273"/>
      <c r="S257" s="273"/>
      <c r="T257" s="273"/>
      <c r="U257" s="273"/>
      <c r="V257" s="273"/>
      <c r="W257" s="273"/>
      <c r="X257" s="273"/>
      <c r="Y257" s="273"/>
      <c r="Z257" s="273"/>
    </row>
    <row r="258" spans="11:26" x14ac:dyDescent="0.2">
      <c r="K258" s="20"/>
      <c r="L258" s="3"/>
      <c r="M258" s="11"/>
      <c r="N258" s="21"/>
      <c r="O258" s="11"/>
      <c r="P258" s="21"/>
      <c r="Q258" s="5"/>
    </row>
    <row r="259" spans="11:26" x14ac:dyDescent="0.2">
      <c r="K259" s="20"/>
      <c r="L259" s="3"/>
      <c r="M259" s="11"/>
      <c r="N259" s="21"/>
      <c r="O259" s="11"/>
      <c r="P259" s="21"/>
      <c r="Q259" s="5"/>
    </row>
    <row r="260" spans="11:26" x14ac:dyDescent="0.2">
      <c r="K260" s="20"/>
      <c r="L260" s="3"/>
      <c r="M260" s="11"/>
      <c r="N260" s="21"/>
      <c r="O260" s="11"/>
      <c r="P260" s="21"/>
      <c r="Q260" s="11"/>
    </row>
    <row r="261" spans="11:26" x14ac:dyDescent="0.2">
      <c r="K261" s="20"/>
      <c r="L261" s="3"/>
      <c r="M261" s="11"/>
      <c r="N261" s="21"/>
      <c r="O261" s="5"/>
      <c r="P261" s="21"/>
      <c r="Q261" s="5"/>
    </row>
    <row r="262" spans="11:26" x14ac:dyDescent="0.2">
      <c r="K262" s="20"/>
      <c r="L262" s="3"/>
      <c r="M262" s="11"/>
      <c r="N262" s="21"/>
      <c r="O262" s="11"/>
      <c r="P262" s="21"/>
      <c r="Q262" s="11"/>
    </row>
    <row r="263" spans="11:26" x14ac:dyDescent="0.2">
      <c r="K263" s="6"/>
      <c r="L263" s="3"/>
      <c r="M263" s="5"/>
      <c r="N263" s="21"/>
      <c r="O263" s="5"/>
      <c r="P263" s="21"/>
      <c r="Q263" s="5"/>
    </row>
    <row r="264" spans="11:26" x14ac:dyDescent="0.2">
      <c r="K264" s="21"/>
    </row>
    <row r="265" spans="11:26" x14ac:dyDescent="0.2">
      <c r="K265" s="21"/>
    </row>
    <row r="266" spans="11:26" x14ac:dyDescent="0.2">
      <c r="K266" s="21"/>
    </row>
    <row r="267" spans="11:26" x14ac:dyDescent="0.2">
      <c r="K267" s="21"/>
    </row>
    <row r="268" spans="11:26" x14ac:dyDescent="0.2">
      <c r="K268" s="21"/>
    </row>
  </sheetData>
  <autoFilter ref="A4:AV226"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sheetPr>
  <dimension ref="A1:O277"/>
  <sheetViews>
    <sheetView zoomScale="85" zoomScaleNormal="85" workbookViewId="0">
      <pane xSplit="1" ySplit="1" topLeftCell="B2" activePane="bottomRight" state="frozen"/>
      <selection pane="topRight" activeCell="D1" sqref="D1"/>
      <selection pane="bottomLeft" activeCell="A2" sqref="A2"/>
      <selection pane="bottomRight" activeCell="H3" sqref="H3"/>
    </sheetView>
  </sheetViews>
  <sheetFormatPr defaultColWidth="9.44140625" defaultRowHeight="10.5" x14ac:dyDescent="0.2"/>
  <cols>
    <col min="1" max="1" width="10.5546875" style="26" customWidth="1"/>
    <col min="2" max="2" width="62.44140625" style="3" customWidth="1"/>
    <col min="3" max="3" width="16.44140625" style="3" customWidth="1"/>
    <col min="4" max="4" width="17.5546875" style="3" customWidth="1"/>
    <col min="5" max="5" width="3.5546875" style="3" customWidth="1"/>
    <col min="6" max="15" width="13.5546875" style="3" customWidth="1"/>
    <col min="16" max="16384" width="9.44140625" style="3"/>
  </cols>
  <sheetData>
    <row r="1" spans="1:15" ht="31.45" x14ac:dyDescent="0.2">
      <c r="A1" s="158" t="s">
        <v>1596</v>
      </c>
      <c r="B1" s="159" t="s">
        <v>970</v>
      </c>
      <c r="C1" s="59" t="s">
        <v>1780</v>
      </c>
      <c r="D1" s="59" t="s">
        <v>1781</v>
      </c>
      <c r="E1" s="6"/>
      <c r="F1" s="160" t="s">
        <v>1782</v>
      </c>
      <c r="G1" s="160" t="s">
        <v>1783</v>
      </c>
      <c r="H1" s="161" t="s">
        <v>565</v>
      </c>
      <c r="I1" s="161" t="s">
        <v>566</v>
      </c>
      <c r="J1" s="161" t="s">
        <v>567</v>
      </c>
      <c r="K1" s="161" t="s">
        <v>568</v>
      </c>
      <c r="L1" s="162" t="s">
        <v>800</v>
      </c>
      <c r="M1" s="162" t="s">
        <v>1434</v>
      </c>
      <c r="N1" s="163" t="s">
        <v>1456</v>
      </c>
      <c r="O1" s="163" t="s">
        <v>1457</v>
      </c>
    </row>
    <row r="2" spans="1:15" ht="11.15" customHeight="1" x14ac:dyDescent="0.2">
      <c r="A2" s="51"/>
      <c r="B2" s="164" t="s">
        <v>348</v>
      </c>
      <c r="C2" s="165"/>
      <c r="D2" s="165"/>
      <c r="F2" s="8" t="s">
        <v>4</v>
      </c>
      <c r="G2" s="8" t="s">
        <v>204</v>
      </c>
      <c r="L2" s="8" t="s">
        <v>27</v>
      </c>
    </row>
    <row r="3" spans="1:15" ht="11.15" customHeight="1" x14ac:dyDescent="0.2">
      <c r="A3" s="92"/>
      <c r="B3" s="166" t="s">
        <v>349</v>
      </c>
      <c r="C3" s="166"/>
      <c r="D3" s="167"/>
    </row>
    <row r="4" spans="1:15" ht="11.15" customHeight="1" x14ac:dyDescent="0.2">
      <c r="A4" s="168">
        <v>1</v>
      </c>
      <c r="B4" s="61" t="s">
        <v>519</v>
      </c>
      <c r="C4" s="56">
        <v>0</v>
      </c>
      <c r="D4" s="56">
        <v>0</v>
      </c>
      <c r="F4" s="105">
        <f>SUMIFS('intervences kodi'!$M$5:$M$222,'intervences kodi'!$L$5:$L$222,'Visi kodi'!A4,'intervences kodi'!$J$5:$J$222,'Visi kodi'!$F$2)+SUMIFS('intervences kodi'!$O$5:$O$222,'intervences kodi'!$N$5:$N$222,'Visi kodi'!A4,'intervences kodi'!$J$5:$J$222,'Visi kodi'!$F$2)+SUMIFS('intervences kodi'!$Q$5:$Q$222,'intervences kodi'!$P$5:$P$222,'Visi kodi'!A4,'intervences kodi'!$J$5:$J$222,'Visi kodi'!$F$2)+SUMIFS('intervences kodi'!$S$5:$S$222,'intervences kodi'!$R$5:$R$222,'Visi kodi'!A4,'intervences kodi'!$J$5:$J$222,'Visi kodi'!$F$2)+SUMIFS('intervences kodi'!$U$5:$U$222,'intervences kodi'!$T$5:$T$222,'Visi kodi'!A4,'intervences kodi'!$J$5:$J$222,'Visi kodi'!$F$2)+SUMIFS('intervences kodi'!$W$5:$W$222,'intervences kodi'!$V$5:$V$222,'Visi kodi'!A4,'intervences kodi'!$J$5:$J$222,'Visi kodi'!$F$2)</f>
        <v>0</v>
      </c>
      <c r="G4" s="105">
        <f>SUMIFS('intervences kodi'!$M$5:$M$222,'intervences kodi'!$L$5:$L$222,'Visi kodi'!A4,'intervences kodi'!$J$5:$J$222,'Visi kodi'!$G$2)+SUMIFS('intervences kodi'!$O$5:$O$222,'intervences kodi'!$N$5:$N$222,'Visi kodi'!A4,'intervences kodi'!$J$5:$J$222,'Visi kodi'!$G$2)+SUMIFS('intervences kodi'!$Q$5:$Q$222,'intervences kodi'!$P$5:$P$222,'Visi kodi'!A4,'intervences kodi'!$J$5:$J$222,'Visi kodi'!$G$2)+SUMIFS('intervences kodi'!$S$5:$S$222,'intervences kodi'!$R$5:$R$222,'Visi kodi'!A4,'intervences kodi'!$J$5:$J$222,'Visi kodi'!$G$2)+SUMIFS('intervences kodi'!$U$5:$U$222,'intervences kodi'!$T$5:$T$222,'Visi kodi'!A4,'intervences kodi'!$J$5:$J$222,'Visi kodi'!$G$2)+SUMIFS('intervences kodi'!$W$5:$W$222,'intervences kodi'!$V$5:$V$222,'Visi kodi'!A4,'intervences kodi'!$J$5:$J$222,'Visi kodi'!$G$2)</f>
        <v>0</v>
      </c>
      <c r="H4" s="105">
        <f>F4*C4</f>
        <v>0</v>
      </c>
      <c r="I4" s="105">
        <f>G4*C4</f>
        <v>0</v>
      </c>
      <c r="J4" s="105">
        <f>F4*D4</f>
        <v>0</v>
      </c>
      <c r="K4" s="169">
        <f>G4*D4</f>
        <v>0</v>
      </c>
      <c r="L4" s="105">
        <f>SUMIFS('intervences kodi'!$M$5:$M$222,'intervences kodi'!$L$5:$L$222,'Visi kodi'!A4,'intervences kodi'!$J$5:$J$222,'Visi kodi'!$L$2)+SUMIFS('intervences kodi'!$M$5:$M$222,'intervences kodi'!$N$5:$N$222,'Visi kodi'!A4,'intervences kodi'!$J$5:$J$222,'Visi kodi'!$L$2)+SUMIFS('intervences kodi'!$M$5:$M$222,'intervences kodi'!$P$5:$P$222,'Visi kodi'!A4,'intervences kodi'!$J$5:$J$222,'Visi kodi'!$L$2)+SUMIFS('intervences kodi'!$M$5:$M$222,'intervences kodi'!$R$5:$R$222,'Visi kodi'!A4,'intervences kodi'!$J$5:$J$222,'Visi kodi'!$L$2)+SUMIFS('intervences kodi'!$M$5:$M$222,'intervences kodi'!$T$5:$T$222,'Visi kodi'!A4,'intervences kodi'!$J$5:$J$222,'Visi kodi'!$L$2)+SUMIFS('intervences kodi'!$M$5:$M$222,'intervences kodi'!$V$5:$V$222,'Visi kodi'!A4,'intervences kodi'!$J$5:$J$222,'Visi kodi'!$L$2)</f>
        <v>0</v>
      </c>
      <c r="M4" s="82"/>
      <c r="N4" s="82"/>
      <c r="O4" s="82"/>
    </row>
    <row r="5" spans="1:15" ht="11.15" customHeight="1" x14ac:dyDescent="0.2">
      <c r="A5" s="168">
        <v>2</v>
      </c>
      <c r="B5" s="61" t="s">
        <v>1784</v>
      </c>
      <c r="C5" s="170">
        <v>0</v>
      </c>
      <c r="D5" s="170">
        <v>0</v>
      </c>
      <c r="F5" s="105">
        <f>SUMIFS('intervences kodi'!$M$5:$M$222,'intervences kodi'!$L$5:$L$222,'Visi kodi'!A5,'intervences kodi'!$J$5:$J$222,'Visi kodi'!$F$2)+SUMIFS('intervences kodi'!$O$5:$O$222,'intervences kodi'!$N$5:$N$222,'Visi kodi'!A5,'intervences kodi'!$J$5:$J$222,'Visi kodi'!$F$2)+SUMIFS('intervences kodi'!$Q$5:$Q$222,'intervences kodi'!$P$5:$P$222,'Visi kodi'!A5,'intervences kodi'!$J$5:$J$222,'Visi kodi'!$F$2)+SUMIFS('intervences kodi'!$S$5:$S$222,'intervences kodi'!$R$5:$R$222,'Visi kodi'!A5,'intervences kodi'!$J$5:$J$222,'Visi kodi'!$F$2)+SUMIFS('intervences kodi'!$U$5:$U$222,'intervences kodi'!$T$5:$T$222,'Visi kodi'!A5,'intervences kodi'!$J$5:$J$222,'Visi kodi'!$F$2)+SUMIFS('intervences kodi'!$W$5:$W$222,'intervences kodi'!$V$5:$V$222,'Visi kodi'!A5,'intervences kodi'!$J$5:$J$222,'Visi kodi'!$F$2)</f>
        <v>0</v>
      </c>
      <c r="G5" s="105">
        <f>SUMIFS('intervences kodi'!$M$5:$M$222,'intervences kodi'!$L$5:$L$222,'Visi kodi'!A5,'intervences kodi'!$J$5:$J$222,'Visi kodi'!$G$2)+SUMIFS('intervences kodi'!$O$5:$O$222,'intervences kodi'!$N$5:$N$222,'Visi kodi'!A5,'intervences kodi'!$J$5:$J$222,'Visi kodi'!$G$2)+SUMIFS('intervences kodi'!$Q$5:$Q$222,'intervences kodi'!$P$5:$P$222,'Visi kodi'!A5,'intervences kodi'!$J$5:$J$222,'Visi kodi'!$G$2)+SUMIFS('intervences kodi'!$S$5:$S$222,'intervences kodi'!$R$5:$R$222,'Visi kodi'!A5,'intervences kodi'!$J$5:$J$222,'Visi kodi'!$G$2)+SUMIFS('intervences kodi'!$U$5:$U$222,'intervences kodi'!$T$5:$T$222,'Visi kodi'!A5,'intervences kodi'!$J$5:$J$222,'Visi kodi'!$G$2)+SUMIFS('intervences kodi'!$W$5:$W$222,'intervences kodi'!$V$5:$V$222,'Visi kodi'!A5,'intervences kodi'!$J$5:$J$222,'Visi kodi'!$G$2)</f>
        <v>0</v>
      </c>
      <c r="H5" s="105">
        <f t="shared" ref="H5:H68" si="0">F5*C5</f>
        <v>0</v>
      </c>
      <c r="I5" s="105">
        <f t="shared" ref="I5:I68" si="1">G5*C5</f>
        <v>0</v>
      </c>
      <c r="J5" s="105">
        <f t="shared" ref="J5:J68" si="2">F5*D5</f>
        <v>0</v>
      </c>
      <c r="K5" s="169">
        <f t="shared" ref="K5:K68" si="3">G5*D5</f>
        <v>0</v>
      </c>
      <c r="L5" s="105">
        <f>SUMIFS('intervences kodi'!$M$5:$M$222,'intervences kodi'!$L$5:$L$222,'Visi kodi'!A5,'intervences kodi'!$J$5:$J$222,'Visi kodi'!$L$2)+SUMIFS('intervences kodi'!$M$5:$M$222,'intervences kodi'!$N$5:$N$222,'Visi kodi'!A5,'intervences kodi'!$J$5:$J$222,'Visi kodi'!$L$2)+SUMIFS('intervences kodi'!$M$5:$M$222,'intervences kodi'!$P$5:$P$222,'Visi kodi'!A5,'intervences kodi'!$J$5:$J$222,'Visi kodi'!$L$2)+SUMIFS('intervences kodi'!$M$5:$M$222,'intervences kodi'!$R$5:$R$222,'Visi kodi'!A5,'intervences kodi'!$J$5:$J$222,'Visi kodi'!$L$2)+SUMIFS('intervences kodi'!$M$5:$M$222,'intervences kodi'!$T$5:$T$222,'Visi kodi'!A5,'intervences kodi'!$J$5:$J$222,'Visi kodi'!$L$2)+SUMIFS('intervences kodi'!$M$5:$M$222,'intervences kodi'!$V$5:$V$222,'Visi kodi'!A5,'intervences kodi'!$J$5:$J$222,'Visi kodi'!$L$2)</f>
        <v>0</v>
      </c>
      <c r="M5" s="82"/>
      <c r="N5" s="82"/>
      <c r="O5" s="82"/>
    </row>
    <row r="6" spans="1:15" ht="11.15" customHeight="1" x14ac:dyDescent="0.2">
      <c r="A6" s="168">
        <v>3</v>
      </c>
      <c r="B6" s="171" t="s">
        <v>1785</v>
      </c>
      <c r="C6" s="170">
        <v>0</v>
      </c>
      <c r="D6" s="170">
        <v>0</v>
      </c>
      <c r="F6" s="105">
        <f>SUMIFS('intervences kodi'!$M$5:$M$222,'intervences kodi'!$L$5:$L$222,'Visi kodi'!A6,'intervences kodi'!$J$5:$J$222,'Visi kodi'!$F$2)+SUMIFS('intervences kodi'!$O$5:$O$222,'intervences kodi'!$N$5:$N$222,'Visi kodi'!A6,'intervences kodi'!$J$5:$J$222,'Visi kodi'!$F$2)+SUMIFS('intervences kodi'!$Q$5:$Q$222,'intervences kodi'!$P$5:$P$222,'Visi kodi'!A6,'intervences kodi'!$J$5:$J$222,'Visi kodi'!$F$2)+SUMIFS('intervences kodi'!$S$5:$S$222,'intervences kodi'!$R$5:$R$222,'Visi kodi'!A6,'intervences kodi'!$J$5:$J$222,'Visi kodi'!$F$2)+SUMIFS('intervences kodi'!$U$5:$U$222,'intervences kodi'!$T$5:$T$222,'Visi kodi'!A6,'intervences kodi'!$J$5:$J$222,'Visi kodi'!$F$2)+SUMIFS('intervences kodi'!$W$5:$W$222,'intervences kodi'!$V$5:$V$222,'Visi kodi'!A6,'intervences kodi'!$J$5:$J$222,'Visi kodi'!$F$2)</f>
        <v>0</v>
      </c>
      <c r="G6" s="105">
        <f>SUMIFS('intervences kodi'!$M$5:$M$222,'intervences kodi'!$L$5:$L$222,'Visi kodi'!A6,'intervences kodi'!$J$5:$J$222,'Visi kodi'!$G$2)+SUMIFS('intervences kodi'!$O$5:$O$222,'intervences kodi'!$N$5:$N$222,'Visi kodi'!A6,'intervences kodi'!$J$5:$J$222,'Visi kodi'!$G$2)+SUMIFS('intervences kodi'!$Q$5:$Q$222,'intervences kodi'!$P$5:$P$222,'Visi kodi'!A6,'intervences kodi'!$J$5:$J$222,'Visi kodi'!$G$2)+SUMIFS('intervences kodi'!$S$5:$S$222,'intervences kodi'!$R$5:$R$222,'Visi kodi'!A6,'intervences kodi'!$J$5:$J$222,'Visi kodi'!$G$2)+SUMIFS('intervences kodi'!$U$5:$U$222,'intervences kodi'!$T$5:$T$222,'Visi kodi'!A6,'intervences kodi'!$J$5:$J$222,'Visi kodi'!$G$2)+SUMIFS('intervences kodi'!$W$5:$W$222,'intervences kodi'!$V$5:$V$222,'Visi kodi'!A6,'intervences kodi'!$J$5:$J$222,'Visi kodi'!$G$2)</f>
        <v>0</v>
      </c>
      <c r="H6" s="105">
        <f t="shared" si="0"/>
        <v>0</v>
      </c>
      <c r="I6" s="105">
        <f t="shared" si="1"/>
        <v>0</v>
      </c>
      <c r="J6" s="105">
        <f t="shared" si="2"/>
        <v>0</v>
      </c>
      <c r="K6" s="169">
        <f t="shared" si="3"/>
        <v>0</v>
      </c>
      <c r="L6" s="105">
        <f>SUMIFS('intervences kodi'!$M$5:$M$222,'intervences kodi'!$L$5:$L$222,'Visi kodi'!A6,'intervences kodi'!$J$5:$J$222,'Visi kodi'!$L$2)+SUMIFS('intervences kodi'!$M$5:$M$222,'intervences kodi'!$N$5:$N$222,'Visi kodi'!A6,'intervences kodi'!$J$5:$J$222,'Visi kodi'!$L$2)+SUMIFS('intervences kodi'!$M$5:$M$222,'intervences kodi'!$P$5:$P$222,'Visi kodi'!A6,'intervences kodi'!$J$5:$J$222,'Visi kodi'!$L$2)+SUMIFS('intervences kodi'!$M$5:$M$222,'intervences kodi'!$R$5:$R$222,'Visi kodi'!A6,'intervences kodi'!$J$5:$J$222,'Visi kodi'!$L$2)+SUMIFS('intervences kodi'!$M$5:$M$222,'intervences kodi'!$T$5:$T$222,'Visi kodi'!A6,'intervences kodi'!$J$5:$J$222,'Visi kodi'!$L$2)+SUMIFS('intervences kodi'!$M$5:$M$222,'intervences kodi'!$V$5:$V$222,'Visi kodi'!A6,'intervences kodi'!$J$5:$J$222,'Visi kodi'!$L$2)</f>
        <v>0</v>
      </c>
      <c r="M6" s="82"/>
      <c r="N6" s="82"/>
      <c r="O6" s="82"/>
    </row>
    <row r="7" spans="1:15" ht="11.15" customHeight="1" x14ac:dyDescent="0.2">
      <c r="A7" s="168">
        <v>4</v>
      </c>
      <c r="B7" s="171" t="s">
        <v>520</v>
      </c>
      <c r="C7" s="170">
        <v>0</v>
      </c>
      <c r="D7" s="170">
        <v>0</v>
      </c>
      <c r="F7" s="105">
        <f>SUMIFS('intervences kodi'!$M$5:$M$222,'intervences kodi'!$L$5:$L$222,'Visi kodi'!A7,'intervences kodi'!$J$5:$J$222,'Visi kodi'!$F$2)+SUMIFS('intervences kodi'!$O$5:$O$222,'intervences kodi'!$N$5:$N$222,'Visi kodi'!A7,'intervences kodi'!$J$5:$J$222,'Visi kodi'!$F$2)+SUMIFS('intervences kodi'!$Q$5:$Q$222,'intervences kodi'!$P$5:$P$222,'Visi kodi'!A7,'intervences kodi'!$J$5:$J$222,'Visi kodi'!$F$2)+SUMIFS('intervences kodi'!$S$5:$S$222,'intervences kodi'!$R$5:$R$222,'Visi kodi'!A7,'intervences kodi'!$J$5:$J$222,'Visi kodi'!$F$2)+SUMIFS('intervences kodi'!$U$5:$U$222,'intervences kodi'!$T$5:$T$222,'Visi kodi'!A7,'intervences kodi'!$J$5:$J$222,'Visi kodi'!$F$2)+SUMIFS('intervences kodi'!$W$5:$W$222,'intervences kodi'!$V$5:$V$222,'Visi kodi'!A7,'intervences kodi'!$J$5:$J$222,'Visi kodi'!$F$2)</f>
        <v>22671064</v>
      </c>
      <c r="G7" s="105">
        <f>SUMIFS('intervences kodi'!$M$5:$M$222,'intervences kodi'!$L$5:$L$222,'Visi kodi'!A7,'intervences kodi'!$J$5:$J$222,'Visi kodi'!$G$2)+SUMIFS('intervences kodi'!$O$5:$O$222,'intervences kodi'!$N$5:$N$222,'Visi kodi'!A7,'intervences kodi'!$J$5:$J$222,'Visi kodi'!$G$2)+SUMIFS('intervences kodi'!$Q$5:$Q$222,'intervences kodi'!$P$5:$P$222,'Visi kodi'!A7,'intervences kodi'!$J$5:$J$222,'Visi kodi'!$G$2)+SUMIFS('intervences kodi'!$S$5:$S$222,'intervences kodi'!$R$5:$R$222,'Visi kodi'!A7,'intervences kodi'!$J$5:$J$222,'Visi kodi'!$G$2)+SUMIFS('intervences kodi'!$U$5:$U$222,'intervences kodi'!$T$5:$T$222,'Visi kodi'!A7,'intervences kodi'!$J$5:$J$222,'Visi kodi'!$G$2)+SUMIFS('intervences kodi'!$W$5:$W$222,'intervences kodi'!$V$5:$V$222,'Visi kodi'!A7,'intervences kodi'!$J$5:$J$222,'Visi kodi'!$G$2)</f>
        <v>0</v>
      </c>
      <c r="H7" s="105">
        <f t="shared" si="0"/>
        <v>0</v>
      </c>
      <c r="I7" s="105">
        <f t="shared" si="1"/>
        <v>0</v>
      </c>
      <c r="J7" s="105">
        <f t="shared" si="2"/>
        <v>0</v>
      </c>
      <c r="K7" s="169">
        <f t="shared" si="3"/>
        <v>0</v>
      </c>
      <c r="L7" s="105">
        <f>SUMIFS('intervences kodi'!$M$5:$M$222,'intervences kodi'!$L$5:$L$222,'Visi kodi'!A7,'intervences kodi'!$J$5:$J$222,'Visi kodi'!$L$2)+SUMIFS('intervences kodi'!$M$5:$M$222,'intervences kodi'!$N$5:$N$222,'Visi kodi'!A7,'intervences kodi'!$J$5:$J$222,'Visi kodi'!$L$2)+SUMIFS('intervences kodi'!$M$5:$M$222,'intervences kodi'!$P$5:$P$222,'Visi kodi'!A7,'intervences kodi'!$J$5:$J$222,'Visi kodi'!$L$2)+SUMIFS('intervences kodi'!$M$5:$M$222,'intervences kodi'!$R$5:$R$222,'Visi kodi'!A7,'intervences kodi'!$J$5:$J$222,'Visi kodi'!$L$2)+SUMIFS('intervences kodi'!$M$5:$M$222,'intervences kodi'!$T$5:$T$222,'Visi kodi'!A7,'intervences kodi'!$J$5:$J$222,'Visi kodi'!$L$2)+SUMIFS('intervences kodi'!$M$5:$M$222,'intervences kodi'!$V$5:$V$222,'Visi kodi'!A7,'intervences kodi'!$J$5:$J$222,'Visi kodi'!$L$2)</f>
        <v>0</v>
      </c>
      <c r="M7" s="82"/>
      <c r="N7" s="82"/>
      <c r="O7" s="82"/>
    </row>
    <row r="8" spans="1:15" ht="11.15" customHeight="1" x14ac:dyDescent="0.2">
      <c r="A8" s="168">
        <v>5</v>
      </c>
      <c r="B8" s="171" t="s">
        <v>350</v>
      </c>
      <c r="C8" s="170">
        <v>0</v>
      </c>
      <c r="D8" s="170">
        <v>0</v>
      </c>
      <c r="F8" s="105">
        <f>SUMIFS('intervences kodi'!$M$5:$M$222,'intervences kodi'!$L$5:$L$222,'Visi kodi'!A8,'intervences kodi'!$J$5:$J$222,'Visi kodi'!$F$2)+SUMIFS('intervences kodi'!$O$5:$O$222,'intervences kodi'!$N$5:$N$222,'Visi kodi'!A8,'intervences kodi'!$J$5:$J$222,'Visi kodi'!$F$2)+SUMIFS('intervences kodi'!$Q$5:$Q$222,'intervences kodi'!$P$5:$P$222,'Visi kodi'!A8,'intervences kodi'!$J$5:$J$222,'Visi kodi'!$F$2)+SUMIFS('intervences kodi'!$S$5:$S$222,'intervences kodi'!$R$5:$R$222,'Visi kodi'!A8,'intervences kodi'!$J$5:$J$222,'Visi kodi'!$F$2)+SUMIFS('intervences kodi'!$U$5:$U$222,'intervences kodi'!$T$5:$T$222,'Visi kodi'!A8,'intervences kodi'!$J$5:$J$222,'Visi kodi'!$F$2)+SUMIFS('intervences kodi'!$W$5:$W$222,'intervences kodi'!$V$5:$V$222,'Visi kodi'!A8,'intervences kodi'!$J$5:$J$222,'Visi kodi'!$F$2)</f>
        <v>0</v>
      </c>
      <c r="G8" s="105">
        <f>SUMIFS('intervences kodi'!$M$5:$M$222,'intervences kodi'!$L$5:$L$222,'Visi kodi'!A8,'intervences kodi'!$J$5:$J$222,'Visi kodi'!$G$2)+SUMIFS('intervences kodi'!$O$5:$O$222,'intervences kodi'!$N$5:$N$222,'Visi kodi'!A8,'intervences kodi'!$J$5:$J$222,'Visi kodi'!$G$2)+SUMIFS('intervences kodi'!$Q$5:$Q$222,'intervences kodi'!$P$5:$P$222,'Visi kodi'!A8,'intervences kodi'!$J$5:$J$222,'Visi kodi'!$G$2)+SUMIFS('intervences kodi'!$S$5:$S$222,'intervences kodi'!$R$5:$R$222,'Visi kodi'!A8,'intervences kodi'!$J$5:$J$222,'Visi kodi'!$G$2)+SUMIFS('intervences kodi'!$U$5:$U$222,'intervences kodi'!$T$5:$T$222,'Visi kodi'!A8,'intervences kodi'!$J$5:$J$222,'Visi kodi'!$G$2)+SUMIFS('intervences kodi'!$W$5:$W$222,'intervences kodi'!$V$5:$V$222,'Visi kodi'!A8,'intervences kodi'!$J$5:$J$222,'Visi kodi'!$G$2)</f>
        <v>0</v>
      </c>
      <c r="H8" s="105">
        <f t="shared" si="0"/>
        <v>0</v>
      </c>
      <c r="I8" s="105">
        <f t="shared" si="1"/>
        <v>0</v>
      </c>
      <c r="J8" s="105">
        <f t="shared" si="2"/>
        <v>0</v>
      </c>
      <c r="K8" s="169">
        <f t="shared" si="3"/>
        <v>0</v>
      </c>
      <c r="L8" s="105">
        <f>SUMIFS('intervences kodi'!$M$5:$M$222,'intervences kodi'!$L$5:$L$222,'Visi kodi'!A8,'intervences kodi'!$J$5:$J$222,'Visi kodi'!$L$2)+SUMIFS('intervences kodi'!$M$5:$M$222,'intervences kodi'!$N$5:$N$222,'Visi kodi'!A8,'intervences kodi'!$J$5:$J$222,'Visi kodi'!$L$2)+SUMIFS('intervences kodi'!$M$5:$M$222,'intervences kodi'!$P$5:$P$222,'Visi kodi'!A8,'intervences kodi'!$J$5:$J$222,'Visi kodi'!$L$2)+SUMIFS('intervences kodi'!$M$5:$M$222,'intervences kodi'!$R$5:$R$222,'Visi kodi'!A8,'intervences kodi'!$J$5:$J$222,'Visi kodi'!$L$2)+SUMIFS('intervences kodi'!$M$5:$M$222,'intervences kodi'!$T$5:$T$222,'Visi kodi'!A8,'intervences kodi'!$J$5:$J$222,'Visi kodi'!$L$2)+SUMIFS('intervences kodi'!$M$5:$M$222,'intervences kodi'!$V$5:$V$222,'Visi kodi'!A8,'intervences kodi'!$J$5:$J$222,'Visi kodi'!$L$2)</f>
        <v>0</v>
      </c>
      <c r="M8" s="82"/>
      <c r="N8" s="82"/>
      <c r="O8" s="82"/>
    </row>
    <row r="9" spans="1:15" ht="11.15" customHeight="1" x14ac:dyDescent="0.2">
      <c r="A9" s="168">
        <v>6</v>
      </c>
      <c r="B9" s="171" t="s">
        <v>351</v>
      </c>
      <c r="C9" s="170">
        <v>0</v>
      </c>
      <c r="D9" s="170">
        <v>0</v>
      </c>
      <c r="F9" s="105">
        <f>SUMIFS('intervences kodi'!$M$5:$M$222,'intervences kodi'!$L$5:$L$222,'Visi kodi'!A9,'intervences kodi'!$J$5:$J$222,'Visi kodi'!$F$2)+SUMIFS('intervences kodi'!$O$5:$O$222,'intervences kodi'!$N$5:$N$222,'Visi kodi'!A9,'intervences kodi'!$J$5:$J$222,'Visi kodi'!$F$2)+SUMIFS('intervences kodi'!$Q$5:$Q$222,'intervences kodi'!$P$5:$P$222,'Visi kodi'!A9,'intervences kodi'!$J$5:$J$222,'Visi kodi'!$F$2)+SUMIFS('intervences kodi'!$S$5:$S$222,'intervences kodi'!$R$5:$R$222,'Visi kodi'!A9,'intervences kodi'!$J$5:$J$222,'Visi kodi'!$F$2)+SUMIFS('intervences kodi'!$U$5:$U$222,'intervences kodi'!$T$5:$T$222,'Visi kodi'!A9,'intervences kodi'!$J$5:$J$222,'Visi kodi'!$F$2)+SUMIFS('intervences kodi'!$W$5:$W$222,'intervences kodi'!$V$5:$V$222,'Visi kodi'!A9,'intervences kodi'!$J$5:$J$222,'Visi kodi'!$F$2)</f>
        <v>0</v>
      </c>
      <c r="G9" s="105">
        <f>SUMIFS('intervences kodi'!$M$5:$M$222,'intervences kodi'!$L$5:$L$222,'Visi kodi'!A9,'intervences kodi'!$J$5:$J$222,'Visi kodi'!$G$2)+SUMIFS('intervences kodi'!$O$5:$O$222,'intervences kodi'!$N$5:$N$222,'Visi kodi'!A9,'intervences kodi'!$J$5:$J$222,'Visi kodi'!$G$2)+SUMIFS('intervences kodi'!$Q$5:$Q$222,'intervences kodi'!$P$5:$P$222,'Visi kodi'!A9,'intervences kodi'!$J$5:$J$222,'Visi kodi'!$G$2)+SUMIFS('intervences kodi'!$S$5:$S$222,'intervences kodi'!$R$5:$R$222,'Visi kodi'!A9,'intervences kodi'!$J$5:$J$222,'Visi kodi'!$G$2)+SUMIFS('intervences kodi'!$U$5:$U$222,'intervences kodi'!$T$5:$T$222,'Visi kodi'!A9,'intervences kodi'!$J$5:$J$222,'Visi kodi'!$G$2)+SUMIFS('intervences kodi'!$W$5:$W$222,'intervences kodi'!$V$5:$V$222,'Visi kodi'!A9,'intervences kodi'!$J$5:$J$222,'Visi kodi'!$G$2)</f>
        <v>0</v>
      </c>
      <c r="H9" s="105">
        <f t="shared" si="0"/>
        <v>0</v>
      </c>
      <c r="I9" s="105">
        <f t="shared" si="1"/>
        <v>0</v>
      </c>
      <c r="J9" s="105">
        <f t="shared" si="2"/>
        <v>0</v>
      </c>
      <c r="K9" s="169">
        <f t="shared" si="3"/>
        <v>0</v>
      </c>
      <c r="L9" s="105">
        <f>SUMIFS('intervences kodi'!$M$5:$M$222,'intervences kodi'!$L$5:$L$222,'Visi kodi'!A9,'intervences kodi'!$J$5:$J$222,'Visi kodi'!$L$2)+SUMIFS('intervences kodi'!$M$5:$M$222,'intervences kodi'!$N$5:$N$222,'Visi kodi'!A9,'intervences kodi'!$J$5:$J$222,'Visi kodi'!$L$2)+SUMIFS('intervences kodi'!$M$5:$M$222,'intervences kodi'!$P$5:$P$222,'Visi kodi'!A9,'intervences kodi'!$J$5:$J$222,'Visi kodi'!$L$2)+SUMIFS('intervences kodi'!$M$5:$M$222,'intervences kodi'!$R$5:$R$222,'Visi kodi'!A9,'intervences kodi'!$J$5:$J$222,'Visi kodi'!$L$2)+SUMIFS('intervences kodi'!$M$5:$M$222,'intervences kodi'!$T$5:$T$222,'Visi kodi'!A9,'intervences kodi'!$J$5:$J$222,'Visi kodi'!$L$2)+SUMIFS('intervences kodi'!$M$5:$M$222,'intervences kodi'!$V$5:$V$222,'Visi kodi'!A9,'intervences kodi'!$J$5:$J$222,'Visi kodi'!$L$2)</f>
        <v>0</v>
      </c>
      <c r="M9" s="82"/>
      <c r="N9" s="82"/>
      <c r="O9" s="82"/>
    </row>
    <row r="10" spans="1:15" ht="11.15" customHeight="1" x14ac:dyDescent="0.2">
      <c r="A10" s="168">
        <v>7</v>
      </c>
      <c r="B10" s="171" t="s">
        <v>352</v>
      </c>
      <c r="C10" s="170">
        <v>0</v>
      </c>
      <c r="D10" s="170">
        <v>0</v>
      </c>
      <c r="F10" s="105">
        <f>SUMIFS('intervences kodi'!$M$5:$M$222,'intervences kodi'!$L$5:$L$222,'Visi kodi'!A10,'intervences kodi'!$J$5:$J$222,'Visi kodi'!$F$2)+SUMIFS('intervences kodi'!$O$5:$O$222,'intervences kodi'!$N$5:$N$222,'Visi kodi'!A10,'intervences kodi'!$J$5:$J$222,'Visi kodi'!$F$2)+SUMIFS('intervences kodi'!$Q$5:$Q$222,'intervences kodi'!$P$5:$P$222,'Visi kodi'!A10,'intervences kodi'!$J$5:$J$222,'Visi kodi'!$F$2)+SUMIFS('intervences kodi'!$S$5:$S$222,'intervences kodi'!$R$5:$R$222,'Visi kodi'!A10,'intervences kodi'!$J$5:$J$222,'Visi kodi'!$F$2)+SUMIFS('intervences kodi'!$U$5:$U$222,'intervences kodi'!$T$5:$T$222,'Visi kodi'!A10,'intervences kodi'!$J$5:$J$222,'Visi kodi'!$F$2)+SUMIFS('intervences kodi'!$W$5:$W$222,'intervences kodi'!$V$5:$V$222,'Visi kodi'!A10,'intervences kodi'!$J$5:$J$222,'Visi kodi'!$F$2)</f>
        <v>0</v>
      </c>
      <c r="G10" s="105">
        <f>SUMIFS('intervences kodi'!$M$5:$M$222,'intervences kodi'!$L$5:$L$222,'Visi kodi'!A10,'intervences kodi'!$J$5:$J$222,'Visi kodi'!$G$2)+SUMIFS('intervences kodi'!$O$5:$O$222,'intervences kodi'!$N$5:$N$222,'Visi kodi'!A10,'intervences kodi'!$J$5:$J$222,'Visi kodi'!$G$2)+SUMIFS('intervences kodi'!$Q$5:$Q$222,'intervences kodi'!$P$5:$P$222,'Visi kodi'!A10,'intervences kodi'!$J$5:$J$222,'Visi kodi'!$G$2)+SUMIFS('intervences kodi'!$S$5:$S$222,'intervences kodi'!$R$5:$R$222,'Visi kodi'!A10,'intervences kodi'!$J$5:$J$222,'Visi kodi'!$G$2)+SUMIFS('intervences kodi'!$U$5:$U$222,'intervences kodi'!$T$5:$T$222,'Visi kodi'!A10,'intervences kodi'!$J$5:$J$222,'Visi kodi'!$G$2)+SUMIFS('intervences kodi'!$W$5:$W$222,'intervences kodi'!$V$5:$V$222,'Visi kodi'!A10,'intervences kodi'!$J$5:$J$222,'Visi kodi'!$G$2)</f>
        <v>0</v>
      </c>
      <c r="H10" s="105">
        <f t="shared" si="0"/>
        <v>0</v>
      </c>
      <c r="I10" s="105">
        <f t="shared" si="1"/>
        <v>0</v>
      </c>
      <c r="J10" s="105">
        <f t="shared" si="2"/>
        <v>0</v>
      </c>
      <c r="K10" s="169">
        <f t="shared" si="3"/>
        <v>0</v>
      </c>
      <c r="L10" s="105">
        <f>SUMIFS('intervences kodi'!$M$5:$M$222,'intervences kodi'!$L$5:$L$222,'Visi kodi'!A10,'intervences kodi'!$J$5:$J$222,'Visi kodi'!$L$2)+SUMIFS('intervences kodi'!$M$5:$M$222,'intervences kodi'!$N$5:$N$222,'Visi kodi'!A10,'intervences kodi'!$J$5:$J$222,'Visi kodi'!$L$2)+SUMIFS('intervences kodi'!$M$5:$M$222,'intervences kodi'!$P$5:$P$222,'Visi kodi'!A10,'intervences kodi'!$J$5:$J$222,'Visi kodi'!$L$2)+SUMIFS('intervences kodi'!$M$5:$M$222,'intervences kodi'!$R$5:$R$222,'Visi kodi'!A10,'intervences kodi'!$J$5:$J$222,'Visi kodi'!$L$2)+SUMIFS('intervences kodi'!$M$5:$M$222,'intervences kodi'!$T$5:$T$222,'Visi kodi'!A10,'intervences kodi'!$J$5:$J$222,'Visi kodi'!$L$2)+SUMIFS('intervences kodi'!$M$5:$M$222,'intervences kodi'!$V$5:$V$222,'Visi kodi'!A10,'intervences kodi'!$J$5:$J$222,'Visi kodi'!$L$2)</f>
        <v>0</v>
      </c>
      <c r="M10" s="82"/>
      <c r="N10" s="82"/>
      <c r="O10" s="82"/>
    </row>
    <row r="11" spans="1:15" ht="11.15" customHeight="1" x14ac:dyDescent="0.2">
      <c r="A11" s="168">
        <v>8</v>
      </c>
      <c r="B11" s="171" t="s">
        <v>353</v>
      </c>
      <c r="C11" s="170">
        <v>0</v>
      </c>
      <c r="D11" s="170">
        <v>0</v>
      </c>
      <c r="F11" s="105">
        <f>SUMIFS('intervences kodi'!$M$5:$M$222,'intervences kodi'!$L$5:$L$222,'Visi kodi'!A11,'intervences kodi'!$J$5:$J$222,'Visi kodi'!$F$2)+SUMIFS('intervences kodi'!$O$5:$O$222,'intervences kodi'!$N$5:$N$222,'Visi kodi'!A11,'intervences kodi'!$J$5:$J$222,'Visi kodi'!$F$2)+SUMIFS('intervences kodi'!$Q$5:$Q$222,'intervences kodi'!$P$5:$P$222,'Visi kodi'!A11,'intervences kodi'!$J$5:$J$222,'Visi kodi'!$F$2)+SUMIFS('intervences kodi'!$S$5:$S$222,'intervences kodi'!$R$5:$R$222,'Visi kodi'!A11,'intervences kodi'!$J$5:$J$222,'Visi kodi'!$F$2)+SUMIFS('intervences kodi'!$U$5:$U$222,'intervences kodi'!$T$5:$T$222,'Visi kodi'!A11,'intervences kodi'!$J$5:$J$222,'Visi kodi'!$F$2)+SUMIFS('intervences kodi'!$W$5:$W$222,'intervences kodi'!$V$5:$V$222,'Visi kodi'!A11,'intervences kodi'!$J$5:$J$222,'Visi kodi'!$F$2)</f>
        <v>30094284</v>
      </c>
      <c r="G11" s="105">
        <f>SUMIFS('intervences kodi'!$M$5:$M$222,'intervences kodi'!$L$5:$L$222,'Visi kodi'!A11,'intervences kodi'!$J$5:$J$222,'Visi kodi'!$G$2)+SUMIFS('intervences kodi'!$O$5:$O$222,'intervences kodi'!$N$5:$N$222,'Visi kodi'!A11,'intervences kodi'!$J$5:$J$222,'Visi kodi'!$G$2)+SUMIFS('intervences kodi'!$Q$5:$Q$222,'intervences kodi'!$P$5:$P$222,'Visi kodi'!A11,'intervences kodi'!$J$5:$J$222,'Visi kodi'!$G$2)+SUMIFS('intervences kodi'!$S$5:$S$222,'intervences kodi'!$R$5:$R$222,'Visi kodi'!A11,'intervences kodi'!$J$5:$J$222,'Visi kodi'!$G$2)+SUMIFS('intervences kodi'!$U$5:$U$222,'intervences kodi'!$T$5:$T$222,'Visi kodi'!A11,'intervences kodi'!$J$5:$J$222,'Visi kodi'!$G$2)+SUMIFS('intervences kodi'!$W$5:$W$222,'intervences kodi'!$V$5:$V$222,'Visi kodi'!A11,'intervences kodi'!$J$5:$J$222,'Visi kodi'!$G$2)</f>
        <v>0</v>
      </c>
      <c r="H11" s="105">
        <f t="shared" si="0"/>
        <v>0</v>
      </c>
      <c r="I11" s="105">
        <f t="shared" si="1"/>
        <v>0</v>
      </c>
      <c r="J11" s="105">
        <f t="shared" si="2"/>
        <v>0</v>
      </c>
      <c r="K11" s="169">
        <f t="shared" si="3"/>
        <v>0</v>
      </c>
      <c r="L11" s="105">
        <f>SUMIFS('intervences kodi'!$M$5:$M$222,'intervences kodi'!$L$5:$L$222,'Visi kodi'!A11,'intervences kodi'!$J$5:$J$222,'Visi kodi'!$L$2)+SUMIFS('intervences kodi'!$M$5:$M$222,'intervences kodi'!$N$5:$N$222,'Visi kodi'!A11,'intervences kodi'!$J$5:$J$222,'Visi kodi'!$L$2)+SUMIFS('intervences kodi'!$M$5:$M$222,'intervences kodi'!$P$5:$P$222,'Visi kodi'!A11,'intervences kodi'!$J$5:$J$222,'Visi kodi'!$L$2)+SUMIFS('intervences kodi'!$M$5:$M$222,'intervences kodi'!$R$5:$R$222,'Visi kodi'!A11,'intervences kodi'!$J$5:$J$222,'Visi kodi'!$L$2)+SUMIFS('intervences kodi'!$M$5:$M$222,'intervences kodi'!$T$5:$T$222,'Visi kodi'!A11,'intervences kodi'!$J$5:$J$222,'Visi kodi'!$L$2)+SUMIFS('intervences kodi'!$M$5:$M$222,'intervences kodi'!$V$5:$V$222,'Visi kodi'!A11,'intervences kodi'!$J$5:$J$222,'Visi kodi'!$L$2)</f>
        <v>0</v>
      </c>
      <c r="M11" s="82"/>
      <c r="N11" s="82"/>
      <c r="O11" s="82"/>
    </row>
    <row r="12" spans="1:15" ht="11.15" customHeight="1" x14ac:dyDescent="0.2">
      <c r="A12" s="168">
        <v>9</v>
      </c>
      <c r="B12" s="171" t="s">
        <v>354</v>
      </c>
      <c r="C12" s="170">
        <v>0</v>
      </c>
      <c r="D12" s="170">
        <v>0</v>
      </c>
      <c r="F12" s="105">
        <f>SUMIFS('intervences kodi'!$M$5:$M$222,'intervences kodi'!$L$5:$L$222,'Visi kodi'!A12,'intervences kodi'!$J$5:$J$222,'Visi kodi'!$F$2)+SUMIFS('intervences kodi'!$O$5:$O$222,'intervences kodi'!$N$5:$N$222,'Visi kodi'!A12,'intervences kodi'!$J$5:$J$222,'Visi kodi'!$F$2)+SUMIFS('intervences kodi'!$Q$5:$Q$222,'intervences kodi'!$P$5:$P$222,'Visi kodi'!A12,'intervences kodi'!$J$5:$J$222,'Visi kodi'!$F$2)+SUMIFS('intervences kodi'!$S$5:$S$222,'intervences kodi'!$R$5:$R$222,'Visi kodi'!A12,'intervences kodi'!$J$5:$J$222,'Visi kodi'!$F$2)+SUMIFS('intervences kodi'!$U$5:$U$222,'intervences kodi'!$T$5:$T$222,'Visi kodi'!A12,'intervences kodi'!$J$5:$J$222,'Visi kodi'!$F$2)+SUMIFS('intervences kodi'!$W$5:$W$222,'intervences kodi'!$V$5:$V$222,'Visi kodi'!A12,'intervences kodi'!$J$5:$J$222,'Visi kodi'!$F$2)</f>
        <v>11372009</v>
      </c>
      <c r="G12" s="105">
        <f>SUMIFS('intervences kodi'!$M$5:$M$222,'intervences kodi'!$L$5:$L$222,'Visi kodi'!A12,'intervences kodi'!$J$5:$J$222,'Visi kodi'!$G$2)+SUMIFS('intervences kodi'!$O$5:$O$222,'intervences kodi'!$N$5:$N$222,'Visi kodi'!A12,'intervences kodi'!$J$5:$J$222,'Visi kodi'!$G$2)+SUMIFS('intervences kodi'!$Q$5:$Q$222,'intervences kodi'!$P$5:$P$222,'Visi kodi'!A12,'intervences kodi'!$J$5:$J$222,'Visi kodi'!$G$2)+SUMIFS('intervences kodi'!$S$5:$S$222,'intervences kodi'!$R$5:$R$222,'Visi kodi'!A12,'intervences kodi'!$J$5:$J$222,'Visi kodi'!$G$2)+SUMIFS('intervences kodi'!$U$5:$U$222,'intervences kodi'!$T$5:$T$222,'Visi kodi'!A12,'intervences kodi'!$J$5:$J$222,'Visi kodi'!$G$2)+SUMIFS('intervences kodi'!$W$5:$W$222,'intervences kodi'!$V$5:$V$222,'Visi kodi'!A12,'intervences kodi'!$J$5:$J$222,'Visi kodi'!$G$2)</f>
        <v>0</v>
      </c>
      <c r="H12" s="105">
        <f t="shared" si="0"/>
        <v>0</v>
      </c>
      <c r="I12" s="105">
        <f t="shared" si="1"/>
        <v>0</v>
      </c>
      <c r="J12" s="105">
        <f t="shared" si="2"/>
        <v>0</v>
      </c>
      <c r="K12" s="169">
        <f t="shared" si="3"/>
        <v>0</v>
      </c>
      <c r="L12" s="105">
        <f>SUMIFS('intervences kodi'!$M$5:$M$222,'intervences kodi'!$L$5:$L$222,'Visi kodi'!A12,'intervences kodi'!$J$5:$J$222,'Visi kodi'!$L$2)+SUMIFS('intervences kodi'!$M$5:$M$222,'intervences kodi'!$N$5:$N$222,'Visi kodi'!A12,'intervences kodi'!$J$5:$J$222,'Visi kodi'!$L$2)+SUMIFS('intervences kodi'!$M$5:$M$222,'intervences kodi'!$P$5:$P$222,'Visi kodi'!A12,'intervences kodi'!$J$5:$J$222,'Visi kodi'!$L$2)+SUMIFS('intervences kodi'!$M$5:$M$222,'intervences kodi'!$R$5:$R$222,'Visi kodi'!A12,'intervences kodi'!$J$5:$J$222,'Visi kodi'!$L$2)+SUMIFS('intervences kodi'!$M$5:$M$222,'intervences kodi'!$T$5:$T$222,'Visi kodi'!A12,'intervences kodi'!$J$5:$J$222,'Visi kodi'!$L$2)+SUMIFS('intervences kodi'!$M$5:$M$222,'intervences kodi'!$V$5:$V$222,'Visi kodi'!A12,'intervences kodi'!$J$5:$J$222,'Visi kodi'!$L$2)</f>
        <v>0</v>
      </c>
      <c r="M12" s="82"/>
      <c r="N12" s="82"/>
      <c r="O12" s="82"/>
    </row>
    <row r="13" spans="1:15" ht="11.15" customHeight="1" x14ac:dyDescent="0.2">
      <c r="A13" s="168">
        <v>10</v>
      </c>
      <c r="B13" s="171" t="s">
        <v>355</v>
      </c>
      <c r="C13" s="170">
        <v>0</v>
      </c>
      <c r="D13" s="170">
        <v>0</v>
      </c>
      <c r="F13" s="105">
        <f>SUMIFS('intervences kodi'!$M$5:$M$222,'intervences kodi'!$L$5:$L$222,'Visi kodi'!A13,'intervences kodi'!$J$5:$J$222,'Visi kodi'!$F$2)+SUMIFS('intervences kodi'!$O$5:$O$222,'intervences kodi'!$N$5:$N$222,'Visi kodi'!A13,'intervences kodi'!$J$5:$J$222,'Visi kodi'!$F$2)+SUMIFS('intervences kodi'!$Q$5:$Q$222,'intervences kodi'!$P$5:$P$222,'Visi kodi'!A13,'intervences kodi'!$J$5:$J$222,'Visi kodi'!$F$2)+SUMIFS('intervences kodi'!$S$5:$S$222,'intervences kodi'!$R$5:$R$222,'Visi kodi'!A13,'intervences kodi'!$J$5:$J$222,'Visi kodi'!$F$2)+SUMIFS('intervences kodi'!$U$5:$U$222,'intervences kodi'!$T$5:$T$222,'Visi kodi'!A13,'intervences kodi'!$J$5:$J$222,'Visi kodi'!$F$2)+SUMIFS('intervences kodi'!$W$5:$W$222,'intervences kodi'!$V$5:$V$222,'Visi kodi'!A13,'intervences kodi'!$J$5:$J$222,'Visi kodi'!$F$2)</f>
        <v>57868982</v>
      </c>
      <c r="G13" s="105">
        <f>SUMIFS('intervences kodi'!$M$5:$M$222,'intervences kodi'!$L$5:$L$222,'Visi kodi'!A13,'intervences kodi'!$J$5:$J$222,'Visi kodi'!$G$2)+SUMIFS('intervences kodi'!$O$5:$O$222,'intervences kodi'!$N$5:$N$222,'Visi kodi'!A13,'intervences kodi'!$J$5:$J$222,'Visi kodi'!$G$2)+SUMIFS('intervences kodi'!$Q$5:$Q$222,'intervences kodi'!$P$5:$P$222,'Visi kodi'!A13,'intervences kodi'!$J$5:$J$222,'Visi kodi'!$G$2)+SUMIFS('intervences kodi'!$S$5:$S$222,'intervences kodi'!$R$5:$R$222,'Visi kodi'!A13,'intervences kodi'!$J$5:$J$222,'Visi kodi'!$G$2)+SUMIFS('intervences kodi'!$U$5:$U$222,'intervences kodi'!$T$5:$T$222,'Visi kodi'!A13,'intervences kodi'!$J$5:$J$222,'Visi kodi'!$G$2)+SUMIFS('intervences kodi'!$W$5:$W$222,'intervences kodi'!$V$5:$V$222,'Visi kodi'!A13,'intervences kodi'!$J$5:$J$222,'Visi kodi'!$G$2)</f>
        <v>0</v>
      </c>
      <c r="H13" s="105">
        <f t="shared" si="0"/>
        <v>0</v>
      </c>
      <c r="I13" s="105">
        <f t="shared" si="1"/>
        <v>0</v>
      </c>
      <c r="J13" s="105">
        <f t="shared" si="2"/>
        <v>0</v>
      </c>
      <c r="K13" s="169">
        <f t="shared" si="3"/>
        <v>0</v>
      </c>
      <c r="L13" s="105">
        <f>SUMIFS('intervences kodi'!$M$5:$M$222,'intervences kodi'!$L$5:$L$222,'Visi kodi'!A13,'intervences kodi'!$J$5:$J$222,'Visi kodi'!$L$2)+SUMIFS('intervences kodi'!$M$5:$M$222,'intervences kodi'!$N$5:$N$222,'Visi kodi'!A13,'intervences kodi'!$J$5:$J$222,'Visi kodi'!$L$2)+SUMIFS('intervences kodi'!$M$5:$M$222,'intervences kodi'!$P$5:$P$222,'Visi kodi'!A13,'intervences kodi'!$J$5:$J$222,'Visi kodi'!$L$2)+SUMIFS('intervences kodi'!$M$5:$M$222,'intervences kodi'!$R$5:$R$222,'Visi kodi'!A13,'intervences kodi'!$J$5:$J$222,'Visi kodi'!$L$2)+SUMIFS('intervences kodi'!$M$5:$M$222,'intervences kodi'!$T$5:$T$222,'Visi kodi'!A13,'intervences kodi'!$J$5:$J$222,'Visi kodi'!$L$2)+SUMIFS('intervences kodi'!$M$5:$M$222,'intervences kodi'!$V$5:$V$222,'Visi kodi'!A13,'intervences kodi'!$J$5:$J$222,'Visi kodi'!$L$2)</f>
        <v>0</v>
      </c>
      <c r="M13" s="82"/>
      <c r="N13" s="82"/>
      <c r="O13" s="82"/>
    </row>
    <row r="14" spans="1:15" ht="11.15" customHeight="1" x14ac:dyDescent="0.2">
      <c r="A14" s="168">
        <v>11</v>
      </c>
      <c r="B14" s="171" t="s">
        <v>356</v>
      </c>
      <c r="C14" s="170">
        <v>0</v>
      </c>
      <c r="D14" s="170">
        <v>0</v>
      </c>
      <c r="F14" s="105">
        <f>SUMIFS('intervences kodi'!$M$5:$M$222,'intervences kodi'!$L$5:$L$222,'Visi kodi'!A14,'intervences kodi'!$J$5:$J$222,'Visi kodi'!$F$2)+SUMIFS('intervences kodi'!$O$5:$O$222,'intervences kodi'!$N$5:$N$222,'Visi kodi'!A14,'intervences kodi'!$J$5:$J$222,'Visi kodi'!$F$2)+SUMIFS('intervences kodi'!$Q$5:$Q$222,'intervences kodi'!$P$5:$P$222,'Visi kodi'!A14,'intervences kodi'!$J$5:$J$222,'Visi kodi'!$F$2)+SUMIFS('intervences kodi'!$S$5:$S$222,'intervences kodi'!$R$5:$R$222,'Visi kodi'!A14,'intervences kodi'!$J$5:$J$222,'Visi kodi'!$F$2)+SUMIFS('intervences kodi'!$U$5:$U$222,'intervences kodi'!$T$5:$T$222,'Visi kodi'!A14,'intervences kodi'!$J$5:$J$222,'Visi kodi'!$F$2)+SUMIFS('intervences kodi'!$W$5:$W$222,'intervences kodi'!$V$5:$V$222,'Visi kodi'!A14,'intervences kodi'!$J$5:$J$222,'Visi kodi'!$F$2)</f>
        <v>83661825</v>
      </c>
      <c r="G14" s="105">
        <f>SUMIFS('intervences kodi'!$M$5:$M$222,'intervences kodi'!$L$5:$L$222,'Visi kodi'!A14,'intervences kodi'!$J$5:$J$222,'Visi kodi'!$G$2)+SUMIFS('intervences kodi'!$O$5:$O$222,'intervences kodi'!$N$5:$N$222,'Visi kodi'!A14,'intervences kodi'!$J$5:$J$222,'Visi kodi'!$G$2)+SUMIFS('intervences kodi'!$Q$5:$Q$222,'intervences kodi'!$P$5:$P$222,'Visi kodi'!A14,'intervences kodi'!$J$5:$J$222,'Visi kodi'!$G$2)+SUMIFS('intervences kodi'!$S$5:$S$222,'intervences kodi'!$R$5:$R$222,'Visi kodi'!A14,'intervences kodi'!$J$5:$J$222,'Visi kodi'!$G$2)+SUMIFS('intervences kodi'!$U$5:$U$222,'intervences kodi'!$T$5:$T$222,'Visi kodi'!A14,'intervences kodi'!$J$5:$J$222,'Visi kodi'!$G$2)+SUMIFS('intervences kodi'!$W$5:$W$222,'intervences kodi'!$V$5:$V$222,'Visi kodi'!A14,'intervences kodi'!$J$5:$J$222,'Visi kodi'!$G$2)</f>
        <v>0</v>
      </c>
      <c r="H14" s="105">
        <f t="shared" si="0"/>
        <v>0</v>
      </c>
      <c r="I14" s="105">
        <f t="shared" si="1"/>
        <v>0</v>
      </c>
      <c r="J14" s="105">
        <f t="shared" si="2"/>
        <v>0</v>
      </c>
      <c r="K14" s="169">
        <f t="shared" si="3"/>
        <v>0</v>
      </c>
      <c r="L14" s="105">
        <f>SUMIFS('intervences kodi'!$M$5:$M$222,'intervences kodi'!$L$5:$L$222,'Visi kodi'!A14,'intervences kodi'!$J$5:$J$222,'Visi kodi'!$L$2)+SUMIFS('intervences kodi'!$M$5:$M$222,'intervences kodi'!$N$5:$N$222,'Visi kodi'!A14,'intervences kodi'!$J$5:$J$222,'Visi kodi'!$L$2)+SUMIFS('intervences kodi'!$M$5:$M$222,'intervences kodi'!$P$5:$P$222,'Visi kodi'!A14,'intervences kodi'!$J$5:$J$222,'Visi kodi'!$L$2)+SUMIFS('intervences kodi'!$M$5:$M$222,'intervences kodi'!$R$5:$R$222,'Visi kodi'!A14,'intervences kodi'!$J$5:$J$222,'Visi kodi'!$L$2)+SUMIFS('intervences kodi'!$M$5:$M$222,'intervences kodi'!$T$5:$T$222,'Visi kodi'!A14,'intervences kodi'!$J$5:$J$222,'Visi kodi'!$L$2)+SUMIFS('intervences kodi'!$M$5:$M$222,'intervences kodi'!$V$5:$V$222,'Visi kodi'!A14,'intervences kodi'!$J$5:$J$222,'Visi kodi'!$L$2)</f>
        <v>0</v>
      </c>
      <c r="M14" s="82"/>
      <c r="N14" s="82"/>
      <c r="O14" s="82"/>
    </row>
    <row r="15" spans="1:15" ht="11.15" customHeight="1" x14ac:dyDescent="0.2">
      <c r="A15" s="168">
        <v>12</v>
      </c>
      <c r="B15" s="171" t="s">
        <v>357</v>
      </c>
      <c r="C15" s="170">
        <v>0</v>
      </c>
      <c r="D15" s="170">
        <v>0</v>
      </c>
      <c r="F15" s="105">
        <f>SUMIFS('intervences kodi'!$M$5:$M$222,'intervences kodi'!$L$5:$L$222,'Visi kodi'!A15,'intervences kodi'!$J$5:$J$222,'Visi kodi'!$F$2)+SUMIFS('intervences kodi'!$O$5:$O$222,'intervences kodi'!$N$5:$N$222,'Visi kodi'!A15,'intervences kodi'!$J$5:$J$222,'Visi kodi'!$F$2)+SUMIFS('intervences kodi'!$Q$5:$Q$222,'intervences kodi'!$P$5:$P$222,'Visi kodi'!A15,'intervences kodi'!$J$5:$J$222,'Visi kodi'!$F$2)+SUMIFS('intervences kodi'!$S$5:$S$222,'intervences kodi'!$R$5:$R$222,'Visi kodi'!A15,'intervences kodi'!$J$5:$J$222,'Visi kodi'!$F$2)+SUMIFS('intervences kodi'!$U$5:$U$222,'intervences kodi'!$T$5:$T$222,'Visi kodi'!A15,'intervences kodi'!$J$5:$J$222,'Visi kodi'!$F$2)+SUMIFS('intervences kodi'!$W$5:$W$222,'intervences kodi'!$V$5:$V$222,'Visi kodi'!A15,'intervences kodi'!$J$5:$J$222,'Visi kodi'!$F$2)</f>
        <v>87526540</v>
      </c>
      <c r="G15" s="105">
        <f>SUMIFS('intervences kodi'!$M$5:$M$222,'intervences kodi'!$L$5:$L$222,'Visi kodi'!A15,'intervences kodi'!$J$5:$J$222,'Visi kodi'!$G$2)+SUMIFS('intervences kodi'!$O$5:$O$222,'intervences kodi'!$N$5:$N$222,'Visi kodi'!A15,'intervences kodi'!$J$5:$J$222,'Visi kodi'!$G$2)+SUMIFS('intervences kodi'!$Q$5:$Q$222,'intervences kodi'!$P$5:$P$222,'Visi kodi'!A15,'intervences kodi'!$J$5:$J$222,'Visi kodi'!$G$2)+SUMIFS('intervences kodi'!$S$5:$S$222,'intervences kodi'!$R$5:$R$222,'Visi kodi'!A15,'intervences kodi'!$J$5:$J$222,'Visi kodi'!$G$2)+SUMIFS('intervences kodi'!$U$5:$U$222,'intervences kodi'!$T$5:$T$222,'Visi kodi'!A15,'intervences kodi'!$J$5:$J$222,'Visi kodi'!$G$2)+SUMIFS('intervences kodi'!$W$5:$W$222,'intervences kodi'!$V$5:$V$222,'Visi kodi'!A15,'intervences kodi'!$J$5:$J$222,'Visi kodi'!$G$2)</f>
        <v>0</v>
      </c>
      <c r="H15" s="105">
        <f t="shared" si="0"/>
        <v>0</v>
      </c>
      <c r="I15" s="105">
        <f t="shared" si="1"/>
        <v>0</v>
      </c>
      <c r="J15" s="105">
        <f t="shared" si="2"/>
        <v>0</v>
      </c>
      <c r="K15" s="169">
        <f t="shared" si="3"/>
        <v>0</v>
      </c>
      <c r="L15" s="105">
        <f>SUMIFS('intervences kodi'!$M$5:$M$222,'intervences kodi'!$L$5:$L$222,'Visi kodi'!A15,'intervences kodi'!$J$5:$J$222,'Visi kodi'!$L$2)+SUMIFS('intervences kodi'!$M$5:$M$222,'intervences kodi'!$N$5:$N$222,'Visi kodi'!A15,'intervences kodi'!$J$5:$J$222,'Visi kodi'!$L$2)+SUMIFS('intervences kodi'!$M$5:$M$222,'intervences kodi'!$P$5:$P$222,'Visi kodi'!A15,'intervences kodi'!$J$5:$J$222,'Visi kodi'!$L$2)+SUMIFS('intervences kodi'!$M$5:$M$222,'intervences kodi'!$R$5:$R$222,'Visi kodi'!A15,'intervences kodi'!$J$5:$J$222,'Visi kodi'!$L$2)+SUMIFS('intervences kodi'!$M$5:$M$222,'intervences kodi'!$T$5:$T$222,'Visi kodi'!A15,'intervences kodi'!$J$5:$J$222,'Visi kodi'!$L$2)+SUMIFS('intervences kodi'!$M$5:$M$222,'intervences kodi'!$V$5:$V$222,'Visi kodi'!A15,'intervences kodi'!$J$5:$J$222,'Visi kodi'!$L$2)</f>
        <v>0</v>
      </c>
      <c r="M15" s="82"/>
      <c r="N15" s="82"/>
      <c r="O15" s="82"/>
    </row>
    <row r="16" spans="1:15" ht="11.15" customHeight="1" x14ac:dyDescent="0.2">
      <c r="A16" s="168">
        <v>13</v>
      </c>
      <c r="B16" s="171" t="s">
        <v>358</v>
      </c>
      <c r="C16" s="170">
        <v>0</v>
      </c>
      <c r="D16" s="170">
        <v>0</v>
      </c>
      <c r="F16" s="105">
        <f>SUMIFS('intervences kodi'!$M$5:$M$222,'intervences kodi'!$L$5:$L$222,'Visi kodi'!A16,'intervences kodi'!$J$5:$J$222,'Visi kodi'!$F$2)+SUMIFS('intervences kodi'!$O$5:$O$222,'intervences kodi'!$N$5:$N$222,'Visi kodi'!A16,'intervences kodi'!$J$5:$J$222,'Visi kodi'!$F$2)+SUMIFS('intervences kodi'!$Q$5:$Q$222,'intervences kodi'!$P$5:$P$222,'Visi kodi'!A16,'intervences kodi'!$J$5:$J$222,'Visi kodi'!$F$2)+SUMIFS('intervences kodi'!$S$5:$S$222,'intervences kodi'!$R$5:$R$222,'Visi kodi'!A16,'intervences kodi'!$J$5:$J$222,'Visi kodi'!$F$2)+SUMIFS('intervences kodi'!$U$5:$U$222,'intervences kodi'!$T$5:$T$222,'Visi kodi'!A16,'intervences kodi'!$J$5:$J$222,'Visi kodi'!$F$2)+SUMIFS('intervences kodi'!$W$5:$W$222,'intervences kodi'!$V$5:$V$222,'Visi kodi'!A16,'intervences kodi'!$J$5:$J$222,'Visi kodi'!$F$2)</f>
        <v>10137299</v>
      </c>
      <c r="G16" s="105">
        <f>SUMIFS('intervences kodi'!$M$5:$M$222,'intervences kodi'!$L$5:$L$222,'Visi kodi'!A16,'intervences kodi'!$J$5:$J$222,'Visi kodi'!$G$2)+SUMIFS('intervences kodi'!$O$5:$O$222,'intervences kodi'!$N$5:$N$222,'Visi kodi'!A16,'intervences kodi'!$J$5:$J$222,'Visi kodi'!$G$2)+SUMIFS('intervences kodi'!$Q$5:$Q$222,'intervences kodi'!$P$5:$P$222,'Visi kodi'!A16,'intervences kodi'!$J$5:$J$222,'Visi kodi'!$G$2)+SUMIFS('intervences kodi'!$S$5:$S$222,'intervences kodi'!$R$5:$R$222,'Visi kodi'!A16,'intervences kodi'!$J$5:$J$222,'Visi kodi'!$G$2)+SUMIFS('intervences kodi'!$U$5:$U$222,'intervences kodi'!$T$5:$T$222,'Visi kodi'!A16,'intervences kodi'!$J$5:$J$222,'Visi kodi'!$G$2)+SUMIFS('intervences kodi'!$W$5:$W$222,'intervences kodi'!$V$5:$V$222,'Visi kodi'!A16,'intervences kodi'!$J$5:$J$222,'Visi kodi'!$G$2)</f>
        <v>0</v>
      </c>
      <c r="H16" s="105">
        <f t="shared" si="0"/>
        <v>0</v>
      </c>
      <c r="I16" s="105">
        <f t="shared" si="1"/>
        <v>0</v>
      </c>
      <c r="J16" s="105">
        <f t="shared" si="2"/>
        <v>0</v>
      </c>
      <c r="K16" s="169">
        <f t="shared" si="3"/>
        <v>0</v>
      </c>
      <c r="L16" s="105">
        <f>SUMIFS('intervences kodi'!$M$5:$M$222,'intervences kodi'!$L$5:$L$222,'Visi kodi'!A16,'intervences kodi'!$J$5:$J$222,'Visi kodi'!$L$2)+SUMIFS('intervences kodi'!$M$5:$M$222,'intervences kodi'!$N$5:$N$222,'Visi kodi'!A16,'intervences kodi'!$J$5:$J$222,'Visi kodi'!$L$2)+SUMIFS('intervences kodi'!$M$5:$M$222,'intervences kodi'!$P$5:$P$222,'Visi kodi'!A16,'intervences kodi'!$J$5:$J$222,'Visi kodi'!$L$2)+SUMIFS('intervences kodi'!$M$5:$M$222,'intervences kodi'!$R$5:$R$222,'Visi kodi'!A16,'intervences kodi'!$J$5:$J$222,'Visi kodi'!$L$2)+SUMIFS('intervences kodi'!$M$5:$M$222,'intervences kodi'!$T$5:$T$222,'Visi kodi'!A16,'intervences kodi'!$J$5:$J$222,'Visi kodi'!$L$2)+SUMIFS('intervences kodi'!$M$5:$M$222,'intervences kodi'!$V$5:$V$222,'Visi kodi'!A16,'intervences kodi'!$J$5:$J$222,'Visi kodi'!$L$2)</f>
        <v>0</v>
      </c>
      <c r="M16" s="82"/>
      <c r="N16" s="82"/>
      <c r="O16" s="82"/>
    </row>
    <row r="17" spans="1:15" ht="11.15" customHeight="1" x14ac:dyDescent="0.2">
      <c r="A17" s="168">
        <v>14</v>
      </c>
      <c r="B17" s="171" t="s">
        <v>359</v>
      </c>
      <c r="C17" s="170">
        <v>0</v>
      </c>
      <c r="D17" s="170">
        <v>0</v>
      </c>
      <c r="F17" s="105">
        <f>SUMIFS('intervences kodi'!$M$5:$M$222,'intervences kodi'!$L$5:$L$222,'Visi kodi'!A17,'intervences kodi'!$J$5:$J$222,'Visi kodi'!$F$2)+SUMIFS('intervences kodi'!$O$5:$O$222,'intervences kodi'!$N$5:$N$222,'Visi kodi'!A17,'intervences kodi'!$J$5:$J$222,'Visi kodi'!$F$2)+SUMIFS('intervences kodi'!$Q$5:$Q$222,'intervences kodi'!$P$5:$P$222,'Visi kodi'!A17,'intervences kodi'!$J$5:$J$222,'Visi kodi'!$F$2)+SUMIFS('intervences kodi'!$S$5:$S$222,'intervences kodi'!$R$5:$R$222,'Visi kodi'!A17,'intervences kodi'!$J$5:$J$222,'Visi kodi'!$F$2)+SUMIFS('intervences kodi'!$U$5:$U$222,'intervences kodi'!$T$5:$T$222,'Visi kodi'!A17,'intervences kodi'!$J$5:$J$222,'Visi kodi'!$F$2)+SUMIFS('intervences kodi'!$W$5:$W$222,'intervences kodi'!$V$5:$V$222,'Visi kodi'!A17,'intervences kodi'!$J$5:$J$222,'Visi kodi'!$F$2)</f>
        <v>9631935</v>
      </c>
      <c r="G17" s="105">
        <f>SUMIFS('intervences kodi'!$M$5:$M$222,'intervences kodi'!$L$5:$L$222,'Visi kodi'!A17,'intervences kodi'!$J$5:$J$222,'Visi kodi'!$G$2)+SUMIFS('intervences kodi'!$O$5:$O$222,'intervences kodi'!$N$5:$N$222,'Visi kodi'!A17,'intervences kodi'!$J$5:$J$222,'Visi kodi'!$G$2)+SUMIFS('intervences kodi'!$Q$5:$Q$222,'intervences kodi'!$P$5:$P$222,'Visi kodi'!A17,'intervences kodi'!$J$5:$J$222,'Visi kodi'!$G$2)+SUMIFS('intervences kodi'!$S$5:$S$222,'intervences kodi'!$R$5:$R$222,'Visi kodi'!A17,'intervences kodi'!$J$5:$J$222,'Visi kodi'!$G$2)+SUMIFS('intervences kodi'!$U$5:$U$222,'intervences kodi'!$T$5:$T$222,'Visi kodi'!A17,'intervences kodi'!$J$5:$J$222,'Visi kodi'!$G$2)+SUMIFS('intervences kodi'!$W$5:$W$222,'intervences kodi'!$V$5:$V$222,'Visi kodi'!A17,'intervences kodi'!$J$5:$J$222,'Visi kodi'!$G$2)</f>
        <v>0</v>
      </c>
      <c r="H17" s="105">
        <f t="shared" si="0"/>
        <v>0</v>
      </c>
      <c r="I17" s="105">
        <f t="shared" si="1"/>
        <v>0</v>
      </c>
      <c r="J17" s="105">
        <f t="shared" si="2"/>
        <v>0</v>
      </c>
      <c r="K17" s="169">
        <f t="shared" si="3"/>
        <v>0</v>
      </c>
      <c r="L17" s="105">
        <f>SUMIFS('intervences kodi'!$M$5:$M$222,'intervences kodi'!$L$5:$L$222,'Visi kodi'!A17,'intervences kodi'!$J$5:$J$222,'Visi kodi'!$L$2)+SUMIFS('intervences kodi'!$M$5:$M$222,'intervences kodi'!$N$5:$N$222,'Visi kodi'!A17,'intervences kodi'!$J$5:$J$222,'Visi kodi'!$L$2)+SUMIFS('intervences kodi'!$M$5:$M$222,'intervences kodi'!$P$5:$P$222,'Visi kodi'!A17,'intervences kodi'!$J$5:$J$222,'Visi kodi'!$L$2)+SUMIFS('intervences kodi'!$M$5:$M$222,'intervences kodi'!$R$5:$R$222,'Visi kodi'!A17,'intervences kodi'!$J$5:$J$222,'Visi kodi'!$L$2)+SUMIFS('intervences kodi'!$M$5:$M$222,'intervences kodi'!$T$5:$T$222,'Visi kodi'!A17,'intervences kodi'!$J$5:$J$222,'Visi kodi'!$L$2)+SUMIFS('intervences kodi'!$M$5:$M$222,'intervences kodi'!$V$5:$V$222,'Visi kodi'!A17,'intervences kodi'!$J$5:$J$222,'Visi kodi'!$L$2)</f>
        <v>0</v>
      </c>
      <c r="M17" s="82"/>
      <c r="N17" s="82"/>
      <c r="O17" s="82"/>
    </row>
    <row r="18" spans="1:15" ht="11.15" customHeight="1" x14ac:dyDescent="0.2">
      <c r="A18" s="168">
        <v>15</v>
      </c>
      <c r="B18" s="171" t="s">
        <v>1786</v>
      </c>
      <c r="C18" s="172">
        <v>0.4</v>
      </c>
      <c r="D18" s="56">
        <v>0</v>
      </c>
      <c r="F18" s="105">
        <f>SUMIFS('intervences kodi'!$M$5:$M$222,'intervences kodi'!$L$5:$L$222,'Visi kodi'!A18,'intervences kodi'!$J$5:$J$222,'Visi kodi'!$F$2)+SUMIFS('intervences kodi'!$O$5:$O$222,'intervences kodi'!$N$5:$N$222,'Visi kodi'!A18,'intervences kodi'!$J$5:$J$222,'Visi kodi'!$F$2)+SUMIFS('intervences kodi'!$Q$5:$Q$222,'intervences kodi'!$P$5:$P$222,'Visi kodi'!A18,'intervences kodi'!$J$5:$J$222,'Visi kodi'!$F$2)+SUMIFS('intervences kodi'!$S$5:$S$222,'intervences kodi'!$R$5:$R$222,'Visi kodi'!A18,'intervences kodi'!$J$5:$J$222,'Visi kodi'!$F$2)+SUMIFS('intervences kodi'!$U$5:$U$222,'intervences kodi'!$T$5:$T$222,'Visi kodi'!A18,'intervences kodi'!$J$5:$J$222,'Visi kodi'!$F$2)+SUMIFS('intervences kodi'!$W$5:$W$222,'intervences kodi'!$V$5:$V$222,'Visi kodi'!A18,'intervences kodi'!$J$5:$J$222,'Visi kodi'!$F$2)</f>
        <v>0</v>
      </c>
      <c r="G18" s="105">
        <f>SUMIFS('intervences kodi'!$M$5:$M$222,'intervences kodi'!$L$5:$L$222,'Visi kodi'!A18,'intervences kodi'!$J$5:$J$222,'Visi kodi'!$G$2)+SUMIFS('intervences kodi'!$O$5:$O$222,'intervences kodi'!$N$5:$N$222,'Visi kodi'!A18,'intervences kodi'!$J$5:$J$222,'Visi kodi'!$G$2)+SUMIFS('intervences kodi'!$Q$5:$Q$222,'intervences kodi'!$P$5:$P$222,'Visi kodi'!A18,'intervences kodi'!$J$5:$J$222,'Visi kodi'!$G$2)+SUMIFS('intervences kodi'!$S$5:$S$222,'intervences kodi'!$R$5:$R$222,'Visi kodi'!A18,'intervences kodi'!$J$5:$J$222,'Visi kodi'!$G$2)+SUMIFS('intervences kodi'!$U$5:$U$222,'intervences kodi'!$T$5:$T$222,'Visi kodi'!A18,'intervences kodi'!$J$5:$J$222,'Visi kodi'!$G$2)+SUMIFS('intervences kodi'!$W$5:$W$222,'intervences kodi'!$V$5:$V$222,'Visi kodi'!A18,'intervences kodi'!$J$5:$J$222,'Visi kodi'!$G$2)</f>
        <v>0</v>
      </c>
      <c r="H18" s="105">
        <f t="shared" si="0"/>
        <v>0</v>
      </c>
      <c r="I18" s="105">
        <f t="shared" si="1"/>
        <v>0</v>
      </c>
      <c r="J18" s="105">
        <f t="shared" si="2"/>
        <v>0</v>
      </c>
      <c r="K18" s="169">
        <f t="shared" si="3"/>
        <v>0</v>
      </c>
      <c r="L18" s="105">
        <f>SUMIFS('intervences kodi'!$M$5:$M$222,'intervences kodi'!$L$5:$L$222,'Visi kodi'!A18,'intervences kodi'!$J$5:$J$222,'Visi kodi'!$L$2)+SUMIFS('intervences kodi'!$M$5:$M$222,'intervences kodi'!$N$5:$N$222,'Visi kodi'!A18,'intervences kodi'!$J$5:$J$222,'Visi kodi'!$L$2)+SUMIFS('intervences kodi'!$M$5:$M$222,'intervences kodi'!$P$5:$P$222,'Visi kodi'!A18,'intervences kodi'!$J$5:$J$222,'Visi kodi'!$L$2)+SUMIFS('intervences kodi'!$M$5:$M$222,'intervences kodi'!$R$5:$R$222,'Visi kodi'!A18,'intervences kodi'!$J$5:$J$222,'Visi kodi'!$L$2)+SUMIFS('intervences kodi'!$M$5:$M$222,'intervences kodi'!$T$5:$T$222,'Visi kodi'!A18,'intervences kodi'!$J$5:$J$222,'Visi kodi'!$L$2)+SUMIFS('intervences kodi'!$M$5:$M$222,'intervences kodi'!$V$5:$V$222,'Visi kodi'!A18,'intervences kodi'!$J$5:$J$222,'Visi kodi'!$L$2)</f>
        <v>0</v>
      </c>
      <c r="M18" s="82"/>
      <c r="N18" s="82"/>
      <c r="O18" s="82"/>
    </row>
    <row r="19" spans="1:15" ht="11.15" customHeight="1" x14ac:dyDescent="0.2">
      <c r="A19" s="168">
        <v>16</v>
      </c>
      <c r="B19" s="171" t="s">
        <v>360</v>
      </c>
      <c r="C19" s="170">
        <v>0</v>
      </c>
      <c r="D19" s="170">
        <v>0</v>
      </c>
      <c r="F19" s="105">
        <f>SUMIFS('intervences kodi'!$M$5:$M$222,'intervences kodi'!$L$5:$L$222,'Visi kodi'!A19,'intervences kodi'!$J$5:$J$222,'Visi kodi'!$F$2)+SUMIFS('intervences kodi'!$O$5:$O$222,'intervences kodi'!$N$5:$N$222,'Visi kodi'!A19,'intervences kodi'!$J$5:$J$222,'Visi kodi'!$F$2)+SUMIFS('intervences kodi'!$Q$5:$Q$222,'intervences kodi'!$P$5:$P$222,'Visi kodi'!A19,'intervences kodi'!$J$5:$J$222,'Visi kodi'!$F$2)+SUMIFS('intervences kodi'!$S$5:$S$222,'intervences kodi'!$R$5:$R$222,'Visi kodi'!A19,'intervences kodi'!$J$5:$J$222,'Visi kodi'!$F$2)+SUMIFS('intervences kodi'!$U$5:$U$222,'intervences kodi'!$T$5:$T$222,'Visi kodi'!A19,'intervences kodi'!$J$5:$J$222,'Visi kodi'!$F$2)+SUMIFS('intervences kodi'!$W$5:$W$222,'intervences kodi'!$V$5:$V$222,'Visi kodi'!A19,'intervences kodi'!$J$5:$J$222,'Visi kodi'!$F$2)</f>
        <v>157845295</v>
      </c>
      <c r="G19" s="105">
        <f>SUMIFS('intervences kodi'!$M$5:$M$222,'intervences kodi'!$L$5:$L$222,'Visi kodi'!A19,'intervences kodi'!$J$5:$J$222,'Visi kodi'!$G$2)+SUMIFS('intervences kodi'!$O$5:$O$222,'intervences kodi'!$N$5:$N$222,'Visi kodi'!A19,'intervences kodi'!$J$5:$J$222,'Visi kodi'!$G$2)+SUMIFS('intervences kodi'!$Q$5:$Q$222,'intervences kodi'!$P$5:$P$222,'Visi kodi'!A19,'intervences kodi'!$J$5:$J$222,'Visi kodi'!$G$2)+SUMIFS('intervences kodi'!$S$5:$S$222,'intervences kodi'!$R$5:$R$222,'Visi kodi'!A19,'intervences kodi'!$J$5:$J$222,'Visi kodi'!$G$2)+SUMIFS('intervences kodi'!$U$5:$U$222,'intervences kodi'!$T$5:$T$222,'Visi kodi'!A19,'intervences kodi'!$J$5:$J$222,'Visi kodi'!$G$2)+SUMIFS('intervences kodi'!$W$5:$W$222,'intervences kodi'!$V$5:$V$222,'Visi kodi'!A19,'intervences kodi'!$J$5:$J$222,'Visi kodi'!$G$2)</f>
        <v>0</v>
      </c>
      <c r="H19" s="105">
        <f t="shared" si="0"/>
        <v>0</v>
      </c>
      <c r="I19" s="105">
        <f t="shared" si="1"/>
        <v>0</v>
      </c>
      <c r="J19" s="105">
        <f t="shared" si="2"/>
        <v>0</v>
      </c>
      <c r="K19" s="169">
        <f t="shared" si="3"/>
        <v>0</v>
      </c>
      <c r="L19" s="105">
        <f>SUMIFS('intervences kodi'!$M$5:$M$222,'intervences kodi'!$L$5:$L$222,'Visi kodi'!A19,'intervences kodi'!$J$5:$J$222,'Visi kodi'!$L$2)+SUMIFS('intervences kodi'!$M$5:$M$222,'intervences kodi'!$N$5:$N$222,'Visi kodi'!A19,'intervences kodi'!$J$5:$J$222,'Visi kodi'!$L$2)+SUMIFS('intervences kodi'!$M$5:$M$222,'intervences kodi'!$P$5:$P$222,'Visi kodi'!A19,'intervences kodi'!$J$5:$J$222,'Visi kodi'!$L$2)+SUMIFS('intervences kodi'!$M$5:$M$222,'intervences kodi'!$R$5:$R$222,'Visi kodi'!A19,'intervences kodi'!$J$5:$J$222,'Visi kodi'!$L$2)+SUMIFS('intervences kodi'!$M$5:$M$222,'intervences kodi'!$T$5:$T$222,'Visi kodi'!A19,'intervences kodi'!$J$5:$J$222,'Visi kodi'!$L$2)+SUMIFS('intervences kodi'!$M$5:$M$222,'intervences kodi'!$V$5:$V$222,'Visi kodi'!A19,'intervences kodi'!$J$5:$J$222,'Visi kodi'!$L$2)</f>
        <v>0</v>
      </c>
      <c r="M19" s="82"/>
      <c r="N19" s="82"/>
      <c r="O19" s="82"/>
    </row>
    <row r="20" spans="1:15" ht="11.15" customHeight="1" x14ac:dyDescent="0.2">
      <c r="A20" s="168">
        <v>17</v>
      </c>
      <c r="B20" s="171" t="s">
        <v>1787</v>
      </c>
      <c r="C20" s="172">
        <v>0.4</v>
      </c>
      <c r="D20" s="56">
        <v>0</v>
      </c>
      <c r="F20" s="105">
        <f>SUMIFS('intervences kodi'!$M$5:$M$222,'intervences kodi'!$L$5:$L$222,'Visi kodi'!A20,'intervences kodi'!$J$5:$J$222,'Visi kodi'!$F$2)+SUMIFS('intervences kodi'!$O$5:$O$222,'intervences kodi'!$N$5:$N$222,'Visi kodi'!A20,'intervences kodi'!$J$5:$J$222,'Visi kodi'!$F$2)+SUMIFS('intervences kodi'!$Q$5:$Q$222,'intervences kodi'!$P$5:$P$222,'Visi kodi'!A20,'intervences kodi'!$J$5:$J$222,'Visi kodi'!$F$2)+SUMIFS('intervences kodi'!$S$5:$S$222,'intervences kodi'!$R$5:$R$222,'Visi kodi'!A20,'intervences kodi'!$J$5:$J$222,'Visi kodi'!$F$2)+SUMIFS('intervences kodi'!$U$5:$U$222,'intervences kodi'!$T$5:$T$222,'Visi kodi'!A20,'intervences kodi'!$J$5:$J$222,'Visi kodi'!$F$2)+SUMIFS('intervences kodi'!$W$5:$W$222,'intervences kodi'!$V$5:$V$222,'Visi kodi'!A20,'intervences kodi'!$J$5:$J$222,'Visi kodi'!$F$2)</f>
        <v>0</v>
      </c>
      <c r="G20" s="105">
        <f>SUMIFS('intervences kodi'!$M$5:$M$222,'intervences kodi'!$L$5:$L$222,'Visi kodi'!A20,'intervences kodi'!$J$5:$J$222,'Visi kodi'!$G$2)+SUMIFS('intervences kodi'!$O$5:$O$222,'intervences kodi'!$N$5:$N$222,'Visi kodi'!A20,'intervences kodi'!$J$5:$J$222,'Visi kodi'!$G$2)+SUMIFS('intervences kodi'!$Q$5:$Q$222,'intervences kodi'!$P$5:$P$222,'Visi kodi'!A20,'intervences kodi'!$J$5:$J$222,'Visi kodi'!$G$2)+SUMIFS('intervences kodi'!$S$5:$S$222,'intervences kodi'!$R$5:$R$222,'Visi kodi'!A20,'intervences kodi'!$J$5:$J$222,'Visi kodi'!$G$2)+SUMIFS('intervences kodi'!$U$5:$U$222,'intervences kodi'!$T$5:$T$222,'Visi kodi'!A20,'intervences kodi'!$J$5:$J$222,'Visi kodi'!$G$2)+SUMIFS('intervences kodi'!$W$5:$W$222,'intervences kodi'!$V$5:$V$222,'Visi kodi'!A20,'intervences kodi'!$J$5:$J$222,'Visi kodi'!$G$2)</f>
        <v>0</v>
      </c>
      <c r="H20" s="105">
        <f t="shared" si="0"/>
        <v>0</v>
      </c>
      <c r="I20" s="105">
        <f t="shared" si="1"/>
        <v>0</v>
      </c>
      <c r="J20" s="105">
        <f t="shared" si="2"/>
        <v>0</v>
      </c>
      <c r="K20" s="169">
        <f t="shared" si="3"/>
        <v>0</v>
      </c>
      <c r="L20" s="105">
        <f>SUMIFS('intervences kodi'!$M$5:$M$222,'intervences kodi'!$L$5:$L$222,'Visi kodi'!A20,'intervences kodi'!$J$5:$J$222,'Visi kodi'!$L$2)+SUMIFS('intervences kodi'!$M$5:$M$222,'intervences kodi'!$N$5:$N$222,'Visi kodi'!A20,'intervences kodi'!$J$5:$J$222,'Visi kodi'!$L$2)+SUMIFS('intervences kodi'!$M$5:$M$222,'intervences kodi'!$P$5:$P$222,'Visi kodi'!A20,'intervences kodi'!$J$5:$J$222,'Visi kodi'!$L$2)+SUMIFS('intervences kodi'!$M$5:$M$222,'intervences kodi'!$R$5:$R$222,'Visi kodi'!A20,'intervences kodi'!$J$5:$J$222,'Visi kodi'!$L$2)+SUMIFS('intervences kodi'!$M$5:$M$222,'intervences kodi'!$T$5:$T$222,'Visi kodi'!A20,'intervences kodi'!$J$5:$J$222,'Visi kodi'!$L$2)+SUMIFS('intervences kodi'!$M$5:$M$222,'intervences kodi'!$V$5:$V$222,'Visi kodi'!A20,'intervences kodi'!$J$5:$J$222,'Visi kodi'!$L$2)</f>
        <v>0</v>
      </c>
      <c r="M20" s="82"/>
      <c r="N20" s="82"/>
      <c r="O20" s="82"/>
    </row>
    <row r="21" spans="1:15" ht="11.15" customHeight="1" x14ac:dyDescent="0.2">
      <c r="A21" s="168">
        <v>18</v>
      </c>
      <c r="B21" s="171" t="s">
        <v>361</v>
      </c>
      <c r="C21" s="170">
        <v>0</v>
      </c>
      <c r="D21" s="170">
        <v>0</v>
      </c>
      <c r="F21" s="105">
        <f>SUMIFS('intervences kodi'!$M$5:$M$222,'intervences kodi'!$L$5:$L$222,'Visi kodi'!A21,'intervences kodi'!$J$5:$J$222,'Visi kodi'!$F$2)+SUMIFS('intervences kodi'!$O$5:$O$222,'intervences kodi'!$N$5:$N$222,'Visi kodi'!A21,'intervences kodi'!$J$5:$J$222,'Visi kodi'!$F$2)+SUMIFS('intervences kodi'!$Q$5:$Q$222,'intervences kodi'!$P$5:$P$222,'Visi kodi'!A21,'intervences kodi'!$J$5:$J$222,'Visi kodi'!$F$2)+SUMIFS('intervences kodi'!$S$5:$S$222,'intervences kodi'!$R$5:$R$222,'Visi kodi'!A21,'intervences kodi'!$J$5:$J$222,'Visi kodi'!$F$2)+SUMIFS('intervences kodi'!$U$5:$U$222,'intervences kodi'!$T$5:$T$222,'Visi kodi'!A21,'intervences kodi'!$J$5:$J$222,'Visi kodi'!$F$2)+SUMIFS('intervences kodi'!$W$5:$W$222,'intervences kodi'!$V$5:$V$222,'Visi kodi'!A21,'intervences kodi'!$J$5:$J$222,'Visi kodi'!$F$2)</f>
        <v>0</v>
      </c>
      <c r="G21" s="105">
        <f>SUMIFS('intervences kodi'!$M$5:$M$222,'intervences kodi'!$L$5:$L$222,'Visi kodi'!A21,'intervences kodi'!$J$5:$J$222,'Visi kodi'!$G$2)+SUMIFS('intervences kodi'!$O$5:$O$222,'intervences kodi'!$N$5:$N$222,'Visi kodi'!A21,'intervences kodi'!$J$5:$J$222,'Visi kodi'!$G$2)+SUMIFS('intervences kodi'!$Q$5:$Q$222,'intervences kodi'!$P$5:$P$222,'Visi kodi'!A21,'intervences kodi'!$J$5:$J$222,'Visi kodi'!$G$2)+SUMIFS('intervences kodi'!$S$5:$S$222,'intervences kodi'!$R$5:$R$222,'Visi kodi'!A21,'intervences kodi'!$J$5:$J$222,'Visi kodi'!$G$2)+SUMIFS('intervences kodi'!$U$5:$U$222,'intervences kodi'!$T$5:$T$222,'Visi kodi'!A21,'intervences kodi'!$J$5:$J$222,'Visi kodi'!$G$2)+SUMIFS('intervences kodi'!$W$5:$W$222,'intervences kodi'!$V$5:$V$222,'Visi kodi'!A21,'intervences kodi'!$J$5:$J$222,'Visi kodi'!$G$2)</f>
        <v>0</v>
      </c>
      <c r="H21" s="105">
        <f t="shared" si="0"/>
        <v>0</v>
      </c>
      <c r="I21" s="105">
        <f t="shared" si="1"/>
        <v>0</v>
      </c>
      <c r="J21" s="105">
        <f t="shared" si="2"/>
        <v>0</v>
      </c>
      <c r="K21" s="169">
        <f t="shared" si="3"/>
        <v>0</v>
      </c>
      <c r="L21" s="105">
        <f>SUMIFS('intervences kodi'!$M$5:$M$222,'intervences kodi'!$L$5:$L$222,'Visi kodi'!A21,'intervences kodi'!$J$5:$J$222,'Visi kodi'!$L$2)+SUMIFS('intervences kodi'!$M$5:$M$222,'intervences kodi'!$N$5:$N$222,'Visi kodi'!A21,'intervences kodi'!$J$5:$J$222,'Visi kodi'!$L$2)+SUMIFS('intervences kodi'!$M$5:$M$222,'intervences kodi'!$P$5:$P$222,'Visi kodi'!A21,'intervences kodi'!$J$5:$J$222,'Visi kodi'!$L$2)+SUMIFS('intervences kodi'!$M$5:$M$222,'intervences kodi'!$R$5:$R$222,'Visi kodi'!A21,'intervences kodi'!$J$5:$J$222,'Visi kodi'!$L$2)+SUMIFS('intervences kodi'!$M$5:$M$222,'intervences kodi'!$T$5:$T$222,'Visi kodi'!A21,'intervences kodi'!$J$5:$J$222,'Visi kodi'!$L$2)+SUMIFS('intervences kodi'!$M$5:$M$222,'intervences kodi'!$V$5:$V$222,'Visi kodi'!A21,'intervences kodi'!$J$5:$J$222,'Visi kodi'!$L$2)</f>
        <v>0</v>
      </c>
      <c r="M21" s="82"/>
      <c r="N21" s="82"/>
      <c r="O21" s="82"/>
    </row>
    <row r="22" spans="1:15" ht="11.15" customHeight="1" x14ac:dyDescent="0.2">
      <c r="A22" s="168">
        <v>19</v>
      </c>
      <c r="B22" s="171" t="s">
        <v>362</v>
      </c>
      <c r="C22" s="170">
        <v>0</v>
      </c>
      <c r="D22" s="170">
        <v>0</v>
      </c>
      <c r="F22" s="105">
        <f>SUMIFS('intervences kodi'!$M$5:$M$222,'intervences kodi'!$L$5:$L$222,'Visi kodi'!A22,'intervences kodi'!$J$5:$J$222,'Visi kodi'!$F$2)+SUMIFS('intervences kodi'!$O$5:$O$222,'intervences kodi'!$N$5:$N$222,'Visi kodi'!A22,'intervences kodi'!$J$5:$J$222,'Visi kodi'!$F$2)+SUMIFS('intervences kodi'!$Q$5:$Q$222,'intervences kodi'!$P$5:$P$222,'Visi kodi'!A22,'intervences kodi'!$J$5:$J$222,'Visi kodi'!$F$2)+SUMIFS('intervences kodi'!$S$5:$S$222,'intervences kodi'!$R$5:$R$222,'Visi kodi'!A22,'intervences kodi'!$J$5:$J$222,'Visi kodi'!$F$2)+SUMIFS('intervences kodi'!$U$5:$U$222,'intervences kodi'!$T$5:$T$222,'Visi kodi'!A22,'intervences kodi'!$J$5:$J$222,'Visi kodi'!$F$2)+SUMIFS('intervences kodi'!$W$5:$W$222,'intervences kodi'!$V$5:$V$222,'Visi kodi'!A22,'intervences kodi'!$J$5:$J$222,'Visi kodi'!$F$2)</f>
        <v>0</v>
      </c>
      <c r="G22" s="105">
        <f>SUMIFS('intervences kodi'!$M$5:$M$222,'intervences kodi'!$L$5:$L$222,'Visi kodi'!A22,'intervences kodi'!$J$5:$J$222,'Visi kodi'!$G$2)+SUMIFS('intervences kodi'!$O$5:$O$222,'intervences kodi'!$N$5:$N$222,'Visi kodi'!A22,'intervences kodi'!$J$5:$J$222,'Visi kodi'!$G$2)+SUMIFS('intervences kodi'!$Q$5:$Q$222,'intervences kodi'!$P$5:$P$222,'Visi kodi'!A22,'intervences kodi'!$J$5:$J$222,'Visi kodi'!$G$2)+SUMIFS('intervences kodi'!$S$5:$S$222,'intervences kodi'!$R$5:$R$222,'Visi kodi'!A22,'intervences kodi'!$J$5:$J$222,'Visi kodi'!$G$2)+SUMIFS('intervences kodi'!$U$5:$U$222,'intervences kodi'!$T$5:$T$222,'Visi kodi'!A22,'intervences kodi'!$J$5:$J$222,'Visi kodi'!$G$2)+SUMIFS('intervences kodi'!$W$5:$W$222,'intervences kodi'!$V$5:$V$222,'Visi kodi'!A22,'intervences kodi'!$J$5:$J$222,'Visi kodi'!$G$2)</f>
        <v>0</v>
      </c>
      <c r="H22" s="105">
        <f t="shared" si="0"/>
        <v>0</v>
      </c>
      <c r="I22" s="105">
        <f t="shared" si="1"/>
        <v>0</v>
      </c>
      <c r="J22" s="105">
        <f t="shared" si="2"/>
        <v>0</v>
      </c>
      <c r="K22" s="169">
        <f t="shared" si="3"/>
        <v>0</v>
      </c>
      <c r="L22" s="105">
        <f>SUMIFS('intervences kodi'!$M$5:$M$222,'intervences kodi'!$L$5:$L$222,'Visi kodi'!A22,'intervences kodi'!$J$5:$J$222,'Visi kodi'!$L$2)+SUMIFS('intervences kodi'!$M$5:$M$222,'intervences kodi'!$N$5:$N$222,'Visi kodi'!A22,'intervences kodi'!$J$5:$J$222,'Visi kodi'!$L$2)+SUMIFS('intervences kodi'!$M$5:$M$222,'intervences kodi'!$P$5:$P$222,'Visi kodi'!A22,'intervences kodi'!$J$5:$J$222,'Visi kodi'!$L$2)+SUMIFS('intervences kodi'!$M$5:$M$222,'intervences kodi'!$R$5:$R$222,'Visi kodi'!A22,'intervences kodi'!$J$5:$J$222,'Visi kodi'!$L$2)+SUMIFS('intervences kodi'!$M$5:$M$222,'intervences kodi'!$T$5:$T$222,'Visi kodi'!A22,'intervences kodi'!$J$5:$J$222,'Visi kodi'!$L$2)+SUMIFS('intervences kodi'!$M$5:$M$222,'intervences kodi'!$V$5:$V$222,'Visi kodi'!A22,'intervences kodi'!$J$5:$J$222,'Visi kodi'!$L$2)</f>
        <v>0</v>
      </c>
      <c r="M22" s="82"/>
      <c r="N22" s="82"/>
      <c r="O22" s="82"/>
    </row>
    <row r="23" spans="1:15" ht="11.15" customHeight="1" x14ac:dyDescent="0.2">
      <c r="A23" s="168">
        <v>20</v>
      </c>
      <c r="B23" s="171" t="s">
        <v>363</v>
      </c>
      <c r="C23" s="170">
        <v>0</v>
      </c>
      <c r="D23" s="170">
        <v>0</v>
      </c>
      <c r="F23" s="105">
        <f>SUMIFS('intervences kodi'!$M$5:$M$222,'intervences kodi'!$L$5:$L$222,'Visi kodi'!A23,'intervences kodi'!$J$5:$J$222,'Visi kodi'!$F$2)+SUMIFS('intervences kodi'!$O$5:$O$222,'intervences kodi'!$N$5:$N$222,'Visi kodi'!A23,'intervences kodi'!$J$5:$J$222,'Visi kodi'!$F$2)+SUMIFS('intervences kodi'!$Q$5:$Q$222,'intervences kodi'!$P$5:$P$222,'Visi kodi'!A23,'intervences kodi'!$J$5:$J$222,'Visi kodi'!$F$2)+SUMIFS('intervences kodi'!$S$5:$S$222,'intervences kodi'!$R$5:$R$222,'Visi kodi'!A23,'intervences kodi'!$J$5:$J$222,'Visi kodi'!$F$2)+SUMIFS('intervences kodi'!$U$5:$U$222,'intervences kodi'!$T$5:$T$222,'Visi kodi'!A23,'intervences kodi'!$J$5:$J$222,'Visi kodi'!$F$2)+SUMIFS('intervences kodi'!$W$5:$W$222,'intervences kodi'!$V$5:$V$222,'Visi kodi'!A23,'intervences kodi'!$J$5:$J$222,'Visi kodi'!$F$2)</f>
        <v>139238533</v>
      </c>
      <c r="G23" s="105">
        <f>SUMIFS('intervences kodi'!$M$5:$M$222,'intervences kodi'!$L$5:$L$222,'Visi kodi'!A23,'intervences kodi'!$J$5:$J$222,'Visi kodi'!$G$2)+SUMIFS('intervences kodi'!$O$5:$O$222,'intervences kodi'!$N$5:$N$222,'Visi kodi'!A23,'intervences kodi'!$J$5:$J$222,'Visi kodi'!$G$2)+SUMIFS('intervences kodi'!$Q$5:$Q$222,'intervences kodi'!$P$5:$P$222,'Visi kodi'!A23,'intervences kodi'!$J$5:$J$222,'Visi kodi'!$G$2)+SUMIFS('intervences kodi'!$S$5:$S$222,'intervences kodi'!$R$5:$R$222,'Visi kodi'!A23,'intervences kodi'!$J$5:$J$222,'Visi kodi'!$G$2)+SUMIFS('intervences kodi'!$U$5:$U$222,'intervences kodi'!$T$5:$T$222,'Visi kodi'!A23,'intervences kodi'!$J$5:$J$222,'Visi kodi'!$G$2)+SUMIFS('intervences kodi'!$W$5:$W$222,'intervences kodi'!$V$5:$V$222,'Visi kodi'!A23,'intervences kodi'!$J$5:$J$222,'Visi kodi'!$G$2)</f>
        <v>0</v>
      </c>
      <c r="H23" s="105">
        <f t="shared" si="0"/>
        <v>0</v>
      </c>
      <c r="I23" s="105">
        <f t="shared" si="1"/>
        <v>0</v>
      </c>
      <c r="J23" s="105">
        <f t="shared" si="2"/>
        <v>0</v>
      </c>
      <c r="K23" s="169">
        <f t="shared" si="3"/>
        <v>0</v>
      </c>
      <c r="L23" s="105">
        <f>SUMIFS('intervences kodi'!$M$5:$M$222,'intervences kodi'!$L$5:$L$222,'Visi kodi'!A23,'intervences kodi'!$J$5:$J$222,'Visi kodi'!$L$2)+SUMIFS('intervences kodi'!$M$5:$M$222,'intervences kodi'!$N$5:$N$222,'Visi kodi'!A23,'intervences kodi'!$J$5:$J$222,'Visi kodi'!$L$2)+SUMIFS('intervences kodi'!$M$5:$M$222,'intervences kodi'!$P$5:$P$222,'Visi kodi'!A23,'intervences kodi'!$J$5:$J$222,'Visi kodi'!$L$2)+SUMIFS('intervences kodi'!$M$5:$M$222,'intervences kodi'!$R$5:$R$222,'Visi kodi'!A23,'intervences kodi'!$J$5:$J$222,'Visi kodi'!$L$2)+SUMIFS('intervences kodi'!$M$5:$M$222,'intervences kodi'!$T$5:$T$222,'Visi kodi'!A23,'intervences kodi'!$J$5:$J$222,'Visi kodi'!$L$2)+SUMIFS('intervences kodi'!$M$5:$M$222,'intervences kodi'!$V$5:$V$222,'Visi kodi'!A23,'intervences kodi'!$J$5:$J$222,'Visi kodi'!$L$2)</f>
        <v>54382148</v>
      </c>
      <c r="M23" s="82">
        <f>L23*C23</f>
        <v>0</v>
      </c>
      <c r="N23" s="82"/>
      <c r="O23" s="82"/>
    </row>
    <row r="24" spans="1:15" ht="11.15" customHeight="1" x14ac:dyDescent="0.2">
      <c r="A24" s="168">
        <v>21</v>
      </c>
      <c r="B24" s="171" t="s">
        <v>521</v>
      </c>
      <c r="C24" s="170">
        <v>0</v>
      </c>
      <c r="D24" s="170">
        <v>0</v>
      </c>
      <c r="F24" s="105">
        <f>SUMIFS('intervences kodi'!$M$5:$M$222,'intervences kodi'!$L$5:$L$222,'Visi kodi'!A24,'intervences kodi'!$J$5:$J$222,'Visi kodi'!$F$2)+SUMIFS('intervences kodi'!$O$5:$O$222,'intervences kodi'!$N$5:$N$222,'Visi kodi'!A24,'intervences kodi'!$J$5:$J$222,'Visi kodi'!$F$2)+SUMIFS('intervences kodi'!$Q$5:$Q$222,'intervences kodi'!$P$5:$P$222,'Visi kodi'!A24,'intervences kodi'!$J$5:$J$222,'Visi kodi'!$F$2)+SUMIFS('intervences kodi'!$S$5:$S$222,'intervences kodi'!$R$5:$R$222,'Visi kodi'!A24,'intervences kodi'!$J$5:$J$222,'Visi kodi'!$F$2)+SUMIFS('intervences kodi'!$U$5:$U$222,'intervences kodi'!$T$5:$T$222,'Visi kodi'!A24,'intervences kodi'!$J$5:$J$222,'Visi kodi'!$F$2)+SUMIFS('intervences kodi'!$W$5:$W$222,'intervences kodi'!$V$5:$V$222,'Visi kodi'!A24,'intervences kodi'!$J$5:$J$222,'Visi kodi'!$F$2)</f>
        <v>187965696</v>
      </c>
      <c r="G24" s="105">
        <f>SUMIFS('intervences kodi'!$M$5:$M$222,'intervences kodi'!$L$5:$L$222,'Visi kodi'!A24,'intervences kodi'!$J$5:$J$222,'Visi kodi'!$G$2)+SUMIFS('intervences kodi'!$O$5:$O$222,'intervences kodi'!$N$5:$N$222,'Visi kodi'!A24,'intervences kodi'!$J$5:$J$222,'Visi kodi'!$G$2)+SUMIFS('intervences kodi'!$Q$5:$Q$222,'intervences kodi'!$P$5:$P$222,'Visi kodi'!A24,'intervences kodi'!$J$5:$J$222,'Visi kodi'!$G$2)+SUMIFS('intervences kodi'!$S$5:$S$222,'intervences kodi'!$R$5:$R$222,'Visi kodi'!A24,'intervences kodi'!$J$5:$J$222,'Visi kodi'!$G$2)+SUMIFS('intervences kodi'!$U$5:$U$222,'intervences kodi'!$T$5:$T$222,'Visi kodi'!A24,'intervences kodi'!$J$5:$J$222,'Visi kodi'!$G$2)+SUMIFS('intervences kodi'!$W$5:$W$222,'intervences kodi'!$V$5:$V$222,'Visi kodi'!A24,'intervences kodi'!$J$5:$J$222,'Visi kodi'!$G$2)</f>
        <v>0</v>
      </c>
      <c r="H24" s="105">
        <f t="shared" si="0"/>
        <v>0</v>
      </c>
      <c r="I24" s="105">
        <f t="shared" si="1"/>
        <v>0</v>
      </c>
      <c r="J24" s="105">
        <f t="shared" si="2"/>
        <v>0</v>
      </c>
      <c r="K24" s="169">
        <f t="shared" si="3"/>
        <v>0</v>
      </c>
      <c r="L24" s="105">
        <f>SUMIFS('intervences kodi'!$M$5:$M$222,'intervences kodi'!$L$5:$L$222,'Visi kodi'!A24,'intervences kodi'!$J$5:$J$222,'Visi kodi'!$L$2)+SUMIFS('intervences kodi'!$M$5:$M$222,'intervences kodi'!$N$5:$N$222,'Visi kodi'!A24,'intervences kodi'!$J$5:$J$222,'Visi kodi'!$L$2)+SUMIFS('intervences kodi'!$M$5:$M$222,'intervences kodi'!$P$5:$P$222,'Visi kodi'!A24,'intervences kodi'!$J$5:$J$222,'Visi kodi'!$L$2)+SUMIFS('intervences kodi'!$M$5:$M$222,'intervences kodi'!$R$5:$R$222,'Visi kodi'!A24,'intervences kodi'!$J$5:$J$222,'Visi kodi'!$L$2)+SUMIFS('intervences kodi'!$M$5:$M$222,'intervences kodi'!$T$5:$T$222,'Visi kodi'!A24,'intervences kodi'!$J$5:$J$222,'Visi kodi'!$L$2)+SUMIFS('intervences kodi'!$M$5:$M$222,'intervences kodi'!$V$5:$V$222,'Visi kodi'!A24,'intervences kodi'!$J$5:$J$222,'Visi kodi'!$L$2)</f>
        <v>0</v>
      </c>
      <c r="M24" s="82">
        <f t="shared" ref="M24:M87" si="4">L24*C24</f>
        <v>0</v>
      </c>
      <c r="N24" s="82"/>
      <c r="O24" s="82"/>
    </row>
    <row r="25" spans="1:15" ht="11.15" customHeight="1" x14ac:dyDescent="0.2">
      <c r="A25" s="168">
        <v>22</v>
      </c>
      <c r="B25" s="171" t="s">
        <v>364</v>
      </c>
      <c r="C25" s="170">
        <v>0</v>
      </c>
      <c r="D25" s="170">
        <v>0</v>
      </c>
      <c r="F25" s="105">
        <f>SUMIFS('intervences kodi'!$M$5:$M$222,'intervences kodi'!$L$5:$L$222,'Visi kodi'!A25,'intervences kodi'!$J$5:$J$222,'Visi kodi'!$F$2)+SUMIFS('intervences kodi'!$O$5:$O$222,'intervences kodi'!$N$5:$N$222,'Visi kodi'!A25,'intervences kodi'!$J$5:$J$222,'Visi kodi'!$F$2)+SUMIFS('intervences kodi'!$Q$5:$Q$222,'intervences kodi'!$P$5:$P$222,'Visi kodi'!A25,'intervences kodi'!$J$5:$J$222,'Visi kodi'!$F$2)+SUMIFS('intervences kodi'!$S$5:$S$222,'intervences kodi'!$R$5:$R$222,'Visi kodi'!A25,'intervences kodi'!$J$5:$J$222,'Visi kodi'!$F$2)+SUMIFS('intervences kodi'!$U$5:$U$222,'intervences kodi'!$T$5:$T$222,'Visi kodi'!A25,'intervences kodi'!$J$5:$J$222,'Visi kodi'!$F$2)+SUMIFS('intervences kodi'!$W$5:$W$222,'intervences kodi'!$V$5:$V$222,'Visi kodi'!A25,'intervences kodi'!$J$5:$J$222,'Visi kodi'!$F$2)</f>
        <v>25500000</v>
      </c>
      <c r="G25" s="105">
        <f>SUMIFS('intervences kodi'!$M$5:$M$222,'intervences kodi'!$L$5:$L$222,'Visi kodi'!A25,'intervences kodi'!$J$5:$J$222,'Visi kodi'!$G$2)+SUMIFS('intervences kodi'!$O$5:$O$222,'intervences kodi'!$N$5:$N$222,'Visi kodi'!A25,'intervences kodi'!$J$5:$J$222,'Visi kodi'!$G$2)+SUMIFS('intervences kodi'!$Q$5:$Q$222,'intervences kodi'!$P$5:$P$222,'Visi kodi'!A25,'intervences kodi'!$J$5:$J$222,'Visi kodi'!$G$2)+SUMIFS('intervences kodi'!$S$5:$S$222,'intervences kodi'!$R$5:$R$222,'Visi kodi'!A25,'intervences kodi'!$J$5:$J$222,'Visi kodi'!$G$2)+SUMIFS('intervences kodi'!$U$5:$U$222,'intervences kodi'!$T$5:$T$222,'Visi kodi'!A25,'intervences kodi'!$J$5:$J$222,'Visi kodi'!$G$2)+SUMIFS('intervences kodi'!$W$5:$W$222,'intervences kodi'!$V$5:$V$222,'Visi kodi'!A25,'intervences kodi'!$J$5:$J$222,'Visi kodi'!$G$2)</f>
        <v>0</v>
      </c>
      <c r="H25" s="105">
        <f t="shared" si="0"/>
        <v>0</v>
      </c>
      <c r="I25" s="105">
        <f t="shared" si="1"/>
        <v>0</v>
      </c>
      <c r="J25" s="105">
        <f t="shared" si="2"/>
        <v>0</v>
      </c>
      <c r="K25" s="169">
        <f t="shared" si="3"/>
        <v>0</v>
      </c>
      <c r="L25" s="105">
        <f>SUMIFS('intervences kodi'!$M$5:$M$222,'intervences kodi'!$L$5:$L$222,'Visi kodi'!A25,'intervences kodi'!$J$5:$J$222,'Visi kodi'!$L$2)+SUMIFS('intervences kodi'!$M$5:$M$222,'intervences kodi'!$N$5:$N$222,'Visi kodi'!A25,'intervences kodi'!$J$5:$J$222,'Visi kodi'!$L$2)+SUMIFS('intervences kodi'!$M$5:$M$222,'intervences kodi'!$P$5:$P$222,'Visi kodi'!A25,'intervences kodi'!$J$5:$J$222,'Visi kodi'!$L$2)+SUMIFS('intervences kodi'!$M$5:$M$222,'intervences kodi'!$R$5:$R$222,'Visi kodi'!A25,'intervences kodi'!$J$5:$J$222,'Visi kodi'!$L$2)+SUMIFS('intervences kodi'!$M$5:$M$222,'intervences kodi'!$T$5:$T$222,'Visi kodi'!A25,'intervences kodi'!$J$5:$J$222,'Visi kodi'!$L$2)+SUMIFS('intervences kodi'!$M$5:$M$222,'intervences kodi'!$V$5:$V$222,'Visi kodi'!A25,'intervences kodi'!$J$5:$J$222,'Visi kodi'!$L$2)</f>
        <v>0</v>
      </c>
      <c r="M25" s="82">
        <f t="shared" si="4"/>
        <v>0</v>
      </c>
      <c r="N25" s="82"/>
      <c r="O25" s="82"/>
    </row>
    <row r="26" spans="1:15" ht="11.15" customHeight="1" x14ac:dyDescent="0.2">
      <c r="A26" s="168">
        <v>23</v>
      </c>
      <c r="B26" s="171" t="s">
        <v>522</v>
      </c>
      <c r="C26" s="170">
        <v>0</v>
      </c>
      <c r="D26" s="170">
        <v>0</v>
      </c>
      <c r="F26" s="105">
        <f>SUMIFS('intervences kodi'!$M$5:$M$222,'intervences kodi'!$L$5:$L$222,'Visi kodi'!A26,'intervences kodi'!$J$5:$J$222,'Visi kodi'!$F$2)+SUMIFS('intervences kodi'!$O$5:$O$222,'intervences kodi'!$N$5:$N$222,'Visi kodi'!A26,'intervences kodi'!$J$5:$J$222,'Visi kodi'!$F$2)+SUMIFS('intervences kodi'!$Q$5:$Q$222,'intervences kodi'!$P$5:$P$222,'Visi kodi'!A26,'intervences kodi'!$J$5:$J$222,'Visi kodi'!$F$2)+SUMIFS('intervences kodi'!$S$5:$S$222,'intervences kodi'!$R$5:$R$222,'Visi kodi'!A26,'intervences kodi'!$J$5:$J$222,'Visi kodi'!$F$2)+SUMIFS('intervences kodi'!$U$5:$U$222,'intervences kodi'!$T$5:$T$222,'Visi kodi'!A26,'intervences kodi'!$J$5:$J$222,'Visi kodi'!$F$2)+SUMIFS('intervences kodi'!$W$5:$W$222,'intervences kodi'!$V$5:$V$222,'Visi kodi'!A26,'intervences kodi'!$J$5:$J$222,'Visi kodi'!$F$2)</f>
        <v>10485546</v>
      </c>
      <c r="G26" s="105">
        <f>SUMIFS('intervences kodi'!$M$5:$M$222,'intervences kodi'!$L$5:$L$222,'Visi kodi'!A26,'intervences kodi'!$J$5:$J$222,'Visi kodi'!$G$2)+SUMIFS('intervences kodi'!$O$5:$O$222,'intervences kodi'!$N$5:$N$222,'Visi kodi'!A26,'intervences kodi'!$J$5:$J$222,'Visi kodi'!$G$2)+SUMIFS('intervences kodi'!$Q$5:$Q$222,'intervences kodi'!$P$5:$P$222,'Visi kodi'!A26,'intervences kodi'!$J$5:$J$222,'Visi kodi'!$G$2)+SUMIFS('intervences kodi'!$S$5:$S$222,'intervences kodi'!$R$5:$R$222,'Visi kodi'!A26,'intervences kodi'!$J$5:$J$222,'Visi kodi'!$G$2)+SUMIFS('intervences kodi'!$U$5:$U$222,'intervences kodi'!$T$5:$T$222,'Visi kodi'!A26,'intervences kodi'!$J$5:$J$222,'Visi kodi'!$G$2)+SUMIFS('intervences kodi'!$W$5:$W$222,'intervences kodi'!$V$5:$V$222,'Visi kodi'!A26,'intervences kodi'!$J$5:$J$222,'Visi kodi'!$G$2)</f>
        <v>0</v>
      </c>
      <c r="H26" s="105">
        <f t="shared" si="0"/>
        <v>0</v>
      </c>
      <c r="I26" s="105">
        <f t="shared" si="1"/>
        <v>0</v>
      </c>
      <c r="J26" s="105">
        <f t="shared" si="2"/>
        <v>0</v>
      </c>
      <c r="K26" s="169">
        <f t="shared" si="3"/>
        <v>0</v>
      </c>
      <c r="L26" s="105">
        <f>SUMIFS('intervences kodi'!$M$5:$M$222,'intervences kodi'!$L$5:$L$222,'Visi kodi'!A26,'intervences kodi'!$J$5:$J$222,'Visi kodi'!$L$2)+SUMIFS('intervences kodi'!$M$5:$M$222,'intervences kodi'!$N$5:$N$222,'Visi kodi'!A26,'intervences kodi'!$J$5:$J$222,'Visi kodi'!$L$2)+SUMIFS('intervences kodi'!$M$5:$M$222,'intervences kodi'!$P$5:$P$222,'Visi kodi'!A26,'intervences kodi'!$J$5:$J$222,'Visi kodi'!$L$2)+SUMIFS('intervences kodi'!$M$5:$M$222,'intervences kodi'!$R$5:$R$222,'Visi kodi'!A26,'intervences kodi'!$J$5:$J$222,'Visi kodi'!$L$2)+SUMIFS('intervences kodi'!$M$5:$M$222,'intervences kodi'!$T$5:$T$222,'Visi kodi'!A26,'intervences kodi'!$J$5:$J$222,'Visi kodi'!$L$2)+SUMIFS('intervences kodi'!$M$5:$M$222,'intervences kodi'!$V$5:$V$222,'Visi kodi'!A26,'intervences kodi'!$J$5:$J$222,'Visi kodi'!$L$2)</f>
        <v>0</v>
      </c>
      <c r="M26" s="82">
        <f t="shared" si="4"/>
        <v>0</v>
      </c>
      <c r="N26" s="82"/>
      <c r="O26" s="82"/>
    </row>
    <row r="27" spans="1:15" ht="11.15" customHeight="1" x14ac:dyDescent="0.2">
      <c r="A27" s="168">
        <v>24</v>
      </c>
      <c r="B27" s="171" t="s">
        <v>365</v>
      </c>
      <c r="C27" s="170">
        <v>0</v>
      </c>
      <c r="D27" s="170">
        <v>0</v>
      </c>
      <c r="F27" s="105">
        <f>SUMIFS('intervences kodi'!$M$5:$M$222,'intervences kodi'!$L$5:$L$222,'Visi kodi'!A27,'intervences kodi'!$J$5:$J$222,'Visi kodi'!$F$2)+SUMIFS('intervences kodi'!$O$5:$O$222,'intervences kodi'!$N$5:$N$222,'Visi kodi'!A27,'intervences kodi'!$J$5:$J$222,'Visi kodi'!$F$2)+SUMIFS('intervences kodi'!$Q$5:$Q$222,'intervences kodi'!$P$5:$P$222,'Visi kodi'!A27,'intervences kodi'!$J$5:$J$222,'Visi kodi'!$F$2)+SUMIFS('intervences kodi'!$S$5:$S$222,'intervences kodi'!$R$5:$R$222,'Visi kodi'!A27,'intervences kodi'!$J$5:$J$222,'Visi kodi'!$F$2)+SUMIFS('intervences kodi'!$U$5:$U$222,'intervences kodi'!$T$5:$T$222,'Visi kodi'!A27,'intervences kodi'!$J$5:$J$222,'Visi kodi'!$F$2)+SUMIFS('intervences kodi'!$W$5:$W$222,'intervences kodi'!$V$5:$V$222,'Visi kodi'!A27,'intervences kodi'!$J$5:$J$222,'Visi kodi'!$F$2)</f>
        <v>4292933</v>
      </c>
      <c r="G27" s="105">
        <f>SUMIFS('intervences kodi'!$M$5:$M$222,'intervences kodi'!$L$5:$L$222,'Visi kodi'!A27,'intervences kodi'!$J$5:$J$222,'Visi kodi'!$G$2)+SUMIFS('intervences kodi'!$O$5:$O$222,'intervences kodi'!$N$5:$N$222,'Visi kodi'!A27,'intervences kodi'!$J$5:$J$222,'Visi kodi'!$G$2)+SUMIFS('intervences kodi'!$Q$5:$Q$222,'intervences kodi'!$P$5:$P$222,'Visi kodi'!A27,'intervences kodi'!$J$5:$J$222,'Visi kodi'!$G$2)+SUMIFS('intervences kodi'!$S$5:$S$222,'intervences kodi'!$R$5:$R$222,'Visi kodi'!A27,'intervences kodi'!$J$5:$J$222,'Visi kodi'!$G$2)+SUMIFS('intervences kodi'!$U$5:$U$222,'intervences kodi'!$T$5:$T$222,'Visi kodi'!A27,'intervences kodi'!$J$5:$J$222,'Visi kodi'!$G$2)+SUMIFS('intervences kodi'!$W$5:$W$222,'intervences kodi'!$V$5:$V$222,'Visi kodi'!A27,'intervences kodi'!$J$5:$J$222,'Visi kodi'!$G$2)</f>
        <v>0</v>
      </c>
      <c r="H27" s="105">
        <f t="shared" si="0"/>
        <v>0</v>
      </c>
      <c r="I27" s="105">
        <f t="shared" si="1"/>
        <v>0</v>
      </c>
      <c r="J27" s="105">
        <f t="shared" si="2"/>
        <v>0</v>
      </c>
      <c r="K27" s="169">
        <f t="shared" si="3"/>
        <v>0</v>
      </c>
      <c r="L27" s="105">
        <f>SUMIFS('intervences kodi'!$M$5:$M$222,'intervences kodi'!$L$5:$L$222,'Visi kodi'!A27,'intervences kodi'!$J$5:$J$222,'Visi kodi'!$L$2)+SUMIFS('intervences kodi'!$M$5:$M$222,'intervences kodi'!$N$5:$N$222,'Visi kodi'!A27,'intervences kodi'!$J$5:$J$222,'Visi kodi'!$L$2)+SUMIFS('intervences kodi'!$M$5:$M$222,'intervences kodi'!$P$5:$P$222,'Visi kodi'!A27,'intervences kodi'!$J$5:$J$222,'Visi kodi'!$L$2)+SUMIFS('intervences kodi'!$M$5:$M$222,'intervences kodi'!$R$5:$R$222,'Visi kodi'!A27,'intervences kodi'!$J$5:$J$222,'Visi kodi'!$L$2)+SUMIFS('intervences kodi'!$M$5:$M$222,'intervences kodi'!$T$5:$T$222,'Visi kodi'!A27,'intervences kodi'!$J$5:$J$222,'Visi kodi'!$L$2)+SUMIFS('intervences kodi'!$M$5:$M$222,'intervences kodi'!$V$5:$V$222,'Visi kodi'!A27,'intervences kodi'!$J$5:$J$222,'Visi kodi'!$L$2)</f>
        <v>0</v>
      </c>
      <c r="M27" s="82">
        <f t="shared" si="4"/>
        <v>0</v>
      </c>
      <c r="N27" s="82"/>
      <c r="O27" s="82"/>
    </row>
    <row r="28" spans="1:15" ht="11.15" customHeight="1" x14ac:dyDescent="0.2">
      <c r="A28" s="168">
        <v>25</v>
      </c>
      <c r="B28" s="171" t="s">
        <v>366</v>
      </c>
      <c r="C28" s="170">
        <v>0</v>
      </c>
      <c r="D28" s="170">
        <v>0</v>
      </c>
      <c r="F28" s="105">
        <f>SUMIFS('intervences kodi'!$M$5:$M$222,'intervences kodi'!$L$5:$L$222,'Visi kodi'!A28,'intervences kodi'!$J$5:$J$222,'Visi kodi'!$F$2)+SUMIFS('intervences kodi'!$O$5:$O$222,'intervences kodi'!$N$5:$N$222,'Visi kodi'!A28,'intervences kodi'!$J$5:$J$222,'Visi kodi'!$F$2)+SUMIFS('intervences kodi'!$Q$5:$Q$222,'intervences kodi'!$P$5:$P$222,'Visi kodi'!A28,'intervences kodi'!$J$5:$J$222,'Visi kodi'!$F$2)+SUMIFS('intervences kodi'!$S$5:$S$222,'intervences kodi'!$R$5:$R$222,'Visi kodi'!A28,'intervences kodi'!$J$5:$J$222,'Visi kodi'!$F$2)+SUMIFS('intervences kodi'!$U$5:$U$222,'intervences kodi'!$T$5:$T$222,'Visi kodi'!A28,'intervences kodi'!$J$5:$J$222,'Visi kodi'!$F$2)+SUMIFS('intervences kodi'!$W$5:$W$222,'intervences kodi'!$V$5:$V$222,'Visi kodi'!A28,'intervences kodi'!$J$5:$J$222,'Visi kodi'!$F$2)</f>
        <v>33785387</v>
      </c>
      <c r="G28" s="105">
        <f>SUMIFS('intervences kodi'!$M$5:$M$222,'intervences kodi'!$L$5:$L$222,'Visi kodi'!A28,'intervences kodi'!$J$5:$J$222,'Visi kodi'!$G$2)+SUMIFS('intervences kodi'!$O$5:$O$222,'intervences kodi'!$N$5:$N$222,'Visi kodi'!A28,'intervences kodi'!$J$5:$J$222,'Visi kodi'!$G$2)+SUMIFS('intervences kodi'!$Q$5:$Q$222,'intervences kodi'!$P$5:$P$222,'Visi kodi'!A28,'intervences kodi'!$J$5:$J$222,'Visi kodi'!$G$2)+SUMIFS('intervences kodi'!$S$5:$S$222,'intervences kodi'!$R$5:$R$222,'Visi kodi'!A28,'intervences kodi'!$J$5:$J$222,'Visi kodi'!$G$2)+SUMIFS('intervences kodi'!$U$5:$U$222,'intervences kodi'!$T$5:$T$222,'Visi kodi'!A28,'intervences kodi'!$J$5:$J$222,'Visi kodi'!$G$2)+SUMIFS('intervences kodi'!$W$5:$W$222,'intervences kodi'!$V$5:$V$222,'Visi kodi'!A28,'intervences kodi'!$J$5:$J$222,'Visi kodi'!$G$2)</f>
        <v>0</v>
      </c>
      <c r="H28" s="105">
        <f t="shared" si="0"/>
        <v>0</v>
      </c>
      <c r="I28" s="105">
        <f t="shared" si="1"/>
        <v>0</v>
      </c>
      <c r="J28" s="105">
        <f t="shared" si="2"/>
        <v>0</v>
      </c>
      <c r="K28" s="169">
        <f t="shared" si="3"/>
        <v>0</v>
      </c>
      <c r="L28" s="105">
        <f>SUMIFS('intervences kodi'!$M$5:$M$222,'intervences kodi'!$L$5:$L$222,'Visi kodi'!A28,'intervences kodi'!$J$5:$J$222,'Visi kodi'!$L$2)+SUMIFS('intervences kodi'!$M$5:$M$222,'intervences kodi'!$N$5:$N$222,'Visi kodi'!A28,'intervences kodi'!$J$5:$J$222,'Visi kodi'!$L$2)+SUMIFS('intervences kodi'!$M$5:$M$222,'intervences kodi'!$P$5:$P$222,'Visi kodi'!A28,'intervences kodi'!$J$5:$J$222,'Visi kodi'!$L$2)+SUMIFS('intervences kodi'!$M$5:$M$222,'intervences kodi'!$R$5:$R$222,'Visi kodi'!A28,'intervences kodi'!$J$5:$J$222,'Visi kodi'!$L$2)+SUMIFS('intervences kodi'!$M$5:$M$222,'intervences kodi'!$T$5:$T$222,'Visi kodi'!A28,'intervences kodi'!$J$5:$J$222,'Visi kodi'!$L$2)+SUMIFS('intervences kodi'!$M$5:$M$222,'intervences kodi'!$V$5:$V$222,'Visi kodi'!A28,'intervences kodi'!$J$5:$J$222,'Visi kodi'!$L$2)</f>
        <v>0</v>
      </c>
      <c r="M28" s="82">
        <f t="shared" si="4"/>
        <v>0</v>
      </c>
      <c r="N28" s="82"/>
      <c r="O28" s="82"/>
    </row>
    <row r="29" spans="1:15" ht="11.15" customHeight="1" x14ac:dyDescent="0.2">
      <c r="A29" s="168">
        <v>26</v>
      </c>
      <c r="B29" s="171" t="s">
        <v>570</v>
      </c>
      <c r="C29" s="170">
        <v>0</v>
      </c>
      <c r="D29" s="170">
        <v>0</v>
      </c>
      <c r="F29" s="105">
        <f>SUMIFS('intervences kodi'!$M$5:$M$222,'intervences kodi'!$L$5:$L$222,'Visi kodi'!A29,'intervences kodi'!$J$5:$J$222,'Visi kodi'!$F$2)+SUMIFS('intervences kodi'!$O$5:$O$222,'intervences kodi'!$N$5:$N$222,'Visi kodi'!A29,'intervences kodi'!$J$5:$J$222,'Visi kodi'!$F$2)+SUMIFS('intervences kodi'!$Q$5:$Q$222,'intervences kodi'!$P$5:$P$222,'Visi kodi'!A29,'intervences kodi'!$J$5:$J$222,'Visi kodi'!$F$2)+SUMIFS('intervences kodi'!$S$5:$S$222,'intervences kodi'!$R$5:$R$222,'Visi kodi'!A29,'intervences kodi'!$J$5:$J$222,'Visi kodi'!$F$2)+SUMIFS('intervences kodi'!$U$5:$U$222,'intervences kodi'!$T$5:$T$222,'Visi kodi'!A29,'intervences kodi'!$J$5:$J$222,'Visi kodi'!$F$2)+SUMIFS('intervences kodi'!$W$5:$W$222,'intervences kodi'!$V$5:$V$222,'Visi kodi'!A29,'intervences kodi'!$J$5:$J$222,'Visi kodi'!$F$2)</f>
        <v>0</v>
      </c>
      <c r="G29" s="105">
        <f>SUMIFS('intervences kodi'!$M$5:$M$222,'intervences kodi'!$L$5:$L$222,'Visi kodi'!A29,'intervences kodi'!$J$5:$J$222,'Visi kodi'!$G$2)+SUMIFS('intervences kodi'!$O$5:$O$222,'intervences kodi'!$N$5:$N$222,'Visi kodi'!A29,'intervences kodi'!$J$5:$J$222,'Visi kodi'!$G$2)+SUMIFS('intervences kodi'!$Q$5:$Q$222,'intervences kodi'!$P$5:$P$222,'Visi kodi'!A29,'intervences kodi'!$J$5:$J$222,'Visi kodi'!$G$2)+SUMIFS('intervences kodi'!$S$5:$S$222,'intervences kodi'!$R$5:$R$222,'Visi kodi'!A29,'intervences kodi'!$J$5:$J$222,'Visi kodi'!$G$2)+SUMIFS('intervences kodi'!$U$5:$U$222,'intervences kodi'!$T$5:$T$222,'Visi kodi'!A29,'intervences kodi'!$J$5:$J$222,'Visi kodi'!$G$2)+SUMIFS('intervences kodi'!$W$5:$W$222,'intervences kodi'!$V$5:$V$222,'Visi kodi'!A29,'intervences kodi'!$J$5:$J$222,'Visi kodi'!$G$2)</f>
        <v>0</v>
      </c>
      <c r="H29" s="105">
        <f t="shared" si="0"/>
        <v>0</v>
      </c>
      <c r="I29" s="105">
        <f t="shared" si="1"/>
        <v>0</v>
      </c>
      <c r="J29" s="105">
        <f t="shared" si="2"/>
        <v>0</v>
      </c>
      <c r="K29" s="169">
        <f t="shared" si="3"/>
        <v>0</v>
      </c>
      <c r="L29" s="105">
        <f>SUMIFS('intervences kodi'!$M$5:$M$222,'intervences kodi'!$L$5:$L$222,'Visi kodi'!A29,'intervences kodi'!$J$5:$J$222,'Visi kodi'!$L$2)+SUMIFS('intervences kodi'!$M$5:$M$222,'intervences kodi'!$N$5:$N$222,'Visi kodi'!A29,'intervences kodi'!$J$5:$J$222,'Visi kodi'!$L$2)+SUMIFS('intervences kodi'!$M$5:$M$222,'intervences kodi'!$P$5:$P$222,'Visi kodi'!A29,'intervences kodi'!$J$5:$J$222,'Visi kodi'!$L$2)+SUMIFS('intervences kodi'!$M$5:$M$222,'intervences kodi'!$R$5:$R$222,'Visi kodi'!A29,'intervences kodi'!$J$5:$J$222,'Visi kodi'!$L$2)+SUMIFS('intervences kodi'!$M$5:$M$222,'intervences kodi'!$T$5:$T$222,'Visi kodi'!A29,'intervences kodi'!$J$5:$J$222,'Visi kodi'!$L$2)+SUMIFS('intervences kodi'!$M$5:$M$222,'intervences kodi'!$V$5:$V$222,'Visi kodi'!A29,'intervences kodi'!$J$5:$J$222,'Visi kodi'!$L$2)</f>
        <v>0</v>
      </c>
      <c r="M29" s="82">
        <f t="shared" si="4"/>
        <v>0</v>
      </c>
      <c r="N29" s="82"/>
      <c r="O29" s="82"/>
    </row>
    <row r="30" spans="1:15" ht="11.15" customHeight="1" x14ac:dyDescent="0.2">
      <c r="A30" s="168">
        <v>27</v>
      </c>
      <c r="B30" s="171" t="s">
        <v>367</v>
      </c>
      <c r="C30" s="170">
        <v>0</v>
      </c>
      <c r="D30" s="170">
        <v>0</v>
      </c>
      <c r="F30" s="105">
        <f>SUMIFS('intervences kodi'!$M$5:$M$222,'intervences kodi'!$L$5:$L$222,'Visi kodi'!A30,'intervences kodi'!$J$5:$J$222,'Visi kodi'!$F$2)+SUMIFS('intervences kodi'!$O$5:$O$222,'intervences kodi'!$N$5:$N$222,'Visi kodi'!A30,'intervences kodi'!$J$5:$J$222,'Visi kodi'!$F$2)+SUMIFS('intervences kodi'!$Q$5:$Q$222,'intervences kodi'!$P$5:$P$222,'Visi kodi'!A30,'intervences kodi'!$J$5:$J$222,'Visi kodi'!$F$2)+SUMIFS('intervences kodi'!$S$5:$S$222,'intervences kodi'!$R$5:$R$222,'Visi kodi'!A30,'intervences kodi'!$J$5:$J$222,'Visi kodi'!$F$2)+SUMIFS('intervences kodi'!$U$5:$U$222,'intervences kodi'!$T$5:$T$222,'Visi kodi'!A30,'intervences kodi'!$J$5:$J$222,'Visi kodi'!$F$2)+SUMIFS('intervences kodi'!$W$5:$W$222,'intervences kodi'!$V$5:$V$222,'Visi kodi'!A30,'intervences kodi'!$J$5:$J$222,'Visi kodi'!$F$2)</f>
        <v>0</v>
      </c>
      <c r="G30" s="105">
        <f>SUMIFS('intervences kodi'!$M$5:$M$222,'intervences kodi'!$L$5:$L$222,'Visi kodi'!A30,'intervences kodi'!$J$5:$J$222,'Visi kodi'!$G$2)+SUMIFS('intervences kodi'!$O$5:$O$222,'intervences kodi'!$N$5:$N$222,'Visi kodi'!A30,'intervences kodi'!$J$5:$J$222,'Visi kodi'!$G$2)+SUMIFS('intervences kodi'!$Q$5:$Q$222,'intervences kodi'!$P$5:$P$222,'Visi kodi'!A30,'intervences kodi'!$J$5:$J$222,'Visi kodi'!$G$2)+SUMIFS('intervences kodi'!$S$5:$S$222,'intervences kodi'!$R$5:$R$222,'Visi kodi'!A30,'intervences kodi'!$J$5:$J$222,'Visi kodi'!$G$2)+SUMIFS('intervences kodi'!$U$5:$U$222,'intervences kodi'!$T$5:$T$222,'Visi kodi'!A30,'intervences kodi'!$J$5:$J$222,'Visi kodi'!$G$2)+SUMIFS('intervences kodi'!$W$5:$W$222,'intervences kodi'!$V$5:$V$222,'Visi kodi'!A30,'intervences kodi'!$J$5:$J$222,'Visi kodi'!$G$2)</f>
        <v>0</v>
      </c>
      <c r="H30" s="105">
        <f t="shared" si="0"/>
        <v>0</v>
      </c>
      <c r="I30" s="105">
        <f t="shared" si="1"/>
        <v>0</v>
      </c>
      <c r="J30" s="105">
        <f t="shared" si="2"/>
        <v>0</v>
      </c>
      <c r="K30" s="169">
        <f t="shared" si="3"/>
        <v>0</v>
      </c>
      <c r="L30" s="105">
        <f>SUMIFS('intervences kodi'!$M$5:$M$222,'intervences kodi'!$L$5:$L$222,'Visi kodi'!A30,'intervences kodi'!$J$5:$J$222,'Visi kodi'!$L$2)+SUMIFS('intervences kodi'!$M$5:$M$222,'intervences kodi'!$N$5:$N$222,'Visi kodi'!A30,'intervences kodi'!$J$5:$J$222,'Visi kodi'!$L$2)+SUMIFS('intervences kodi'!$M$5:$M$222,'intervences kodi'!$P$5:$P$222,'Visi kodi'!A30,'intervences kodi'!$J$5:$J$222,'Visi kodi'!$L$2)+SUMIFS('intervences kodi'!$M$5:$M$222,'intervences kodi'!$R$5:$R$222,'Visi kodi'!A30,'intervences kodi'!$J$5:$J$222,'Visi kodi'!$L$2)+SUMIFS('intervences kodi'!$M$5:$M$222,'intervences kodi'!$T$5:$T$222,'Visi kodi'!A30,'intervences kodi'!$J$5:$J$222,'Visi kodi'!$L$2)+SUMIFS('intervences kodi'!$M$5:$M$222,'intervences kodi'!$V$5:$V$222,'Visi kodi'!A30,'intervences kodi'!$J$5:$J$222,'Visi kodi'!$L$2)</f>
        <v>0</v>
      </c>
      <c r="M30" s="82">
        <f t="shared" si="4"/>
        <v>0</v>
      </c>
      <c r="N30" s="82"/>
      <c r="O30" s="82"/>
    </row>
    <row r="31" spans="1:15" ht="11.15" customHeight="1" x14ac:dyDescent="0.2">
      <c r="A31" s="168">
        <v>28</v>
      </c>
      <c r="B31" s="171" t="s">
        <v>368</v>
      </c>
      <c r="C31" s="170">
        <v>0</v>
      </c>
      <c r="D31" s="170">
        <v>0</v>
      </c>
      <c r="F31" s="105">
        <f>SUMIFS('intervences kodi'!$M$5:$M$222,'intervences kodi'!$L$5:$L$222,'Visi kodi'!A31,'intervences kodi'!$J$5:$J$222,'Visi kodi'!$F$2)+SUMIFS('intervences kodi'!$O$5:$O$222,'intervences kodi'!$N$5:$N$222,'Visi kodi'!A31,'intervences kodi'!$J$5:$J$222,'Visi kodi'!$F$2)+SUMIFS('intervences kodi'!$Q$5:$Q$222,'intervences kodi'!$P$5:$P$222,'Visi kodi'!A31,'intervences kodi'!$J$5:$J$222,'Visi kodi'!$F$2)+SUMIFS('intervences kodi'!$S$5:$S$222,'intervences kodi'!$R$5:$R$222,'Visi kodi'!A31,'intervences kodi'!$J$5:$J$222,'Visi kodi'!$F$2)+SUMIFS('intervences kodi'!$U$5:$U$222,'intervences kodi'!$T$5:$T$222,'Visi kodi'!A31,'intervences kodi'!$J$5:$J$222,'Visi kodi'!$F$2)+SUMIFS('intervences kodi'!$W$5:$W$222,'intervences kodi'!$V$5:$V$222,'Visi kodi'!A31,'intervences kodi'!$J$5:$J$222,'Visi kodi'!$F$2)</f>
        <v>22489672</v>
      </c>
      <c r="G31" s="105">
        <f>SUMIFS('intervences kodi'!$M$5:$M$222,'intervences kodi'!$L$5:$L$222,'Visi kodi'!A31,'intervences kodi'!$J$5:$J$222,'Visi kodi'!$G$2)+SUMIFS('intervences kodi'!$O$5:$O$222,'intervences kodi'!$N$5:$N$222,'Visi kodi'!A31,'intervences kodi'!$J$5:$J$222,'Visi kodi'!$G$2)+SUMIFS('intervences kodi'!$Q$5:$Q$222,'intervences kodi'!$P$5:$P$222,'Visi kodi'!A31,'intervences kodi'!$J$5:$J$222,'Visi kodi'!$G$2)+SUMIFS('intervences kodi'!$S$5:$S$222,'intervences kodi'!$R$5:$R$222,'Visi kodi'!A31,'intervences kodi'!$J$5:$J$222,'Visi kodi'!$G$2)+SUMIFS('intervences kodi'!$U$5:$U$222,'intervences kodi'!$T$5:$T$222,'Visi kodi'!A31,'intervences kodi'!$J$5:$J$222,'Visi kodi'!$G$2)+SUMIFS('intervences kodi'!$W$5:$W$222,'intervences kodi'!$V$5:$V$222,'Visi kodi'!A31,'intervences kodi'!$J$5:$J$222,'Visi kodi'!$G$2)</f>
        <v>0</v>
      </c>
      <c r="H31" s="105">
        <f t="shared" si="0"/>
        <v>0</v>
      </c>
      <c r="I31" s="105">
        <f t="shared" si="1"/>
        <v>0</v>
      </c>
      <c r="J31" s="105">
        <f t="shared" si="2"/>
        <v>0</v>
      </c>
      <c r="K31" s="169">
        <f t="shared" si="3"/>
        <v>0</v>
      </c>
      <c r="L31" s="105">
        <f>SUMIFS('intervences kodi'!$M$5:$M$222,'intervences kodi'!$L$5:$L$222,'Visi kodi'!A31,'intervences kodi'!$J$5:$J$222,'Visi kodi'!$L$2)+SUMIFS('intervences kodi'!$M$5:$M$222,'intervences kodi'!$N$5:$N$222,'Visi kodi'!A31,'intervences kodi'!$J$5:$J$222,'Visi kodi'!$L$2)+SUMIFS('intervences kodi'!$M$5:$M$222,'intervences kodi'!$P$5:$P$222,'Visi kodi'!A31,'intervences kodi'!$J$5:$J$222,'Visi kodi'!$L$2)+SUMIFS('intervences kodi'!$M$5:$M$222,'intervences kodi'!$R$5:$R$222,'Visi kodi'!A31,'intervences kodi'!$J$5:$J$222,'Visi kodi'!$L$2)+SUMIFS('intervences kodi'!$M$5:$M$222,'intervences kodi'!$T$5:$T$222,'Visi kodi'!A31,'intervences kodi'!$J$5:$J$222,'Visi kodi'!$L$2)+SUMIFS('intervences kodi'!$M$5:$M$222,'intervences kodi'!$V$5:$V$222,'Visi kodi'!A31,'intervences kodi'!$J$5:$J$222,'Visi kodi'!$L$2)</f>
        <v>0</v>
      </c>
      <c r="M31" s="82">
        <f t="shared" si="4"/>
        <v>0</v>
      </c>
      <c r="N31" s="82"/>
      <c r="O31" s="82"/>
    </row>
    <row r="32" spans="1:15" ht="11.15" customHeight="1" x14ac:dyDescent="0.2">
      <c r="A32" s="168">
        <v>29</v>
      </c>
      <c r="B32" s="124" t="s">
        <v>523</v>
      </c>
      <c r="C32" s="173">
        <v>1</v>
      </c>
      <c r="D32" s="172">
        <v>0.4</v>
      </c>
      <c r="F32" s="105">
        <f>SUMIFS('intervences kodi'!$M$5:$M$222,'intervences kodi'!$L$5:$L$222,'Visi kodi'!A32,'intervences kodi'!$J$5:$J$222,'Visi kodi'!$F$2)+SUMIFS('intervences kodi'!$O$5:$O$222,'intervences kodi'!$N$5:$N$222,'Visi kodi'!A32,'intervences kodi'!$J$5:$J$222,'Visi kodi'!$F$2)+SUMIFS('intervences kodi'!$Q$5:$Q$222,'intervences kodi'!$P$5:$P$222,'Visi kodi'!A32,'intervences kodi'!$J$5:$J$222,'Visi kodi'!$F$2)+SUMIFS('intervences kodi'!$S$5:$S$222,'intervences kodi'!$R$5:$R$222,'Visi kodi'!A32,'intervences kodi'!$J$5:$J$222,'Visi kodi'!$F$2)+SUMIFS('intervences kodi'!$U$5:$U$222,'intervences kodi'!$T$5:$T$222,'Visi kodi'!A32,'intervences kodi'!$J$5:$J$222,'Visi kodi'!$F$2)+SUMIFS('intervences kodi'!$W$5:$W$222,'intervences kodi'!$V$5:$V$222,'Visi kodi'!A32,'intervences kodi'!$J$5:$J$222,'Visi kodi'!$F$2)</f>
        <v>5201741</v>
      </c>
      <c r="G32" s="105">
        <f>SUMIFS('intervences kodi'!$M$5:$M$222,'intervences kodi'!$L$5:$L$222,'Visi kodi'!A32,'intervences kodi'!$J$5:$J$222,'Visi kodi'!$G$2)+SUMIFS('intervences kodi'!$O$5:$O$222,'intervences kodi'!$N$5:$N$222,'Visi kodi'!A32,'intervences kodi'!$J$5:$J$222,'Visi kodi'!$G$2)+SUMIFS('intervences kodi'!$Q$5:$Q$222,'intervences kodi'!$P$5:$P$222,'Visi kodi'!A32,'intervences kodi'!$J$5:$J$222,'Visi kodi'!$G$2)+SUMIFS('intervences kodi'!$S$5:$S$222,'intervences kodi'!$R$5:$R$222,'Visi kodi'!A32,'intervences kodi'!$J$5:$J$222,'Visi kodi'!$G$2)+SUMIFS('intervences kodi'!$U$5:$U$222,'intervences kodi'!$T$5:$T$222,'Visi kodi'!A32,'intervences kodi'!$J$5:$J$222,'Visi kodi'!$G$2)+SUMIFS('intervences kodi'!$W$5:$W$222,'intervences kodi'!$V$5:$V$222,'Visi kodi'!A32,'intervences kodi'!$J$5:$J$222,'Visi kodi'!$G$2)</f>
        <v>0</v>
      </c>
      <c r="H32" s="105">
        <f>F32*C32</f>
        <v>5201741</v>
      </c>
      <c r="I32" s="105">
        <f t="shared" si="1"/>
        <v>0</v>
      </c>
      <c r="J32" s="105">
        <f t="shared" si="2"/>
        <v>2080696.4000000001</v>
      </c>
      <c r="K32" s="169">
        <f t="shared" si="3"/>
        <v>0</v>
      </c>
      <c r="L32" s="105">
        <f>SUMIFS('intervences kodi'!$M$5:$M$222,'intervences kodi'!$L$5:$L$222,'Visi kodi'!A32,'intervences kodi'!$J$5:$J$222,'Visi kodi'!$L$2)+SUMIFS('intervences kodi'!$M$5:$M$222,'intervences kodi'!$N$5:$N$222,'Visi kodi'!A32,'intervences kodi'!$J$5:$J$222,'Visi kodi'!$L$2)+SUMIFS('intervences kodi'!$M$5:$M$222,'intervences kodi'!$P$5:$P$222,'Visi kodi'!A32,'intervences kodi'!$J$5:$J$222,'Visi kodi'!$L$2)+SUMIFS('intervences kodi'!$M$5:$M$222,'intervences kodi'!$R$5:$R$222,'Visi kodi'!A32,'intervences kodi'!$J$5:$J$222,'Visi kodi'!$L$2)+SUMIFS('intervences kodi'!$M$5:$M$222,'intervences kodi'!$T$5:$T$222,'Visi kodi'!A32,'intervences kodi'!$J$5:$J$222,'Visi kodi'!$L$2)+SUMIFS('intervences kodi'!$M$5:$M$222,'intervences kodi'!$V$5:$V$222,'Visi kodi'!A32,'intervences kodi'!$J$5:$J$222,'Visi kodi'!$L$2)</f>
        <v>13908649</v>
      </c>
      <c r="M32" s="82">
        <f t="shared" si="4"/>
        <v>13908649</v>
      </c>
      <c r="N32" s="82"/>
      <c r="O32" s="82"/>
    </row>
    <row r="33" spans="1:15" ht="11.15" customHeight="1" x14ac:dyDescent="0.2">
      <c r="A33" s="168">
        <v>30</v>
      </c>
      <c r="B33" s="171" t="s">
        <v>369</v>
      </c>
      <c r="C33" s="172">
        <v>0.4</v>
      </c>
      <c r="D33" s="173">
        <v>1</v>
      </c>
      <c r="F33" s="105">
        <f>SUMIFS('intervences kodi'!$M$5:$M$222,'intervences kodi'!$L$5:$L$222,'Visi kodi'!A33,'intervences kodi'!$J$5:$J$222,'Visi kodi'!$F$2)+SUMIFS('intervences kodi'!$O$5:$O$222,'intervences kodi'!$N$5:$N$222,'Visi kodi'!A33,'intervences kodi'!$J$5:$J$222,'Visi kodi'!$F$2)+SUMIFS('intervences kodi'!$Q$5:$Q$222,'intervences kodi'!$P$5:$P$222,'Visi kodi'!A33,'intervences kodi'!$J$5:$J$222,'Visi kodi'!$F$2)+SUMIFS('intervences kodi'!$S$5:$S$222,'intervences kodi'!$R$5:$R$222,'Visi kodi'!A33,'intervences kodi'!$J$5:$J$222,'Visi kodi'!$F$2)+SUMIFS('intervences kodi'!$U$5:$U$222,'intervences kodi'!$T$5:$T$222,'Visi kodi'!A33,'intervences kodi'!$J$5:$J$222,'Visi kodi'!$F$2)+SUMIFS('intervences kodi'!$W$5:$W$222,'intervences kodi'!$V$5:$V$222,'Visi kodi'!A33,'intervences kodi'!$J$5:$J$222,'Visi kodi'!$F$2)</f>
        <v>3059775</v>
      </c>
      <c r="G33" s="105">
        <f>SUMIFS('intervences kodi'!$M$5:$M$222,'intervences kodi'!$L$5:$L$222,'Visi kodi'!A33,'intervences kodi'!$J$5:$J$222,'Visi kodi'!$G$2)+SUMIFS('intervences kodi'!$O$5:$O$222,'intervences kodi'!$N$5:$N$222,'Visi kodi'!A33,'intervences kodi'!$J$5:$J$222,'Visi kodi'!$G$2)+SUMIFS('intervences kodi'!$Q$5:$Q$222,'intervences kodi'!$P$5:$P$222,'Visi kodi'!A33,'intervences kodi'!$J$5:$J$222,'Visi kodi'!$G$2)+SUMIFS('intervences kodi'!$S$5:$S$222,'intervences kodi'!$R$5:$R$222,'Visi kodi'!A33,'intervences kodi'!$J$5:$J$222,'Visi kodi'!$G$2)+SUMIFS('intervences kodi'!$U$5:$U$222,'intervences kodi'!$T$5:$T$222,'Visi kodi'!A33,'intervences kodi'!$J$5:$J$222,'Visi kodi'!$G$2)+SUMIFS('intervences kodi'!$W$5:$W$222,'intervences kodi'!$V$5:$V$222,'Visi kodi'!A33,'intervences kodi'!$J$5:$J$222,'Visi kodi'!$G$2)</f>
        <v>0</v>
      </c>
      <c r="H33" s="105">
        <f t="shared" si="0"/>
        <v>1223910</v>
      </c>
      <c r="I33" s="105">
        <f t="shared" si="1"/>
        <v>0</v>
      </c>
      <c r="J33" s="105">
        <f t="shared" si="2"/>
        <v>3059775</v>
      </c>
      <c r="K33" s="169">
        <f t="shared" si="3"/>
        <v>0</v>
      </c>
      <c r="L33" s="105">
        <f>SUMIFS('intervences kodi'!$M$5:$M$222,'intervences kodi'!$L$5:$L$222,'Visi kodi'!A33,'intervences kodi'!$J$5:$J$222,'Visi kodi'!$L$2)+SUMIFS('intervences kodi'!$M$5:$M$222,'intervences kodi'!$N$5:$N$222,'Visi kodi'!A33,'intervences kodi'!$J$5:$J$222,'Visi kodi'!$L$2)+SUMIFS('intervences kodi'!$M$5:$M$222,'intervences kodi'!$P$5:$P$222,'Visi kodi'!A33,'intervences kodi'!$J$5:$J$222,'Visi kodi'!$L$2)+SUMIFS('intervences kodi'!$M$5:$M$222,'intervences kodi'!$R$5:$R$222,'Visi kodi'!A33,'intervences kodi'!$J$5:$J$222,'Visi kodi'!$L$2)+SUMIFS('intervences kodi'!$M$5:$M$222,'intervences kodi'!$T$5:$T$222,'Visi kodi'!A33,'intervences kodi'!$J$5:$J$222,'Visi kodi'!$L$2)+SUMIFS('intervences kodi'!$M$5:$M$222,'intervences kodi'!$V$5:$V$222,'Visi kodi'!A33,'intervences kodi'!$J$5:$J$222,'Visi kodi'!$L$2)</f>
        <v>0</v>
      </c>
      <c r="M33" s="82">
        <f t="shared" si="4"/>
        <v>0</v>
      </c>
      <c r="N33" s="82"/>
      <c r="O33" s="82"/>
    </row>
    <row r="34" spans="1:15" ht="11.15" customHeight="1" x14ac:dyDescent="0.2">
      <c r="A34" s="168">
        <v>31</v>
      </c>
      <c r="B34" s="61" t="s">
        <v>1788</v>
      </c>
      <c r="C34" s="56">
        <v>0</v>
      </c>
      <c r="D34" s="56">
        <v>0</v>
      </c>
      <c r="F34" s="105">
        <f>SUMIFS('intervences kodi'!$M$5:$M$222,'intervences kodi'!$L$5:$L$222,'Visi kodi'!A34,'intervences kodi'!$J$5:$J$222,'Visi kodi'!$F$2)+SUMIFS('intervences kodi'!$O$5:$O$222,'intervences kodi'!$N$5:$N$222,'Visi kodi'!A34,'intervences kodi'!$J$5:$J$222,'Visi kodi'!$F$2)+SUMIFS('intervences kodi'!$Q$5:$Q$222,'intervences kodi'!$P$5:$P$222,'Visi kodi'!A34,'intervences kodi'!$J$5:$J$222,'Visi kodi'!$F$2)+SUMIFS('intervences kodi'!$S$5:$S$222,'intervences kodi'!$R$5:$R$222,'Visi kodi'!A34,'intervences kodi'!$J$5:$J$222,'Visi kodi'!$F$2)+SUMIFS('intervences kodi'!$U$5:$U$222,'intervences kodi'!$T$5:$T$222,'Visi kodi'!A34,'intervences kodi'!$J$5:$J$222,'Visi kodi'!$F$2)+SUMIFS('intervences kodi'!$W$5:$W$222,'intervences kodi'!$V$5:$V$222,'Visi kodi'!A34,'intervences kodi'!$J$5:$J$222,'Visi kodi'!$F$2)</f>
        <v>0</v>
      </c>
      <c r="G34" s="105">
        <f>SUMIFS('intervences kodi'!$M$5:$M$222,'intervences kodi'!$L$5:$L$222,'Visi kodi'!A34,'intervences kodi'!$J$5:$J$222,'Visi kodi'!$G$2)+SUMIFS('intervences kodi'!$O$5:$O$222,'intervences kodi'!$N$5:$N$222,'Visi kodi'!A34,'intervences kodi'!$J$5:$J$222,'Visi kodi'!$G$2)+SUMIFS('intervences kodi'!$Q$5:$Q$222,'intervences kodi'!$P$5:$P$222,'Visi kodi'!A34,'intervences kodi'!$J$5:$J$222,'Visi kodi'!$G$2)+SUMIFS('intervences kodi'!$S$5:$S$222,'intervences kodi'!$R$5:$R$222,'Visi kodi'!A34,'intervences kodi'!$J$5:$J$222,'Visi kodi'!$G$2)+SUMIFS('intervences kodi'!$U$5:$U$222,'intervences kodi'!$T$5:$T$222,'Visi kodi'!A34,'intervences kodi'!$J$5:$J$222,'Visi kodi'!$G$2)+SUMIFS('intervences kodi'!$W$5:$W$222,'intervences kodi'!$V$5:$V$222,'Visi kodi'!A34,'intervences kodi'!$J$5:$J$222,'Visi kodi'!$G$2)</f>
        <v>0</v>
      </c>
      <c r="H34" s="105">
        <f t="shared" si="0"/>
        <v>0</v>
      </c>
      <c r="I34" s="105">
        <f t="shared" si="1"/>
        <v>0</v>
      </c>
      <c r="J34" s="105">
        <f t="shared" si="2"/>
        <v>0</v>
      </c>
      <c r="K34" s="169">
        <f t="shared" si="3"/>
        <v>0</v>
      </c>
      <c r="L34" s="105">
        <f>SUMIFS('intervences kodi'!$M$5:$M$222,'intervences kodi'!$L$5:$L$222,'Visi kodi'!A34,'intervences kodi'!$J$5:$J$222,'Visi kodi'!$L$2)+SUMIFS('intervences kodi'!$M$5:$M$222,'intervences kodi'!$N$5:$N$222,'Visi kodi'!A34,'intervences kodi'!$J$5:$J$222,'Visi kodi'!$L$2)+SUMIFS('intervences kodi'!$M$5:$M$222,'intervences kodi'!$P$5:$P$222,'Visi kodi'!A34,'intervences kodi'!$J$5:$J$222,'Visi kodi'!$L$2)+SUMIFS('intervences kodi'!$M$5:$M$222,'intervences kodi'!$R$5:$R$222,'Visi kodi'!A34,'intervences kodi'!$J$5:$J$222,'Visi kodi'!$L$2)+SUMIFS('intervences kodi'!$M$5:$M$222,'intervences kodi'!$T$5:$T$222,'Visi kodi'!A34,'intervences kodi'!$J$5:$J$222,'Visi kodi'!$L$2)+SUMIFS('intervences kodi'!$M$5:$M$222,'intervences kodi'!$V$5:$V$222,'Visi kodi'!A34,'intervences kodi'!$J$5:$J$222,'Visi kodi'!$L$2)</f>
        <v>0</v>
      </c>
      <c r="M34" s="82">
        <f t="shared" si="4"/>
        <v>0</v>
      </c>
      <c r="N34" s="82"/>
      <c r="O34" s="82"/>
    </row>
    <row r="35" spans="1:15" ht="11.15" customHeight="1" x14ac:dyDescent="0.2">
      <c r="A35" s="168">
        <v>32</v>
      </c>
      <c r="B35" s="174" t="s">
        <v>370</v>
      </c>
      <c r="C35" s="56">
        <v>0</v>
      </c>
      <c r="D35" s="56">
        <v>0</v>
      </c>
      <c r="F35" s="105">
        <f>SUMIFS('intervences kodi'!$M$5:$M$222,'intervences kodi'!$L$5:$L$222,'Visi kodi'!A35,'intervences kodi'!$J$5:$J$222,'Visi kodi'!$F$2)+SUMIFS('intervences kodi'!$O$5:$O$222,'intervences kodi'!$N$5:$N$222,'Visi kodi'!A35,'intervences kodi'!$J$5:$J$222,'Visi kodi'!$F$2)+SUMIFS('intervences kodi'!$Q$5:$Q$222,'intervences kodi'!$P$5:$P$222,'Visi kodi'!A35,'intervences kodi'!$J$5:$J$222,'Visi kodi'!$F$2)+SUMIFS('intervences kodi'!$S$5:$S$222,'intervences kodi'!$R$5:$R$222,'Visi kodi'!A35,'intervences kodi'!$J$5:$J$222,'Visi kodi'!$F$2)+SUMIFS('intervences kodi'!$U$5:$U$222,'intervences kodi'!$T$5:$T$222,'Visi kodi'!A35,'intervences kodi'!$J$5:$J$222,'Visi kodi'!$F$2)+SUMIFS('intervences kodi'!$W$5:$W$222,'intervences kodi'!$V$5:$V$222,'Visi kodi'!A35,'intervences kodi'!$J$5:$J$222,'Visi kodi'!$F$2)</f>
        <v>0</v>
      </c>
      <c r="G35" s="105">
        <f>SUMIFS('intervences kodi'!$M$5:$M$222,'intervences kodi'!$L$5:$L$222,'Visi kodi'!A35,'intervences kodi'!$J$5:$J$222,'Visi kodi'!$G$2)+SUMIFS('intervences kodi'!$O$5:$O$222,'intervences kodi'!$N$5:$N$222,'Visi kodi'!A35,'intervences kodi'!$J$5:$J$222,'Visi kodi'!$G$2)+SUMIFS('intervences kodi'!$Q$5:$Q$222,'intervences kodi'!$P$5:$P$222,'Visi kodi'!A35,'intervences kodi'!$J$5:$J$222,'Visi kodi'!$G$2)+SUMIFS('intervences kodi'!$S$5:$S$222,'intervences kodi'!$R$5:$R$222,'Visi kodi'!A35,'intervences kodi'!$J$5:$J$222,'Visi kodi'!$G$2)+SUMIFS('intervences kodi'!$U$5:$U$222,'intervences kodi'!$T$5:$T$222,'Visi kodi'!A35,'intervences kodi'!$J$5:$J$222,'Visi kodi'!$G$2)+SUMIFS('intervences kodi'!$W$5:$W$222,'intervences kodi'!$V$5:$V$222,'Visi kodi'!A35,'intervences kodi'!$J$5:$J$222,'Visi kodi'!$G$2)</f>
        <v>0</v>
      </c>
      <c r="H35" s="105">
        <f t="shared" si="0"/>
        <v>0</v>
      </c>
      <c r="I35" s="105">
        <f t="shared" si="1"/>
        <v>0</v>
      </c>
      <c r="J35" s="105">
        <f t="shared" si="2"/>
        <v>0</v>
      </c>
      <c r="K35" s="169">
        <f t="shared" si="3"/>
        <v>0</v>
      </c>
      <c r="L35" s="105">
        <f>SUMIFS('intervences kodi'!$M$5:$M$222,'intervences kodi'!$L$5:$L$222,'Visi kodi'!A35,'intervences kodi'!$J$5:$J$222,'Visi kodi'!$L$2)+SUMIFS('intervences kodi'!$M$5:$M$222,'intervences kodi'!$N$5:$N$222,'Visi kodi'!A35,'intervences kodi'!$J$5:$J$222,'Visi kodi'!$L$2)+SUMIFS('intervences kodi'!$M$5:$M$222,'intervences kodi'!$P$5:$P$222,'Visi kodi'!A35,'intervences kodi'!$J$5:$J$222,'Visi kodi'!$L$2)+SUMIFS('intervences kodi'!$M$5:$M$222,'intervences kodi'!$R$5:$R$222,'Visi kodi'!A35,'intervences kodi'!$J$5:$J$222,'Visi kodi'!$L$2)+SUMIFS('intervences kodi'!$M$5:$M$222,'intervences kodi'!$T$5:$T$222,'Visi kodi'!A35,'intervences kodi'!$J$5:$J$222,'Visi kodi'!$L$2)+SUMIFS('intervences kodi'!$M$5:$M$222,'intervences kodi'!$V$5:$V$222,'Visi kodi'!A35,'intervences kodi'!$J$5:$J$222,'Visi kodi'!$L$2)</f>
        <v>0</v>
      </c>
      <c r="M35" s="82">
        <f t="shared" si="4"/>
        <v>0</v>
      </c>
      <c r="N35" s="82"/>
      <c r="O35" s="82"/>
    </row>
    <row r="36" spans="1:15" ht="11.15" customHeight="1" x14ac:dyDescent="0.2">
      <c r="A36" s="168">
        <v>33</v>
      </c>
      <c r="B36" s="175" t="s">
        <v>371</v>
      </c>
      <c r="C36" s="56">
        <v>0</v>
      </c>
      <c r="D36" s="56">
        <v>0</v>
      </c>
      <c r="F36" s="105">
        <f>SUMIFS('intervences kodi'!$M$5:$M$222,'intervences kodi'!$L$5:$L$222,'Visi kodi'!A36,'intervences kodi'!$J$5:$J$222,'Visi kodi'!$F$2)+SUMIFS('intervences kodi'!$O$5:$O$222,'intervences kodi'!$N$5:$N$222,'Visi kodi'!A36,'intervences kodi'!$J$5:$J$222,'Visi kodi'!$F$2)+SUMIFS('intervences kodi'!$Q$5:$Q$222,'intervences kodi'!$P$5:$P$222,'Visi kodi'!A36,'intervences kodi'!$J$5:$J$222,'Visi kodi'!$F$2)+SUMIFS('intervences kodi'!$S$5:$S$222,'intervences kodi'!$R$5:$R$222,'Visi kodi'!A36,'intervences kodi'!$J$5:$J$222,'Visi kodi'!$F$2)+SUMIFS('intervences kodi'!$U$5:$U$222,'intervences kodi'!$T$5:$T$222,'Visi kodi'!A36,'intervences kodi'!$J$5:$J$222,'Visi kodi'!$F$2)+SUMIFS('intervences kodi'!$W$5:$W$222,'intervences kodi'!$V$5:$V$222,'Visi kodi'!A36,'intervences kodi'!$J$5:$J$222,'Visi kodi'!$F$2)</f>
        <v>0</v>
      </c>
      <c r="G36" s="105">
        <f>SUMIFS('intervences kodi'!$M$5:$M$222,'intervences kodi'!$L$5:$L$222,'Visi kodi'!A36,'intervences kodi'!$J$5:$J$222,'Visi kodi'!$G$2)+SUMIFS('intervences kodi'!$O$5:$O$222,'intervences kodi'!$N$5:$N$222,'Visi kodi'!A36,'intervences kodi'!$J$5:$J$222,'Visi kodi'!$G$2)+SUMIFS('intervences kodi'!$Q$5:$Q$222,'intervences kodi'!$P$5:$P$222,'Visi kodi'!A36,'intervences kodi'!$J$5:$J$222,'Visi kodi'!$G$2)+SUMIFS('intervences kodi'!$S$5:$S$222,'intervences kodi'!$R$5:$R$222,'Visi kodi'!A36,'intervences kodi'!$J$5:$J$222,'Visi kodi'!$G$2)+SUMIFS('intervences kodi'!$U$5:$U$222,'intervences kodi'!$T$5:$T$222,'Visi kodi'!A36,'intervences kodi'!$J$5:$J$222,'Visi kodi'!$G$2)+SUMIFS('intervences kodi'!$W$5:$W$222,'intervences kodi'!$V$5:$V$222,'Visi kodi'!A36,'intervences kodi'!$J$5:$J$222,'Visi kodi'!$G$2)</f>
        <v>0</v>
      </c>
      <c r="H36" s="105">
        <f t="shared" si="0"/>
        <v>0</v>
      </c>
      <c r="I36" s="105">
        <f t="shared" si="1"/>
        <v>0</v>
      </c>
      <c r="J36" s="105">
        <f t="shared" si="2"/>
        <v>0</v>
      </c>
      <c r="K36" s="169">
        <f t="shared" si="3"/>
        <v>0</v>
      </c>
      <c r="L36" s="105">
        <f>SUMIFS('intervences kodi'!$M$5:$M$222,'intervences kodi'!$L$5:$L$222,'Visi kodi'!A36,'intervences kodi'!$J$5:$J$222,'Visi kodi'!$L$2)+SUMIFS('intervences kodi'!$M$5:$M$222,'intervences kodi'!$N$5:$N$222,'Visi kodi'!A36,'intervences kodi'!$J$5:$J$222,'Visi kodi'!$L$2)+SUMIFS('intervences kodi'!$M$5:$M$222,'intervences kodi'!$P$5:$P$222,'Visi kodi'!A36,'intervences kodi'!$J$5:$J$222,'Visi kodi'!$L$2)+SUMIFS('intervences kodi'!$M$5:$M$222,'intervences kodi'!$R$5:$R$222,'Visi kodi'!A36,'intervences kodi'!$J$5:$J$222,'Visi kodi'!$L$2)+SUMIFS('intervences kodi'!$M$5:$M$222,'intervences kodi'!$T$5:$T$222,'Visi kodi'!A36,'intervences kodi'!$J$5:$J$222,'Visi kodi'!$L$2)+SUMIFS('intervences kodi'!$M$5:$M$222,'intervences kodi'!$V$5:$V$222,'Visi kodi'!A36,'intervences kodi'!$J$5:$J$222,'Visi kodi'!$L$2)</f>
        <v>0</v>
      </c>
      <c r="M36" s="82">
        <f t="shared" si="4"/>
        <v>0</v>
      </c>
      <c r="N36" s="82"/>
      <c r="O36" s="82"/>
    </row>
    <row r="37" spans="1:15" ht="11.15" customHeight="1" x14ac:dyDescent="0.2">
      <c r="A37" s="168">
        <v>34</v>
      </c>
      <c r="B37" s="175" t="s">
        <v>372</v>
      </c>
      <c r="C37" s="56">
        <v>0</v>
      </c>
      <c r="D37" s="56">
        <v>0</v>
      </c>
      <c r="F37" s="105">
        <f>SUMIFS('intervences kodi'!$M$5:$M$222,'intervences kodi'!$L$5:$L$222,'Visi kodi'!A37,'intervences kodi'!$J$5:$J$222,'Visi kodi'!$F$2)+SUMIFS('intervences kodi'!$O$5:$O$222,'intervences kodi'!$N$5:$N$222,'Visi kodi'!A37,'intervences kodi'!$J$5:$J$222,'Visi kodi'!$F$2)+SUMIFS('intervences kodi'!$Q$5:$Q$222,'intervences kodi'!$P$5:$P$222,'Visi kodi'!A37,'intervences kodi'!$J$5:$J$222,'Visi kodi'!$F$2)+SUMIFS('intervences kodi'!$S$5:$S$222,'intervences kodi'!$R$5:$R$222,'Visi kodi'!A37,'intervences kodi'!$J$5:$J$222,'Visi kodi'!$F$2)+SUMIFS('intervences kodi'!$U$5:$U$222,'intervences kodi'!$T$5:$T$222,'Visi kodi'!A37,'intervences kodi'!$J$5:$J$222,'Visi kodi'!$F$2)+SUMIFS('intervences kodi'!$W$5:$W$222,'intervences kodi'!$V$5:$V$222,'Visi kodi'!A37,'intervences kodi'!$J$5:$J$222,'Visi kodi'!$F$2)</f>
        <v>0</v>
      </c>
      <c r="G37" s="105">
        <f>SUMIFS('intervences kodi'!$M$5:$M$222,'intervences kodi'!$L$5:$L$222,'Visi kodi'!A37,'intervences kodi'!$J$5:$J$222,'Visi kodi'!$G$2)+SUMIFS('intervences kodi'!$O$5:$O$222,'intervences kodi'!$N$5:$N$222,'Visi kodi'!A37,'intervences kodi'!$J$5:$J$222,'Visi kodi'!$G$2)+SUMIFS('intervences kodi'!$Q$5:$Q$222,'intervences kodi'!$P$5:$P$222,'Visi kodi'!A37,'intervences kodi'!$J$5:$J$222,'Visi kodi'!$G$2)+SUMIFS('intervences kodi'!$S$5:$S$222,'intervences kodi'!$R$5:$R$222,'Visi kodi'!A37,'intervences kodi'!$J$5:$J$222,'Visi kodi'!$G$2)+SUMIFS('intervences kodi'!$U$5:$U$222,'intervences kodi'!$T$5:$T$222,'Visi kodi'!A37,'intervences kodi'!$J$5:$J$222,'Visi kodi'!$G$2)+SUMIFS('intervences kodi'!$W$5:$W$222,'intervences kodi'!$V$5:$V$222,'Visi kodi'!A37,'intervences kodi'!$J$5:$J$222,'Visi kodi'!$G$2)</f>
        <v>0</v>
      </c>
      <c r="H37" s="105">
        <f t="shared" si="0"/>
        <v>0</v>
      </c>
      <c r="I37" s="105">
        <f t="shared" si="1"/>
        <v>0</v>
      </c>
      <c r="J37" s="105">
        <f t="shared" si="2"/>
        <v>0</v>
      </c>
      <c r="K37" s="169">
        <f t="shared" si="3"/>
        <v>0</v>
      </c>
      <c r="L37" s="105">
        <f>SUMIFS('intervences kodi'!$M$5:$M$222,'intervences kodi'!$L$5:$L$222,'Visi kodi'!A37,'intervences kodi'!$J$5:$J$222,'Visi kodi'!$L$2)+SUMIFS('intervences kodi'!$M$5:$M$222,'intervences kodi'!$N$5:$N$222,'Visi kodi'!A37,'intervences kodi'!$J$5:$J$222,'Visi kodi'!$L$2)+SUMIFS('intervences kodi'!$M$5:$M$222,'intervences kodi'!$P$5:$P$222,'Visi kodi'!A37,'intervences kodi'!$J$5:$J$222,'Visi kodi'!$L$2)+SUMIFS('intervences kodi'!$M$5:$M$222,'intervences kodi'!$R$5:$R$222,'Visi kodi'!A37,'intervences kodi'!$J$5:$J$222,'Visi kodi'!$L$2)+SUMIFS('intervences kodi'!$M$5:$M$222,'intervences kodi'!$T$5:$T$222,'Visi kodi'!A37,'intervences kodi'!$J$5:$J$222,'Visi kodi'!$L$2)+SUMIFS('intervences kodi'!$M$5:$M$222,'intervences kodi'!$V$5:$V$222,'Visi kodi'!A37,'intervences kodi'!$J$5:$J$222,'Visi kodi'!$L$2)</f>
        <v>0</v>
      </c>
      <c r="M37" s="82">
        <f t="shared" si="4"/>
        <v>0</v>
      </c>
      <c r="N37" s="82"/>
      <c r="O37" s="82"/>
    </row>
    <row r="38" spans="1:15" ht="11.15" customHeight="1" x14ac:dyDescent="0.2">
      <c r="A38" s="168">
        <v>35</v>
      </c>
      <c r="B38" s="175" t="s">
        <v>373</v>
      </c>
      <c r="C38" s="56">
        <v>0</v>
      </c>
      <c r="D38" s="56">
        <v>0</v>
      </c>
      <c r="F38" s="105">
        <f>SUMIFS('intervences kodi'!$M$5:$M$222,'intervences kodi'!$L$5:$L$222,'Visi kodi'!A38,'intervences kodi'!$J$5:$J$222,'Visi kodi'!$F$2)+SUMIFS('intervences kodi'!$O$5:$O$222,'intervences kodi'!$N$5:$N$222,'Visi kodi'!A38,'intervences kodi'!$J$5:$J$222,'Visi kodi'!$F$2)+SUMIFS('intervences kodi'!$Q$5:$Q$222,'intervences kodi'!$P$5:$P$222,'Visi kodi'!A38,'intervences kodi'!$J$5:$J$222,'Visi kodi'!$F$2)+SUMIFS('intervences kodi'!$S$5:$S$222,'intervences kodi'!$R$5:$R$222,'Visi kodi'!A38,'intervences kodi'!$J$5:$J$222,'Visi kodi'!$F$2)+SUMIFS('intervences kodi'!$U$5:$U$222,'intervences kodi'!$T$5:$T$222,'Visi kodi'!A38,'intervences kodi'!$J$5:$J$222,'Visi kodi'!$F$2)+SUMIFS('intervences kodi'!$W$5:$W$222,'intervences kodi'!$V$5:$V$222,'Visi kodi'!A38,'intervences kodi'!$J$5:$J$222,'Visi kodi'!$F$2)</f>
        <v>0</v>
      </c>
      <c r="G38" s="105">
        <f>SUMIFS('intervences kodi'!$M$5:$M$222,'intervences kodi'!$L$5:$L$222,'Visi kodi'!A38,'intervences kodi'!$J$5:$J$222,'Visi kodi'!$G$2)+SUMIFS('intervences kodi'!$O$5:$O$222,'intervences kodi'!$N$5:$N$222,'Visi kodi'!A38,'intervences kodi'!$J$5:$J$222,'Visi kodi'!$G$2)+SUMIFS('intervences kodi'!$Q$5:$Q$222,'intervences kodi'!$P$5:$P$222,'Visi kodi'!A38,'intervences kodi'!$J$5:$J$222,'Visi kodi'!$G$2)+SUMIFS('intervences kodi'!$S$5:$S$222,'intervences kodi'!$R$5:$R$222,'Visi kodi'!A38,'intervences kodi'!$J$5:$J$222,'Visi kodi'!$G$2)+SUMIFS('intervences kodi'!$U$5:$U$222,'intervences kodi'!$T$5:$T$222,'Visi kodi'!A38,'intervences kodi'!$J$5:$J$222,'Visi kodi'!$G$2)+SUMIFS('intervences kodi'!$W$5:$W$222,'intervences kodi'!$V$5:$V$222,'Visi kodi'!A38,'intervences kodi'!$J$5:$J$222,'Visi kodi'!$G$2)</f>
        <v>0</v>
      </c>
      <c r="H38" s="105">
        <f t="shared" si="0"/>
        <v>0</v>
      </c>
      <c r="I38" s="105">
        <f t="shared" si="1"/>
        <v>0</v>
      </c>
      <c r="J38" s="105">
        <f t="shared" si="2"/>
        <v>0</v>
      </c>
      <c r="K38" s="169">
        <f t="shared" si="3"/>
        <v>0</v>
      </c>
      <c r="L38" s="105">
        <f>SUMIFS('intervences kodi'!$M$5:$M$222,'intervences kodi'!$L$5:$L$222,'Visi kodi'!A38,'intervences kodi'!$J$5:$J$222,'Visi kodi'!$L$2)+SUMIFS('intervences kodi'!$M$5:$M$222,'intervences kodi'!$N$5:$N$222,'Visi kodi'!A38,'intervences kodi'!$J$5:$J$222,'Visi kodi'!$L$2)+SUMIFS('intervences kodi'!$M$5:$M$222,'intervences kodi'!$P$5:$P$222,'Visi kodi'!A38,'intervences kodi'!$J$5:$J$222,'Visi kodi'!$L$2)+SUMIFS('intervences kodi'!$M$5:$M$222,'intervences kodi'!$R$5:$R$222,'Visi kodi'!A38,'intervences kodi'!$J$5:$J$222,'Visi kodi'!$L$2)+SUMIFS('intervences kodi'!$M$5:$M$222,'intervences kodi'!$T$5:$T$222,'Visi kodi'!A38,'intervences kodi'!$J$5:$J$222,'Visi kodi'!$L$2)+SUMIFS('intervences kodi'!$M$5:$M$222,'intervences kodi'!$V$5:$V$222,'Visi kodi'!A38,'intervences kodi'!$J$5:$J$222,'Visi kodi'!$L$2)</f>
        <v>0</v>
      </c>
      <c r="M38" s="82">
        <f t="shared" si="4"/>
        <v>0</v>
      </c>
      <c r="N38" s="82"/>
      <c r="O38" s="82"/>
    </row>
    <row r="39" spans="1:15" ht="11.15" customHeight="1" x14ac:dyDescent="0.2">
      <c r="A39" s="168">
        <v>36</v>
      </c>
      <c r="B39" s="175" t="s">
        <v>374</v>
      </c>
      <c r="C39" s="56">
        <v>0</v>
      </c>
      <c r="D39" s="56">
        <v>0</v>
      </c>
      <c r="F39" s="105">
        <f>SUMIFS('intervences kodi'!$M$5:$M$222,'intervences kodi'!$L$5:$L$222,'Visi kodi'!A39,'intervences kodi'!$J$5:$J$222,'Visi kodi'!$F$2)+SUMIFS('intervences kodi'!$O$5:$O$222,'intervences kodi'!$N$5:$N$222,'Visi kodi'!A39,'intervences kodi'!$J$5:$J$222,'Visi kodi'!$F$2)+SUMIFS('intervences kodi'!$Q$5:$Q$222,'intervences kodi'!$P$5:$P$222,'Visi kodi'!A39,'intervences kodi'!$J$5:$J$222,'Visi kodi'!$F$2)+SUMIFS('intervences kodi'!$S$5:$S$222,'intervences kodi'!$R$5:$R$222,'Visi kodi'!A39,'intervences kodi'!$J$5:$J$222,'Visi kodi'!$F$2)+SUMIFS('intervences kodi'!$U$5:$U$222,'intervences kodi'!$T$5:$T$222,'Visi kodi'!A39,'intervences kodi'!$J$5:$J$222,'Visi kodi'!$F$2)+SUMIFS('intervences kodi'!$W$5:$W$222,'intervences kodi'!$V$5:$V$222,'Visi kodi'!A39,'intervences kodi'!$J$5:$J$222,'Visi kodi'!$F$2)</f>
        <v>8351267</v>
      </c>
      <c r="G39" s="105">
        <f>SUMIFS('intervences kodi'!$M$5:$M$222,'intervences kodi'!$L$5:$L$222,'Visi kodi'!A39,'intervences kodi'!$J$5:$J$222,'Visi kodi'!$G$2)+SUMIFS('intervences kodi'!$O$5:$O$222,'intervences kodi'!$N$5:$N$222,'Visi kodi'!A39,'intervences kodi'!$J$5:$J$222,'Visi kodi'!$G$2)+SUMIFS('intervences kodi'!$Q$5:$Q$222,'intervences kodi'!$P$5:$P$222,'Visi kodi'!A39,'intervences kodi'!$J$5:$J$222,'Visi kodi'!$G$2)+SUMIFS('intervences kodi'!$S$5:$S$222,'intervences kodi'!$R$5:$R$222,'Visi kodi'!A39,'intervences kodi'!$J$5:$J$222,'Visi kodi'!$G$2)+SUMIFS('intervences kodi'!$U$5:$U$222,'intervences kodi'!$T$5:$T$222,'Visi kodi'!A39,'intervences kodi'!$J$5:$J$222,'Visi kodi'!$G$2)+SUMIFS('intervences kodi'!$W$5:$W$222,'intervences kodi'!$V$5:$V$222,'Visi kodi'!A39,'intervences kodi'!$J$5:$J$222,'Visi kodi'!$G$2)</f>
        <v>0</v>
      </c>
      <c r="H39" s="105">
        <f t="shared" si="0"/>
        <v>0</v>
      </c>
      <c r="I39" s="105">
        <f t="shared" si="1"/>
        <v>0</v>
      </c>
      <c r="J39" s="105">
        <f t="shared" si="2"/>
        <v>0</v>
      </c>
      <c r="K39" s="169">
        <f t="shared" si="3"/>
        <v>0</v>
      </c>
      <c r="L39" s="105">
        <f>SUMIFS('intervences kodi'!$M$5:$M$222,'intervences kodi'!$L$5:$L$222,'Visi kodi'!A39,'intervences kodi'!$J$5:$J$222,'Visi kodi'!$L$2)+SUMIFS('intervences kodi'!$M$5:$M$222,'intervences kodi'!$N$5:$N$222,'Visi kodi'!A39,'intervences kodi'!$J$5:$J$222,'Visi kodi'!$L$2)+SUMIFS('intervences kodi'!$M$5:$M$222,'intervences kodi'!$P$5:$P$222,'Visi kodi'!A39,'intervences kodi'!$J$5:$J$222,'Visi kodi'!$L$2)+SUMIFS('intervences kodi'!$M$5:$M$222,'intervences kodi'!$R$5:$R$222,'Visi kodi'!A39,'intervences kodi'!$J$5:$J$222,'Visi kodi'!$L$2)+SUMIFS('intervences kodi'!$M$5:$M$222,'intervences kodi'!$T$5:$T$222,'Visi kodi'!A39,'intervences kodi'!$J$5:$J$222,'Visi kodi'!$L$2)+SUMIFS('intervences kodi'!$M$5:$M$222,'intervences kodi'!$V$5:$V$222,'Visi kodi'!A39,'intervences kodi'!$J$5:$J$222,'Visi kodi'!$L$2)</f>
        <v>0</v>
      </c>
      <c r="M39" s="82">
        <f t="shared" si="4"/>
        <v>0</v>
      </c>
      <c r="N39" s="82"/>
      <c r="O39" s="82"/>
    </row>
    <row r="40" spans="1:15" ht="11.15" customHeight="1" x14ac:dyDescent="0.2">
      <c r="A40" s="168">
        <v>37</v>
      </c>
      <c r="B40" s="175" t="s">
        <v>1789</v>
      </c>
      <c r="C40" s="172">
        <v>0.4</v>
      </c>
      <c r="D40" s="56">
        <v>0</v>
      </c>
      <c r="F40" s="105">
        <f>SUMIFS('intervences kodi'!$M$5:$M$222,'intervences kodi'!$L$5:$L$222,'Visi kodi'!A40,'intervences kodi'!$J$5:$J$222,'Visi kodi'!$F$2)+SUMIFS('intervences kodi'!$O$5:$O$222,'intervences kodi'!$N$5:$N$222,'Visi kodi'!A40,'intervences kodi'!$J$5:$J$222,'Visi kodi'!$F$2)+SUMIFS('intervences kodi'!$Q$5:$Q$222,'intervences kodi'!$P$5:$P$222,'Visi kodi'!A40,'intervences kodi'!$J$5:$J$222,'Visi kodi'!$F$2)+SUMIFS('intervences kodi'!$S$5:$S$222,'intervences kodi'!$R$5:$R$222,'Visi kodi'!A40,'intervences kodi'!$J$5:$J$222,'Visi kodi'!$F$2)+SUMIFS('intervences kodi'!$U$5:$U$222,'intervences kodi'!$T$5:$T$222,'Visi kodi'!A40,'intervences kodi'!$J$5:$J$222,'Visi kodi'!$F$2)+SUMIFS('intervences kodi'!$W$5:$W$222,'intervences kodi'!$V$5:$V$222,'Visi kodi'!A40,'intervences kodi'!$J$5:$J$222,'Visi kodi'!$F$2)</f>
        <v>36064409</v>
      </c>
      <c r="G40" s="105">
        <f>SUMIFS('intervences kodi'!$M$5:$M$222,'intervences kodi'!$L$5:$L$222,'Visi kodi'!A40,'intervences kodi'!$J$5:$J$222,'Visi kodi'!$G$2)+SUMIFS('intervences kodi'!$O$5:$O$222,'intervences kodi'!$N$5:$N$222,'Visi kodi'!A40,'intervences kodi'!$J$5:$J$222,'Visi kodi'!$G$2)+SUMIFS('intervences kodi'!$Q$5:$Q$222,'intervences kodi'!$P$5:$P$222,'Visi kodi'!A40,'intervences kodi'!$J$5:$J$222,'Visi kodi'!$G$2)+SUMIFS('intervences kodi'!$S$5:$S$222,'intervences kodi'!$R$5:$R$222,'Visi kodi'!A40,'intervences kodi'!$J$5:$J$222,'Visi kodi'!$G$2)+SUMIFS('intervences kodi'!$U$5:$U$222,'intervences kodi'!$T$5:$T$222,'Visi kodi'!A40,'intervences kodi'!$J$5:$J$222,'Visi kodi'!$G$2)+SUMIFS('intervences kodi'!$W$5:$W$222,'intervences kodi'!$V$5:$V$222,'Visi kodi'!A40,'intervences kodi'!$J$5:$J$222,'Visi kodi'!$G$2)</f>
        <v>0</v>
      </c>
      <c r="H40" s="105">
        <f>F40*C40</f>
        <v>14425763.600000001</v>
      </c>
      <c r="I40" s="105">
        <f t="shared" si="1"/>
        <v>0</v>
      </c>
      <c r="J40" s="105">
        <f t="shared" si="2"/>
        <v>0</v>
      </c>
      <c r="K40" s="169">
        <f t="shared" si="3"/>
        <v>0</v>
      </c>
      <c r="L40" s="105">
        <f>SUMIFS('intervences kodi'!$M$5:$M$222,'intervences kodi'!$L$5:$L$222,'Visi kodi'!A40,'intervences kodi'!$J$5:$J$222,'Visi kodi'!$L$2)+SUMIFS('intervences kodi'!$M$5:$M$222,'intervences kodi'!$N$5:$N$222,'Visi kodi'!A40,'intervences kodi'!$J$5:$J$222,'Visi kodi'!$L$2)+SUMIFS('intervences kodi'!$M$5:$M$222,'intervences kodi'!$P$5:$P$222,'Visi kodi'!A40,'intervences kodi'!$J$5:$J$222,'Visi kodi'!$L$2)+SUMIFS('intervences kodi'!$M$5:$M$222,'intervences kodi'!$R$5:$R$222,'Visi kodi'!A40,'intervences kodi'!$J$5:$J$222,'Visi kodi'!$L$2)+SUMIFS('intervences kodi'!$M$5:$M$222,'intervences kodi'!$T$5:$T$222,'Visi kodi'!A40,'intervences kodi'!$J$5:$J$222,'Visi kodi'!$L$2)+SUMIFS('intervences kodi'!$M$5:$M$222,'intervences kodi'!$V$5:$V$222,'Visi kodi'!A40,'intervences kodi'!$J$5:$J$222,'Visi kodi'!$L$2)</f>
        <v>0</v>
      </c>
      <c r="M40" s="82">
        <f t="shared" si="4"/>
        <v>0</v>
      </c>
      <c r="N40" s="82"/>
      <c r="O40" s="82"/>
    </row>
    <row r="41" spans="1:15" ht="11.15" customHeight="1" x14ac:dyDescent="0.2">
      <c r="A41" s="176"/>
      <c r="B41" s="177" t="s">
        <v>375</v>
      </c>
      <c r="C41" s="177"/>
      <c r="D41" s="178"/>
      <c r="F41" s="105">
        <f>SUMIFS('intervences kodi'!$M$5:$M$222,'intervences kodi'!$L$5:$L$222,'Visi kodi'!A41,'intervences kodi'!$J$5:$J$222,'Visi kodi'!$F$2)+SUMIFS('intervences kodi'!$O$5:$O$222,'intervences kodi'!$N$5:$N$222,'Visi kodi'!A41,'intervences kodi'!$J$5:$J$222,'Visi kodi'!$F$2)+SUMIFS('intervences kodi'!$Q$5:$Q$222,'intervences kodi'!$P$5:$P$222,'Visi kodi'!A41,'intervences kodi'!$J$5:$J$222,'Visi kodi'!$F$2)+SUMIFS('intervences kodi'!$S$5:$S$222,'intervences kodi'!$R$5:$R$222,'Visi kodi'!A41,'intervences kodi'!$J$5:$J$222,'Visi kodi'!$F$2)+SUMIFS('intervences kodi'!$U$5:$U$222,'intervences kodi'!$T$5:$T$222,'Visi kodi'!A41,'intervences kodi'!$J$5:$J$222,'Visi kodi'!$F$2)+SUMIFS('intervences kodi'!$W$5:$W$222,'intervences kodi'!$V$5:$V$222,'Visi kodi'!A41,'intervences kodi'!$J$5:$J$222,'Visi kodi'!$F$2)</f>
        <v>0</v>
      </c>
      <c r="G41" s="105">
        <f>SUMIFS('intervences kodi'!$M$5:$M$222,'intervences kodi'!$L$5:$L$222,'Visi kodi'!A41,'intervences kodi'!$J$5:$J$222,'Visi kodi'!$G$2)+SUMIFS('intervences kodi'!$O$5:$O$222,'intervences kodi'!$N$5:$N$222,'Visi kodi'!A41,'intervences kodi'!$J$5:$J$222,'Visi kodi'!$G$2)+SUMIFS('intervences kodi'!$Q$5:$Q$222,'intervences kodi'!$P$5:$P$222,'Visi kodi'!A41,'intervences kodi'!$J$5:$J$222,'Visi kodi'!$G$2)+SUMIFS('intervences kodi'!$S$5:$S$222,'intervences kodi'!$R$5:$R$222,'Visi kodi'!A41,'intervences kodi'!$J$5:$J$222,'Visi kodi'!$G$2)+SUMIFS('intervences kodi'!$U$5:$U$222,'intervences kodi'!$T$5:$T$222,'Visi kodi'!A41,'intervences kodi'!$J$5:$J$222,'Visi kodi'!$G$2)+SUMIFS('intervences kodi'!$W$5:$W$222,'intervences kodi'!$V$5:$V$222,'Visi kodi'!A41,'intervences kodi'!$J$5:$J$222,'Visi kodi'!$G$2)</f>
        <v>0</v>
      </c>
      <c r="H41" s="105">
        <f t="shared" si="0"/>
        <v>0</v>
      </c>
      <c r="I41" s="105">
        <f t="shared" si="1"/>
        <v>0</v>
      </c>
      <c r="J41" s="105">
        <f t="shared" si="2"/>
        <v>0</v>
      </c>
      <c r="K41" s="169">
        <f t="shared" si="3"/>
        <v>0</v>
      </c>
      <c r="L41" s="105">
        <f>SUMIFS('intervences kodi'!$M$5:$M$222,'intervences kodi'!$L$5:$L$222,'Visi kodi'!A41,'intervences kodi'!$J$5:$J$222,'Visi kodi'!$L$2)+SUMIFS('intervences kodi'!$M$5:$M$222,'intervences kodi'!$N$5:$N$222,'Visi kodi'!A41,'intervences kodi'!$J$5:$J$222,'Visi kodi'!$L$2)+SUMIFS('intervences kodi'!$M$5:$M$222,'intervences kodi'!$P$5:$P$222,'Visi kodi'!A41,'intervences kodi'!$J$5:$J$222,'Visi kodi'!$L$2)+SUMIFS('intervences kodi'!$M$5:$M$222,'intervences kodi'!$R$5:$R$222,'Visi kodi'!A41,'intervences kodi'!$J$5:$J$222,'Visi kodi'!$L$2)+SUMIFS('intervences kodi'!$M$5:$M$222,'intervences kodi'!$T$5:$T$222,'Visi kodi'!A41,'intervences kodi'!$J$5:$J$222,'Visi kodi'!$L$2)+SUMIFS('intervences kodi'!$M$5:$M$222,'intervences kodi'!$V$5:$V$222,'Visi kodi'!A41,'intervences kodi'!$J$5:$J$222,'Visi kodi'!$L$2)</f>
        <v>0</v>
      </c>
      <c r="M41" s="82">
        <f t="shared" si="4"/>
        <v>0</v>
      </c>
      <c r="N41" s="82"/>
      <c r="O41" s="82"/>
    </row>
    <row r="42" spans="1:15" ht="11.15" customHeight="1" x14ac:dyDescent="0.2">
      <c r="A42" s="168">
        <v>38</v>
      </c>
      <c r="B42" s="61" t="s">
        <v>376</v>
      </c>
      <c r="C42" s="172">
        <v>0.4</v>
      </c>
      <c r="D42" s="172">
        <v>0.4</v>
      </c>
      <c r="F42" s="105">
        <f>SUMIFS('intervences kodi'!$M$5:$M$222,'intervences kodi'!$L$5:$L$222,'Visi kodi'!A42,'intervences kodi'!$J$5:$J$222,'Visi kodi'!$F$2)+SUMIFS('intervences kodi'!$O$5:$O$222,'intervences kodi'!$N$5:$N$222,'Visi kodi'!A42,'intervences kodi'!$J$5:$J$222,'Visi kodi'!$F$2)+SUMIFS('intervences kodi'!$Q$5:$Q$222,'intervences kodi'!$P$5:$P$222,'Visi kodi'!A42,'intervences kodi'!$J$5:$J$222,'Visi kodi'!$F$2)+SUMIFS('intervences kodi'!$S$5:$S$222,'intervences kodi'!$R$5:$R$222,'Visi kodi'!A42,'intervences kodi'!$J$5:$J$222,'Visi kodi'!$F$2)+SUMIFS('intervences kodi'!$U$5:$U$222,'intervences kodi'!$T$5:$T$222,'Visi kodi'!A42,'intervences kodi'!$J$5:$J$222,'Visi kodi'!$F$2)+SUMIFS('intervences kodi'!$W$5:$W$222,'intervences kodi'!$V$5:$V$222,'Visi kodi'!A42,'intervences kodi'!$J$5:$J$222,'Visi kodi'!$F$2)</f>
        <v>0</v>
      </c>
      <c r="G42" s="105">
        <f>SUMIFS('intervences kodi'!$M$5:$M$222,'intervences kodi'!$L$5:$L$222,'Visi kodi'!A42,'intervences kodi'!$J$5:$J$222,'Visi kodi'!$G$2)+SUMIFS('intervences kodi'!$O$5:$O$222,'intervences kodi'!$N$5:$N$222,'Visi kodi'!A42,'intervences kodi'!$J$5:$J$222,'Visi kodi'!$G$2)+SUMIFS('intervences kodi'!$Q$5:$Q$222,'intervences kodi'!$P$5:$P$222,'Visi kodi'!A42,'intervences kodi'!$J$5:$J$222,'Visi kodi'!$G$2)+SUMIFS('intervences kodi'!$S$5:$S$222,'intervences kodi'!$R$5:$R$222,'Visi kodi'!A42,'intervences kodi'!$J$5:$J$222,'Visi kodi'!$G$2)+SUMIFS('intervences kodi'!$U$5:$U$222,'intervences kodi'!$T$5:$T$222,'Visi kodi'!A42,'intervences kodi'!$J$5:$J$222,'Visi kodi'!$G$2)+SUMIFS('intervences kodi'!$W$5:$W$222,'intervences kodi'!$V$5:$V$222,'Visi kodi'!A42,'intervences kodi'!$J$5:$J$222,'Visi kodi'!$G$2)</f>
        <v>0</v>
      </c>
      <c r="H42" s="105">
        <f t="shared" si="0"/>
        <v>0</v>
      </c>
      <c r="I42" s="105">
        <f t="shared" si="1"/>
        <v>0</v>
      </c>
      <c r="J42" s="105">
        <f t="shared" si="2"/>
        <v>0</v>
      </c>
      <c r="K42" s="169">
        <f t="shared" si="3"/>
        <v>0</v>
      </c>
      <c r="L42" s="105">
        <f>SUMIFS('intervences kodi'!$M$5:$M$222,'intervences kodi'!$L$5:$L$222,'Visi kodi'!A42,'intervences kodi'!$J$5:$J$222,'Visi kodi'!$L$2)+SUMIFS('intervences kodi'!$M$5:$M$222,'intervences kodi'!$N$5:$N$222,'Visi kodi'!A42,'intervences kodi'!$J$5:$J$222,'Visi kodi'!$L$2)+SUMIFS('intervences kodi'!$M$5:$M$222,'intervences kodi'!$P$5:$P$222,'Visi kodi'!A42,'intervences kodi'!$J$5:$J$222,'Visi kodi'!$L$2)+SUMIFS('intervences kodi'!$M$5:$M$222,'intervences kodi'!$R$5:$R$222,'Visi kodi'!A42,'intervences kodi'!$J$5:$J$222,'Visi kodi'!$L$2)+SUMIFS('intervences kodi'!$M$5:$M$222,'intervences kodi'!$T$5:$T$222,'Visi kodi'!A42,'intervences kodi'!$J$5:$J$222,'Visi kodi'!$L$2)+SUMIFS('intervences kodi'!$M$5:$M$222,'intervences kodi'!$V$5:$V$222,'Visi kodi'!A42,'intervences kodi'!$J$5:$J$222,'Visi kodi'!$L$2)</f>
        <v>0</v>
      </c>
      <c r="M42" s="82">
        <f t="shared" si="4"/>
        <v>0</v>
      </c>
      <c r="N42" s="82"/>
      <c r="O42" s="82"/>
    </row>
    <row r="43" spans="1:15" ht="11.15" customHeight="1" x14ac:dyDescent="0.2">
      <c r="A43" s="168">
        <v>39</v>
      </c>
      <c r="B43" s="61" t="s">
        <v>377</v>
      </c>
      <c r="C43" s="172">
        <v>0.4</v>
      </c>
      <c r="D43" s="172">
        <v>0.4</v>
      </c>
      <c r="F43" s="105">
        <f>SUMIFS('intervences kodi'!$M$5:$M$222,'intervences kodi'!$L$5:$L$222,'Visi kodi'!A43,'intervences kodi'!$J$5:$J$222,'Visi kodi'!$F$2)+SUMIFS('intervences kodi'!$O$5:$O$222,'intervences kodi'!$N$5:$N$222,'Visi kodi'!A43,'intervences kodi'!$J$5:$J$222,'Visi kodi'!$F$2)+SUMIFS('intervences kodi'!$Q$5:$Q$222,'intervences kodi'!$P$5:$P$222,'Visi kodi'!A43,'intervences kodi'!$J$5:$J$222,'Visi kodi'!$F$2)+SUMIFS('intervences kodi'!$S$5:$S$222,'intervences kodi'!$R$5:$R$222,'Visi kodi'!A43,'intervences kodi'!$J$5:$J$222,'Visi kodi'!$F$2)+SUMIFS('intervences kodi'!$U$5:$U$222,'intervences kodi'!$T$5:$T$222,'Visi kodi'!A43,'intervences kodi'!$J$5:$J$222,'Visi kodi'!$F$2)+SUMIFS('intervences kodi'!$W$5:$W$222,'intervences kodi'!$V$5:$V$222,'Visi kodi'!A43,'intervences kodi'!$J$5:$J$222,'Visi kodi'!$F$2)</f>
        <v>0</v>
      </c>
      <c r="G43" s="105">
        <f>SUMIFS('intervences kodi'!$M$5:$M$222,'intervences kodi'!$L$5:$L$222,'Visi kodi'!A43,'intervences kodi'!$J$5:$J$222,'Visi kodi'!$G$2)+SUMIFS('intervences kodi'!$O$5:$O$222,'intervences kodi'!$N$5:$N$222,'Visi kodi'!A43,'intervences kodi'!$J$5:$J$222,'Visi kodi'!$G$2)+SUMIFS('intervences kodi'!$Q$5:$Q$222,'intervences kodi'!$P$5:$P$222,'Visi kodi'!A43,'intervences kodi'!$J$5:$J$222,'Visi kodi'!$G$2)+SUMIFS('intervences kodi'!$S$5:$S$222,'intervences kodi'!$R$5:$R$222,'Visi kodi'!A43,'intervences kodi'!$J$5:$J$222,'Visi kodi'!$G$2)+SUMIFS('intervences kodi'!$U$5:$U$222,'intervences kodi'!$T$5:$T$222,'Visi kodi'!A43,'intervences kodi'!$J$5:$J$222,'Visi kodi'!$G$2)+SUMIFS('intervences kodi'!$W$5:$W$222,'intervences kodi'!$V$5:$V$222,'Visi kodi'!A43,'intervences kodi'!$J$5:$J$222,'Visi kodi'!$G$2)</f>
        <v>0</v>
      </c>
      <c r="H43" s="105">
        <f t="shared" si="0"/>
        <v>0</v>
      </c>
      <c r="I43" s="105">
        <f t="shared" si="1"/>
        <v>0</v>
      </c>
      <c r="J43" s="105">
        <f t="shared" si="2"/>
        <v>0</v>
      </c>
      <c r="K43" s="169">
        <f t="shared" si="3"/>
        <v>0</v>
      </c>
      <c r="L43" s="105">
        <f>SUMIFS('intervences kodi'!$M$5:$M$222,'intervences kodi'!$L$5:$L$222,'Visi kodi'!A43,'intervences kodi'!$J$5:$J$222,'Visi kodi'!$L$2)+SUMIFS('intervences kodi'!$M$5:$M$222,'intervences kodi'!$N$5:$N$222,'Visi kodi'!A43,'intervences kodi'!$J$5:$J$222,'Visi kodi'!$L$2)+SUMIFS('intervences kodi'!$M$5:$M$222,'intervences kodi'!$P$5:$P$222,'Visi kodi'!A43,'intervences kodi'!$J$5:$J$222,'Visi kodi'!$L$2)+SUMIFS('intervences kodi'!$M$5:$M$222,'intervences kodi'!$R$5:$R$222,'Visi kodi'!A43,'intervences kodi'!$J$5:$J$222,'Visi kodi'!$L$2)+SUMIFS('intervences kodi'!$M$5:$M$222,'intervences kodi'!$T$5:$T$222,'Visi kodi'!A43,'intervences kodi'!$J$5:$J$222,'Visi kodi'!$L$2)+SUMIFS('intervences kodi'!$M$5:$M$222,'intervences kodi'!$V$5:$V$222,'Visi kodi'!A43,'intervences kodi'!$J$5:$J$222,'Visi kodi'!$L$2)</f>
        <v>0</v>
      </c>
      <c r="M43" s="82">
        <f t="shared" si="4"/>
        <v>0</v>
      </c>
      <c r="N43" s="82"/>
      <c r="O43" s="82"/>
    </row>
    <row r="44" spans="1:15" ht="11.15" customHeight="1" x14ac:dyDescent="0.2">
      <c r="A44" s="168">
        <v>40</v>
      </c>
      <c r="B44" s="179" t="s">
        <v>1790</v>
      </c>
      <c r="C44" s="173">
        <v>1</v>
      </c>
      <c r="D44" s="172">
        <v>0.4</v>
      </c>
      <c r="F44" s="105">
        <f>SUMIFS('intervences kodi'!$M$5:$M$222,'intervences kodi'!$L$5:$L$222,'Visi kodi'!A44,'intervences kodi'!$J$5:$J$222,'Visi kodi'!$F$2)+SUMIFS('intervences kodi'!$O$5:$O$222,'intervences kodi'!$N$5:$N$222,'Visi kodi'!A44,'intervences kodi'!$J$5:$J$222,'Visi kodi'!$F$2)+SUMIFS('intervences kodi'!$Q$5:$Q$222,'intervences kodi'!$P$5:$P$222,'Visi kodi'!A44,'intervences kodi'!$J$5:$J$222,'Visi kodi'!$F$2)+SUMIFS('intervences kodi'!$S$5:$S$222,'intervences kodi'!$R$5:$R$222,'Visi kodi'!A44,'intervences kodi'!$J$5:$J$222,'Visi kodi'!$F$2)+SUMIFS('intervences kodi'!$U$5:$U$222,'intervences kodi'!$T$5:$T$222,'Visi kodi'!A44,'intervences kodi'!$J$5:$J$222,'Visi kodi'!$F$2)+SUMIFS('intervences kodi'!$W$5:$W$222,'intervences kodi'!$V$5:$V$222,'Visi kodi'!A44,'intervences kodi'!$J$5:$J$222,'Visi kodi'!$F$2)</f>
        <v>5311719</v>
      </c>
      <c r="G44" s="105">
        <f>SUMIFS('intervences kodi'!$M$5:$M$222,'intervences kodi'!$L$5:$L$222,'Visi kodi'!A44,'intervences kodi'!$J$5:$J$222,'Visi kodi'!$G$2)+SUMIFS('intervences kodi'!$O$5:$O$222,'intervences kodi'!$N$5:$N$222,'Visi kodi'!A44,'intervences kodi'!$J$5:$J$222,'Visi kodi'!$G$2)+SUMIFS('intervences kodi'!$Q$5:$Q$222,'intervences kodi'!$P$5:$P$222,'Visi kodi'!A44,'intervences kodi'!$J$5:$J$222,'Visi kodi'!$G$2)+SUMIFS('intervences kodi'!$S$5:$S$222,'intervences kodi'!$R$5:$R$222,'Visi kodi'!A44,'intervences kodi'!$J$5:$J$222,'Visi kodi'!$G$2)+SUMIFS('intervences kodi'!$U$5:$U$222,'intervences kodi'!$T$5:$T$222,'Visi kodi'!A44,'intervences kodi'!$J$5:$J$222,'Visi kodi'!$G$2)+SUMIFS('intervences kodi'!$W$5:$W$222,'intervences kodi'!$V$5:$V$222,'Visi kodi'!A44,'intervences kodi'!$J$5:$J$222,'Visi kodi'!$G$2)</f>
        <v>0</v>
      </c>
      <c r="H44" s="105">
        <f t="shared" si="0"/>
        <v>5311719</v>
      </c>
      <c r="I44" s="105">
        <f t="shared" si="1"/>
        <v>0</v>
      </c>
      <c r="J44" s="105">
        <f t="shared" si="2"/>
        <v>2124687.6</v>
      </c>
      <c r="K44" s="169">
        <f t="shared" si="3"/>
        <v>0</v>
      </c>
      <c r="L44" s="105">
        <f>SUMIFS('intervences kodi'!$M$5:$M$222,'intervences kodi'!$L$5:$L$222,'Visi kodi'!A44,'intervences kodi'!$J$5:$J$222,'Visi kodi'!$L$2)+SUMIFS('intervences kodi'!$M$5:$M$222,'intervences kodi'!$N$5:$N$222,'Visi kodi'!A44,'intervences kodi'!$J$5:$J$222,'Visi kodi'!$L$2)+SUMIFS('intervences kodi'!$M$5:$M$222,'intervences kodi'!$P$5:$P$222,'Visi kodi'!A44,'intervences kodi'!$J$5:$J$222,'Visi kodi'!$L$2)+SUMIFS('intervences kodi'!$M$5:$M$222,'intervences kodi'!$R$5:$R$222,'Visi kodi'!A44,'intervences kodi'!$J$5:$J$222,'Visi kodi'!$L$2)+SUMIFS('intervences kodi'!$M$5:$M$222,'intervences kodi'!$T$5:$T$222,'Visi kodi'!A44,'intervences kodi'!$J$5:$J$222,'Visi kodi'!$L$2)+SUMIFS('intervences kodi'!$M$5:$M$222,'intervences kodi'!$V$5:$V$222,'Visi kodi'!A44,'intervences kodi'!$J$5:$J$222,'Visi kodi'!$L$2)</f>
        <v>8824712</v>
      </c>
      <c r="M44" s="82">
        <f t="shared" si="4"/>
        <v>8824712</v>
      </c>
      <c r="N44" s="82"/>
      <c r="O44" s="82"/>
    </row>
    <row r="45" spans="1:15" ht="11.15" customHeight="1" x14ac:dyDescent="0.2">
      <c r="A45" s="168">
        <v>41</v>
      </c>
      <c r="B45" s="61" t="s">
        <v>378</v>
      </c>
      <c r="C45" s="172">
        <v>0.4</v>
      </c>
      <c r="D45" s="172">
        <v>0.4</v>
      </c>
      <c r="F45" s="105">
        <f>SUMIFS('intervences kodi'!$M$5:$M$222,'intervences kodi'!$L$5:$L$222,'Visi kodi'!A45,'intervences kodi'!$J$5:$J$222,'Visi kodi'!$F$2)+SUMIFS('intervences kodi'!$O$5:$O$222,'intervences kodi'!$N$5:$N$222,'Visi kodi'!A45,'intervences kodi'!$J$5:$J$222,'Visi kodi'!$F$2)+SUMIFS('intervences kodi'!$Q$5:$Q$222,'intervences kodi'!$P$5:$P$222,'Visi kodi'!A45,'intervences kodi'!$J$5:$J$222,'Visi kodi'!$F$2)+SUMIFS('intervences kodi'!$S$5:$S$222,'intervences kodi'!$R$5:$R$222,'Visi kodi'!A45,'intervences kodi'!$J$5:$J$222,'Visi kodi'!$F$2)+SUMIFS('intervences kodi'!$U$5:$U$222,'intervences kodi'!$T$5:$T$222,'Visi kodi'!A45,'intervences kodi'!$J$5:$J$222,'Visi kodi'!$F$2)+SUMIFS('intervences kodi'!$W$5:$W$222,'intervences kodi'!$V$5:$V$222,'Visi kodi'!A45,'intervences kodi'!$J$5:$J$222,'Visi kodi'!$F$2)</f>
        <v>0</v>
      </c>
      <c r="G45" s="105">
        <f>SUMIFS('intervences kodi'!$M$5:$M$222,'intervences kodi'!$L$5:$L$222,'Visi kodi'!A45,'intervences kodi'!$J$5:$J$222,'Visi kodi'!$G$2)+SUMIFS('intervences kodi'!$O$5:$O$222,'intervences kodi'!$N$5:$N$222,'Visi kodi'!A45,'intervences kodi'!$J$5:$J$222,'Visi kodi'!$G$2)+SUMIFS('intervences kodi'!$Q$5:$Q$222,'intervences kodi'!$P$5:$P$222,'Visi kodi'!A45,'intervences kodi'!$J$5:$J$222,'Visi kodi'!$G$2)+SUMIFS('intervences kodi'!$S$5:$S$222,'intervences kodi'!$R$5:$R$222,'Visi kodi'!A45,'intervences kodi'!$J$5:$J$222,'Visi kodi'!$G$2)+SUMIFS('intervences kodi'!$U$5:$U$222,'intervences kodi'!$T$5:$T$222,'Visi kodi'!A45,'intervences kodi'!$J$5:$J$222,'Visi kodi'!$G$2)+SUMIFS('intervences kodi'!$W$5:$W$222,'intervences kodi'!$V$5:$V$222,'Visi kodi'!A45,'intervences kodi'!$J$5:$J$222,'Visi kodi'!$G$2)</f>
        <v>0</v>
      </c>
      <c r="H45" s="105">
        <f t="shared" si="0"/>
        <v>0</v>
      </c>
      <c r="I45" s="105">
        <f t="shared" si="1"/>
        <v>0</v>
      </c>
      <c r="J45" s="105">
        <f t="shared" si="2"/>
        <v>0</v>
      </c>
      <c r="K45" s="169">
        <f t="shared" si="3"/>
        <v>0</v>
      </c>
      <c r="L45" s="105">
        <f>SUMIFS('intervences kodi'!$M$5:$M$222,'intervences kodi'!$L$5:$L$222,'Visi kodi'!A45,'intervences kodi'!$J$5:$J$222,'Visi kodi'!$L$2)+SUMIFS('intervences kodi'!$M$5:$M$222,'intervences kodi'!$N$5:$N$222,'Visi kodi'!A45,'intervences kodi'!$J$5:$J$222,'Visi kodi'!$L$2)+SUMIFS('intervences kodi'!$M$5:$M$222,'intervences kodi'!$P$5:$P$222,'Visi kodi'!A45,'intervences kodi'!$J$5:$J$222,'Visi kodi'!$L$2)+SUMIFS('intervences kodi'!$M$5:$M$222,'intervences kodi'!$R$5:$R$222,'Visi kodi'!A45,'intervences kodi'!$J$5:$J$222,'Visi kodi'!$L$2)+SUMIFS('intervences kodi'!$M$5:$M$222,'intervences kodi'!$T$5:$T$222,'Visi kodi'!A45,'intervences kodi'!$J$5:$J$222,'Visi kodi'!$L$2)+SUMIFS('intervences kodi'!$M$5:$M$222,'intervences kodi'!$V$5:$V$222,'Visi kodi'!A45,'intervences kodi'!$J$5:$J$222,'Visi kodi'!$L$2)</f>
        <v>0</v>
      </c>
      <c r="M45" s="82">
        <f t="shared" si="4"/>
        <v>0</v>
      </c>
      <c r="N45" s="82"/>
      <c r="O45" s="82"/>
    </row>
    <row r="46" spans="1:15" ht="11.15" customHeight="1" x14ac:dyDescent="0.2">
      <c r="A46" s="168">
        <v>42</v>
      </c>
      <c r="B46" s="180" t="s">
        <v>1791</v>
      </c>
      <c r="C46" s="173">
        <v>1</v>
      </c>
      <c r="D46" s="172">
        <v>0.4</v>
      </c>
      <c r="F46" s="105">
        <f>SUMIFS('intervences kodi'!$M$5:$M$222,'intervences kodi'!$L$5:$L$222,'Visi kodi'!A46,'intervences kodi'!$J$5:$J$222,'Visi kodi'!$F$2)+SUMIFS('intervences kodi'!$O$5:$O$222,'intervences kodi'!$N$5:$N$222,'Visi kodi'!A46,'intervences kodi'!$J$5:$J$222,'Visi kodi'!$F$2)+SUMIFS('intervences kodi'!$Q$5:$Q$222,'intervences kodi'!$P$5:$P$222,'Visi kodi'!A46,'intervences kodi'!$J$5:$J$222,'Visi kodi'!$F$2)+SUMIFS('intervences kodi'!$S$5:$S$222,'intervences kodi'!$R$5:$R$222,'Visi kodi'!A46,'intervences kodi'!$J$5:$J$222,'Visi kodi'!$F$2)+SUMIFS('intervences kodi'!$U$5:$U$222,'intervences kodi'!$T$5:$T$222,'Visi kodi'!A46,'intervences kodi'!$J$5:$J$222,'Visi kodi'!$F$2)+SUMIFS('intervences kodi'!$W$5:$W$222,'intervences kodi'!$V$5:$V$222,'Visi kodi'!A46,'intervences kodi'!$J$5:$J$222,'Visi kodi'!$F$2)</f>
        <v>102870335</v>
      </c>
      <c r="G46" s="105">
        <f>SUMIFS('intervences kodi'!$M$5:$M$222,'intervences kodi'!$L$5:$L$222,'Visi kodi'!A46,'intervences kodi'!$J$5:$J$222,'Visi kodi'!$G$2)+SUMIFS('intervences kodi'!$O$5:$O$222,'intervences kodi'!$N$5:$N$222,'Visi kodi'!A46,'intervences kodi'!$J$5:$J$222,'Visi kodi'!$G$2)+SUMIFS('intervences kodi'!$Q$5:$Q$222,'intervences kodi'!$P$5:$P$222,'Visi kodi'!A46,'intervences kodi'!$J$5:$J$222,'Visi kodi'!$G$2)+SUMIFS('intervences kodi'!$S$5:$S$222,'intervences kodi'!$R$5:$R$222,'Visi kodi'!A46,'intervences kodi'!$J$5:$J$222,'Visi kodi'!$G$2)+SUMIFS('intervences kodi'!$U$5:$U$222,'intervences kodi'!$T$5:$T$222,'Visi kodi'!A46,'intervences kodi'!$J$5:$J$222,'Visi kodi'!$G$2)+SUMIFS('intervences kodi'!$W$5:$W$222,'intervences kodi'!$V$5:$V$222,'Visi kodi'!A46,'intervences kodi'!$J$5:$J$222,'Visi kodi'!$G$2)</f>
        <v>0</v>
      </c>
      <c r="H46" s="105">
        <f t="shared" si="0"/>
        <v>102870335</v>
      </c>
      <c r="I46" s="105">
        <f t="shared" si="1"/>
        <v>0</v>
      </c>
      <c r="J46" s="105">
        <f t="shared" si="2"/>
        <v>41148134</v>
      </c>
      <c r="K46" s="169">
        <f t="shared" si="3"/>
        <v>0</v>
      </c>
      <c r="L46" s="105">
        <f>SUMIFS('intervences kodi'!$M$5:$M$222,'intervences kodi'!$L$5:$L$222,'Visi kodi'!A46,'intervences kodi'!$J$5:$J$222,'Visi kodi'!$L$2)+SUMIFS('intervences kodi'!$M$5:$M$222,'intervences kodi'!$N$5:$N$222,'Visi kodi'!A46,'intervences kodi'!$J$5:$J$222,'Visi kodi'!$L$2)+SUMIFS('intervences kodi'!$M$5:$M$222,'intervences kodi'!$P$5:$P$222,'Visi kodi'!A46,'intervences kodi'!$J$5:$J$222,'Visi kodi'!$L$2)+SUMIFS('intervences kodi'!$M$5:$M$222,'intervences kodi'!$R$5:$R$222,'Visi kodi'!A46,'intervences kodi'!$J$5:$J$222,'Visi kodi'!$L$2)+SUMIFS('intervences kodi'!$M$5:$M$222,'intervences kodi'!$T$5:$T$222,'Visi kodi'!A46,'intervences kodi'!$J$5:$J$222,'Visi kodi'!$L$2)+SUMIFS('intervences kodi'!$M$5:$M$222,'intervences kodi'!$V$5:$V$222,'Visi kodi'!A46,'intervences kodi'!$J$5:$J$222,'Visi kodi'!$L$2)</f>
        <v>8824712</v>
      </c>
      <c r="M46" s="82">
        <f t="shared" si="4"/>
        <v>8824712</v>
      </c>
      <c r="N46" s="82"/>
      <c r="O46" s="82"/>
    </row>
    <row r="47" spans="1:15" ht="11.15" customHeight="1" x14ac:dyDescent="0.2">
      <c r="A47" s="168">
        <v>43</v>
      </c>
      <c r="B47" s="180" t="s">
        <v>1792</v>
      </c>
      <c r="C47" s="172">
        <v>0.4</v>
      </c>
      <c r="D47" s="172">
        <v>0.4</v>
      </c>
      <c r="F47" s="105">
        <f>SUMIFS('intervences kodi'!$M$5:$M$222,'intervences kodi'!$L$5:$L$222,'Visi kodi'!A47,'intervences kodi'!$J$5:$J$222,'Visi kodi'!$F$2)+SUMIFS('intervences kodi'!$O$5:$O$222,'intervences kodi'!$N$5:$N$222,'Visi kodi'!A47,'intervences kodi'!$J$5:$J$222,'Visi kodi'!$F$2)+SUMIFS('intervences kodi'!$Q$5:$Q$222,'intervences kodi'!$P$5:$P$222,'Visi kodi'!A47,'intervences kodi'!$J$5:$J$222,'Visi kodi'!$F$2)+SUMIFS('intervences kodi'!$S$5:$S$222,'intervences kodi'!$R$5:$R$222,'Visi kodi'!A47,'intervences kodi'!$J$5:$J$222,'Visi kodi'!$F$2)+SUMIFS('intervences kodi'!$U$5:$U$222,'intervences kodi'!$T$5:$T$222,'Visi kodi'!A47,'intervences kodi'!$J$5:$J$222,'Visi kodi'!$F$2)+SUMIFS('intervences kodi'!$W$5:$W$222,'intervences kodi'!$V$5:$V$222,'Visi kodi'!A47,'intervences kodi'!$J$5:$J$222,'Visi kodi'!$F$2)</f>
        <v>0</v>
      </c>
      <c r="G47" s="105">
        <f>SUMIFS('intervences kodi'!$M$5:$M$222,'intervences kodi'!$L$5:$L$222,'Visi kodi'!A47,'intervences kodi'!$J$5:$J$222,'Visi kodi'!$G$2)+SUMIFS('intervences kodi'!$O$5:$O$222,'intervences kodi'!$N$5:$N$222,'Visi kodi'!A47,'intervences kodi'!$J$5:$J$222,'Visi kodi'!$G$2)+SUMIFS('intervences kodi'!$Q$5:$Q$222,'intervences kodi'!$P$5:$P$222,'Visi kodi'!A47,'intervences kodi'!$J$5:$J$222,'Visi kodi'!$G$2)+SUMIFS('intervences kodi'!$S$5:$S$222,'intervences kodi'!$R$5:$R$222,'Visi kodi'!A47,'intervences kodi'!$J$5:$J$222,'Visi kodi'!$G$2)+SUMIFS('intervences kodi'!$U$5:$U$222,'intervences kodi'!$T$5:$T$222,'Visi kodi'!A47,'intervences kodi'!$J$5:$J$222,'Visi kodi'!$G$2)+SUMIFS('intervences kodi'!$W$5:$W$222,'intervences kodi'!$V$5:$V$222,'Visi kodi'!A47,'intervences kodi'!$J$5:$J$222,'Visi kodi'!$G$2)</f>
        <v>0</v>
      </c>
      <c r="H47" s="105">
        <f t="shared" si="0"/>
        <v>0</v>
      </c>
      <c r="I47" s="105">
        <f t="shared" si="1"/>
        <v>0</v>
      </c>
      <c r="J47" s="105">
        <f t="shared" si="2"/>
        <v>0</v>
      </c>
      <c r="K47" s="169">
        <f t="shared" si="3"/>
        <v>0</v>
      </c>
      <c r="L47" s="105">
        <f>SUMIFS('intervences kodi'!$M$5:$M$222,'intervences kodi'!$L$5:$L$222,'Visi kodi'!A47,'intervences kodi'!$J$5:$J$222,'Visi kodi'!$L$2)+SUMIFS('intervences kodi'!$M$5:$M$222,'intervences kodi'!$N$5:$N$222,'Visi kodi'!A47,'intervences kodi'!$J$5:$J$222,'Visi kodi'!$L$2)+SUMIFS('intervences kodi'!$M$5:$M$222,'intervences kodi'!$P$5:$P$222,'Visi kodi'!A47,'intervences kodi'!$J$5:$J$222,'Visi kodi'!$L$2)+SUMIFS('intervences kodi'!$M$5:$M$222,'intervences kodi'!$R$5:$R$222,'Visi kodi'!A47,'intervences kodi'!$J$5:$J$222,'Visi kodi'!$L$2)+SUMIFS('intervences kodi'!$M$5:$M$222,'intervences kodi'!$T$5:$T$222,'Visi kodi'!A47,'intervences kodi'!$J$5:$J$222,'Visi kodi'!$L$2)+SUMIFS('intervences kodi'!$M$5:$M$222,'intervences kodi'!$V$5:$V$222,'Visi kodi'!A47,'intervences kodi'!$J$5:$J$222,'Visi kodi'!$L$2)</f>
        <v>0</v>
      </c>
      <c r="M47" s="82">
        <f t="shared" si="4"/>
        <v>0</v>
      </c>
      <c r="N47" s="82"/>
      <c r="O47" s="82"/>
    </row>
    <row r="48" spans="1:15" ht="11.15" customHeight="1" x14ac:dyDescent="0.2">
      <c r="A48" s="168">
        <v>44</v>
      </c>
      <c r="B48" s="124" t="s">
        <v>524</v>
      </c>
      <c r="C48" s="172">
        <v>0.4</v>
      </c>
      <c r="D48" s="172">
        <v>0.4</v>
      </c>
      <c r="F48" s="105">
        <f>SUMIFS('intervences kodi'!$M$5:$M$222,'intervences kodi'!$L$5:$L$222,'Visi kodi'!A48,'intervences kodi'!$J$5:$J$222,'Visi kodi'!$F$2)+SUMIFS('intervences kodi'!$O$5:$O$222,'intervences kodi'!$N$5:$N$222,'Visi kodi'!A48,'intervences kodi'!$J$5:$J$222,'Visi kodi'!$F$2)+SUMIFS('intervences kodi'!$Q$5:$Q$222,'intervences kodi'!$P$5:$P$222,'Visi kodi'!A48,'intervences kodi'!$J$5:$J$222,'Visi kodi'!$F$2)+SUMIFS('intervences kodi'!$S$5:$S$222,'intervences kodi'!$R$5:$R$222,'Visi kodi'!A48,'intervences kodi'!$J$5:$J$222,'Visi kodi'!$F$2)+SUMIFS('intervences kodi'!$U$5:$U$222,'intervences kodi'!$T$5:$T$222,'Visi kodi'!A48,'intervences kodi'!$J$5:$J$222,'Visi kodi'!$F$2)+SUMIFS('intervences kodi'!$W$5:$W$222,'intervences kodi'!$V$5:$V$222,'Visi kodi'!A48,'intervences kodi'!$J$5:$J$222,'Visi kodi'!$F$2)</f>
        <v>207073957</v>
      </c>
      <c r="G48" s="105">
        <f>SUMIFS('intervences kodi'!$M$5:$M$222,'intervences kodi'!$L$5:$L$222,'Visi kodi'!A48,'intervences kodi'!$J$5:$J$222,'Visi kodi'!$G$2)+SUMIFS('intervences kodi'!$O$5:$O$222,'intervences kodi'!$N$5:$N$222,'Visi kodi'!A48,'intervences kodi'!$J$5:$J$222,'Visi kodi'!$G$2)+SUMIFS('intervences kodi'!$Q$5:$Q$222,'intervences kodi'!$P$5:$P$222,'Visi kodi'!A48,'intervences kodi'!$J$5:$J$222,'Visi kodi'!$G$2)+SUMIFS('intervences kodi'!$S$5:$S$222,'intervences kodi'!$R$5:$R$222,'Visi kodi'!A48,'intervences kodi'!$J$5:$J$222,'Visi kodi'!$G$2)+SUMIFS('intervences kodi'!$U$5:$U$222,'intervences kodi'!$T$5:$T$222,'Visi kodi'!A48,'intervences kodi'!$J$5:$J$222,'Visi kodi'!$G$2)+SUMIFS('intervences kodi'!$W$5:$W$222,'intervences kodi'!$V$5:$V$222,'Visi kodi'!A48,'intervences kodi'!$J$5:$J$222,'Visi kodi'!$G$2)</f>
        <v>0</v>
      </c>
      <c r="H48" s="105">
        <f>F48*C48</f>
        <v>82829582.800000012</v>
      </c>
      <c r="I48" s="105">
        <f t="shared" si="1"/>
        <v>0</v>
      </c>
      <c r="J48" s="105">
        <f t="shared" si="2"/>
        <v>82829582.800000012</v>
      </c>
      <c r="K48" s="169">
        <f t="shared" si="3"/>
        <v>0</v>
      </c>
      <c r="L48" s="105">
        <f>SUMIFS('intervences kodi'!$M$5:$M$222,'intervences kodi'!$L$5:$L$222,'Visi kodi'!A48,'intervences kodi'!$J$5:$J$222,'Visi kodi'!$L$2)+SUMIFS('intervences kodi'!$M$5:$M$222,'intervences kodi'!$N$5:$N$222,'Visi kodi'!A48,'intervences kodi'!$J$5:$J$222,'Visi kodi'!$L$2)+SUMIFS('intervences kodi'!$M$5:$M$222,'intervences kodi'!$P$5:$P$222,'Visi kodi'!A48,'intervences kodi'!$J$5:$J$222,'Visi kodi'!$L$2)+SUMIFS('intervences kodi'!$M$5:$M$222,'intervences kodi'!$R$5:$R$222,'Visi kodi'!A48,'intervences kodi'!$J$5:$J$222,'Visi kodi'!$L$2)+SUMIFS('intervences kodi'!$M$5:$M$222,'intervences kodi'!$T$5:$T$222,'Visi kodi'!A48,'intervences kodi'!$J$5:$J$222,'Visi kodi'!$L$2)+SUMIFS('intervences kodi'!$M$5:$M$222,'intervences kodi'!$V$5:$V$222,'Visi kodi'!A48,'intervences kodi'!$J$5:$J$222,'Visi kodi'!$L$2)</f>
        <v>0</v>
      </c>
      <c r="M48" s="82">
        <f t="shared" si="4"/>
        <v>0</v>
      </c>
      <c r="N48" s="82"/>
      <c r="O48" s="82"/>
    </row>
    <row r="49" spans="1:15" ht="11.15" customHeight="1" x14ac:dyDescent="0.2">
      <c r="A49" s="168">
        <v>45</v>
      </c>
      <c r="B49" s="180" t="s">
        <v>1793</v>
      </c>
      <c r="C49" s="173">
        <v>1</v>
      </c>
      <c r="D49" s="172">
        <v>0.4</v>
      </c>
      <c r="F49" s="105">
        <f>SUMIFS('intervences kodi'!$M$5:$M$222,'intervences kodi'!$L$5:$L$222,'Visi kodi'!A49,'intervences kodi'!$J$5:$J$222,'Visi kodi'!$F$2)+SUMIFS('intervences kodi'!$O$5:$O$222,'intervences kodi'!$N$5:$N$222,'Visi kodi'!A49,'intervences kodi'!$J$5:$J$222,'Visi kodi'!$F$2)+SUMIFS('intervences kodi'!$Q$5:$Q$222,'intervences kodi'!$P$5:$P$222,'Visi kodi'!A49,'intervences kodi'!$J$5:$J$222,'Visi kodi'!$F$2)+SUMIFS('intervences kodi'!$S$5:$S$222,'intervences kodi'!$R$5:$R$222,'Visi kodi'!A49,'intervences kodi'!$J$5:$J$222,'Visi kodi'!$F$2)+SUMIFS('intervences kodi'!$U$5:$U$222,'intervences kodi'!$T$5:$T$222,'Visi kodi'!A49,'intervences kodi'!$J$5:$J$222,'Visi kodi'!$F$2)+SUMIFS('intervences kodi'!$W$5:$W$222,'intervences kodi'!$V$5:$V$222,'Visi kodi'!A49,'intervences kodi'!$J$5:$J$222,'Visi kodi'!$F$2)</f>
        <v>67000985</v>
      </c>
      <c r="G49" s="105">
        <f>SUMIFS('intervences kodi'!$M$5:$M$222,'intervences kodi'!$L$5:$L$222,'Visi kodi'!A49,'intervences kodi'!$J$5:$J$222,'Visi kodi'!$G$2)+SUMIFS('intervences kodi'!$O$5:$O$222,'intervences kodi'!$N$5:$N$222,'Visi kodi'!A49,'intervences kodi'!$J$5:$J$222,'Visi kodi'!$G$2)+SUMIFS('intervences kodi'!$Q$5:$Q$222,'intervences kodi'!$P$5:$P$222,'Visi kodi'!A49,'intervences kodi'!$J$5:$J$222,'Visi kodi'!$G$2)+SUMIFS('intervences kodi'!$S$5:$S$222,'intervences kodi'!$R$5:$R$222,'Visi kodi'!A49,'intervences kodi'!$J$5:$J$222,'Visi kodi'!$G$2)+SUMIFS('intervences kodi'!$U$5:$U$222,'intervences kodi'!$T$5:$T$222,'Visi kodi'!A49,'intervences kodi'!$J$5:$J$222,'Visi kodi'!$G$2)+SUMIFS('intervences kodi'!$W$5:$W$222,'intervences kodi'!$V$5:$V$222,'Visi kodi'!A49,'intervences kodi'!$J$5:$J$222,'Visi kodi'!$G$2)</f>
        <v>0</v>
      </c>
      <c r="H49" s="105">
        <f t="shared" si="0"/>
        <v>67000985</v>
      </c>
      <c r="I49" s="105">
        <f t="shared" si="1"/>
        <v>0</v>
      </c>
      <c r="J49" s="105">
        <f t="shared" si="2"/>
        <v>26800394</v>
      </c>
      <c r="K49" s="169">
        <f t="shared" si="3"/>
        <v>0</v>
      </c>
      <c r="L49" s="105">
        <f>SUMIFS('intervences kodi'!$M$5:$M$222,'intervences kodi'!$L$5:$L$222,'Visi kodi'!A49,'intervences kodi'!$J$5:$J$222,'Visi kodi'!$L$2)+SUMIFS('intervences kodi'!$M$5:$M$222,'intervences kodi'!$N$5:$N$222,'Visi kodi'!A49,'intervences kodi'!$J$5:$J$222,'Visi kodi'!$L$2)+SUMIFS('intervences kodi'!$M$5:$M$222,'intervences kodi'!$P$5:$P$222,'Visi kodi'!A49,'intervences kodi'!$J$5:$J$222,'Visi kodi'!$L$2)+SUMIFS('intervences kodi'!$M$5:$M$222,'intervences kodi'!$R$5:$R$222,'Visi kodi'!A49,'intervences kodi'!$J$5:$J$222,'Visi kodi'!$L$2)+SUMIFS('intervences kodi'!$M$5:$M$222,'intervences kodi'!$T$5:$T$222,'Visi kodi'!A49,'intervences kodi'!$J$5:$J$222,'Visi kodi'!$L$2)+SUMIFS('intervences kodi'!$M$5:$M$222,'intervences kodi'!$V$5:$V$222,'Visi kodi'!A49,'intervences kodi'!$J$5:$J$222,'Visi kodi'!$L$2)</f>
        <v>0</v>
      </c>
      <c r="M49" s="82">
        <f t="shared" si="4"/>
        <v>0</v>
      </c>
      <c r="N49" s="82"/>
      <c r="O49" s="82"/>
    </row>
    <row r="50" spans="1:15" ht="11.15" customHeight="1" x14ac:dyDescent="0.2">
      <c r="A50" s="168">
        <v>46</v>
      </c>
      <c r="B50" s="180" t="s">
        <v>1794</v>
      </c>
      <c r="C50" s="173">
        <v>1</v>
      </c>
      <c r="D50" s="172">
        <v>0.4</v>
      </c>
      <c r="F50" s="105">
        <f>SUMIFS('intervences kodi'!$M$5:$M$222,'intervences kodi'!$L$5:$L$222,'Visi kodi'!A50,'intervences kodi'!$J$5:$J$222,'Visi kodi'!$F$2)+SUMIFS('intervences kodi'!$O$5:$O$222,'intervences kodi'!$N$5:$N$222,'Visi kodi'!A50,'intervences kodi'!$J$5:$J$222,'Visi kodi'!$F$2)+SUMIFS('intervences kodi'!$Q$5:$Q$222,'intervences kodi'!$P$5:$P$222,'Visi kodi'!A50,'intervences kodi'!$J$5:$J$222,'Visi kodi'!$F$2)+SUMIFS('intervences kodi'!$S$5:$S$222,'intervences kodi'!$R$5:$R$222,'Visi kodi'!A50,'intervences kodi'!$J$5:$J$222,'Visi kodi'!$F$2)+SUMIFS('intervences kodi'!$U$5:$U$222,'intervences kodi'!$T$5:$T$222,'Visi kodi'!A50,'intervences kodi'!$J$5:$J$222,'Visi kodi'!$F$2)+SUMIFS('intervences kodi'!$W$5:$W$222,'intervences kodi'!$V$5:$V$222,'Visi kodi'!A50,'intervences kodi'!$J$5:$J$222,'Visi kodi'!$F$2)</f>
        <v>0</v>
      </c>
      <c r="G50" s="105">
        <f>SUMIFS('intervences kodi'!$M$5:$M$222,'intervences kodi'!$L$5:$L$222,'Visi kodi'!A50,'intervences kodi'!$J$5:$J$222,'Visi kodi'!$G$2)+SUMIFS('intervences kodi'!$O$5:$O$222,'intervences kodi'!$N$5:$N$222,'Visi kodi'!A50,'intervences kodi'!$J$5:$J$222,'Visi kodi'!$G$2)+SUMIFS('intervences kodi'!$Q$5:$Q$222,'intervences kodi'!$P$5:$P$222,'Visi kodi'!A50,'intervences kodi'!$J$5:$J$222,'Visi kodi'!$G$2)+SUMIFS('intervences kodi'!$S$5:$S$222,'intervences kodi'!$R$5:$R$222,'Visi kodi'!A50,'intervences kodi'!$J$5:$J$222,'Visi kodi'!$G$2)+SUMIFS('intervences kodi'!$U$5:$U$222,'intervences kodi'!$T$5:$T$222,'Visi kodi'!A50,'intervences kodi'!$J$5:$J$222,'Visi kodi'!$G$2)+SUMIFS('intervences kodi'!$W$5:$W$222,'intervences kodi'!$V$5:$V$222,'Visi kodi'!A50,'intervences kodi'!$J$5:$J$222,'Visi kodi'!$G$2)</f>
        <v>0</v>
      </c>
      <c r="H50" s="105">
        <f t="shared" si="0"/>
        <v>0</v>
      </c>
      <c r="I50" s="105">
        <f t="shared" si="1"/>
        <v>0</v>
      </c>
      <c r="J50" s="105">
        <f t="shared" si="2"/>
        <v>0</v>
      </c>
      <c r="K50" s="169">
        <f t="shared" si="3"/>
        <v>0</v>
      </c>
      <c r="L50" s="105">
        <f>SUMIFS('intervences kodi'!$M$5:$M$222,'intervences kodi'!$L$5:$L$222,'Visi kodi'!A50,'intervences kodi'!$J$5:$J$222,'Visi kodi'!$L$2)+SUMIFS('intervences kodi'!$M$5:$M$222,'intervences kodi'!$N$5:$N$222,'Visi kodi'!A50,'intervences kodi'!$J$5:$J$222,'Visi kodi'!$L$2)+SUMIFS('intervences kodi'!$M$5:$M$222,'intervences kodi'!$P$5:$P$222,'Visi kodi'!A50,'intervences kodi'!$J$5:$J$222,'Visi kodi'!$L$2)+SUMIFS('intervences kodi'!$M$5:$M$222,'intervences kodi'!$R$5:$R$222,'Visi kodi'!A50,'intervences kodi'!$J$5:$J$222,'Visi kodi'!$L$2)+SUMIFS('intervences kodi'!$M$5:$M$222,'intervences kodi'!$T$5:$T$222,'Visi kodi'!A50,'intervences kodi'!$J$5:$J$222,'Visi kodi'!$L$2)+SUMIFS('intervences kodi'!$M$5:$M$222,'intervences kodi'!$V$5:$V$222,'Visi kodi'!A50,'intervences kodi'!$J$5:$J$222,'Visi kodi'!$L$2)</f>
        <v>0</v>
      </c>
      <c r="M50" s="82">
        <f t="shared" si="4"/>
        <v>0</v>
      </c>
      <c r="N50" s="82"/>
      <c r="O50" s="82"/>
    </row>
    <row r="51" spans="1:15" ht="11.15" customHeight="1" x14ac:dyDescent="0.2">
      <c r="A51" s="168">
        <v>47</v>
      </c>
      <c r="B51" s="61" t="s">
        <v>379</v>
      </c>
      <c r="C51" s="173">
        <v>1</v>
      </c>
      <c r="D51" s="172">
        <v>0.4</v>
      </c>
      <c r="F51" s="105">
        <f>SUMIFS('intervences kodi'!$M$5:$M$222,'intervences kodi'!$L$5:$L$222,'Visi kodi'!A51,'intervences kodi'!$J$5:$J$222,'Visi kodi'!$F$2)+SUMIFS('intervences kodi'!$O$5:$O$222,'intervences kodi'!$N$5:$N$222,'Visi kodi'!A51,'intervences kodi'!$J$5:$J$222,'Visi kodi'!$F$2)+SUMIFS('intervences kodi'!$Q$5:$Q$222,'intervences kodi'!$P$5:$P$222,'Visi kodi'!A51,'intervences kodi'!$J$5:$J$222,'Visi kodi'!$F$2)+SUMIFS('intervences kodi'!$S$5:$S$222,'intervences kodi'!$R$5:$R$222,'Visi kodi'!A51,'intervences kodi'!$J$5:$J$222,'Visi kodi'!$F$2)+SUMIFS('intervences kodi'!$U$5:$U$222,'intervences kodi'!$T$5:$T$222,'Visi kodi'!A51,'intervences kodi'!$J$5:$J$222,'Visi kodi'!$F$2)+SUMIFS('intervences kodi'!$W$5:$W$222,'intervences kodi'!$V$5:$V$222,'Visi kodi'!A51,'intervences kodi'!$J$5:$J$222,'Visi kodi'!$F$2)</f>
        <v>0</v>
      </c>
      <c r="G51" s="105">
        <f>SUMIFS('intervences kodi'!$M$5:$M$222,'intervences kodi'!$L$5:$L$222,'Visi kodi'!A51,'intervences kodi'!$J$5:$J$222,'Visi kodi'!$G$2)+SUMIFS('intervences kodi'!$O$5:$O$222,'intervences kodi'!$N$5:$N$222,'Visi kodi'!A51,'intervences kodi'!$J$5:$J$222,'Visi kodi'!$G$2)+SUMIFS('intervences kodi'!$Q$5:$Q$222,'intervences kodi'!$P$5:$P$222,'Visi kodi'!A51,'intervences kodi'!$J$5:$J$222,'Visi kodi'!$G$2)+SUMIFS('intervences kodi'!$S$5:$S$222,'intervences kodi'!$R$5:$R$222,'Visi kodi'!A51,'intervences kodi'!$J$5:$J$222,'Visi kodi'!$G$2)+SUMIFS('intervences kodi'!$U$5:$U$222,'intervences kodi'!$T$5:$T$222,'Visi kodi'!A51,'intervences kodi'!$J$5:$J$222,'Visi kodi'!$G$2)+SUMIFS('intervences kodi'!$W$5:$W$222,'intervences kodi'!$V$5:$V$222,'Visi kodi'!A51,'intervences kodi'!$J$5:$J$222,'Visi kodi'!$G$2)</f>
        <v>0</v>
      </c>
      <c r="H51" s="105">
        <f t="shared" si="0"/>
        <v>0</v>
      </c>
      <c r="I51" s="105">
        <f t="shared" si="1"/>
        <v>0</v>
      </c>
      <c r="J51" s="105">
        <f t="shared" si="2"/>
        <v>0</v>
      </c>
      <c r="K51" s="169">
        <f t="shared" si="3"/>
        <v>0</v>
      </c>
      <c r="L51" s="105">
        <f>SUMIFS('intervences kodi'!$M$5:$M$222,'intervences kodi'!$L$5:$L$222,'Visi kodi'!A51,'intervences kodi'!$J$5:$J$222,'Visi kodi'!$L$2)+SUMIFS('intervences kodi'!$M$5:$M$222,'intervences kodi'!$N$5:$N$222,'Visi kodi'!A51,'intervences kodi'!$J$5:$J$222,'Visi kodi'!$L$2)+SUMIFS('intervences kodi'!$M$5:$M$222,'intervences kodi'!$P$5:$P$222,'Visi kodi'!A51,'intervences kodi'!$J$5:$J$222,'Visi kodi'!$L$2)+SUMIFS('intervences kodi'!$M$5:$M$222,'intervences kodi'!$R$5:$R$222,'Visi kodi'!A51,'intervences kodi'!$J$5:$J$222,'Visi kodi'!$L$2)+SUMIFS('intervences kodi'!$M$5:$M$222,'intervences kodi'!$T$5:$T$222,'Visi kodi'!A51,'intervences kodi'!$J$5:$J$222,'Visi kodi'!$L$2)+SUMIFS('intervences kodi'!$M$5:$M$222,'intervences kodi'!$V$5:$V$222,'Visi kodi'!A51,'intervences kodi'!$J$5:$J$222,'Visi kodi'!$L$2)</f>
        <v>0</v>
      </c>
      <c r="M51" s="82">
        <f t="shared" si="4"/>
        <v>0</v>
      </c>
      <c r="N51" s="82"/>
      <c r="O51" s="82"/>
    </row>
    <row r="52" spans="1:15" ht="11.15" customHeight="1" x14ac:dyDescent="0.2">
      <c r="A52" s="168">
        <v>48</v>
      </c>
      <c r="B52" s="61" t="s">
        <v>380</v>
      </c>
      <c r="C52" s="173">
        <v>1</v>
      </c>
      <c r="D52" s="172">
        <v>0.4</v>
      </c>
      <c r="F52" s="105">
        <f>SUMIFS('intervences kodi'!$M$5:$M$222,'intervences kodi'!$L$5:$L$222,'Visi kodi'!A52,'intervences kodi'!$J$5:$J$222,'Visi kodi'!$F$2)+SUMIFS('intervences kodi'!$O$5:$O$222,'intervences kodi'!$N$5:$N$222,'Visi kodi'!A52,'intervences kodi'!$J$5:$J$222,'Visi kodi'!$F$2)+SUMIFS('intervences kodi'!$Q$5:$Q$222,'intervences kodi'!$P$5:$P$222,'Visi kodi'!A52,'intervences kodi'!$J$5:$J$222,'Visi kodi'!$F$2)+SUMIFS('intervences kodi'!$S$5:$S$222,'intervences kodi'!$R$5:$R$222,'Visi kodi'!A52,'intervences kodi'!$J$5:$J$222,'Visi kodi'!$F$2)+SUMIFS('intervences kodi'!$U$5:$U$222,'intervences kodi'!$T$5:$T$222,'Visi kodi'!A52,'intervences kodi'!$J$5:$J$222,'Visi kodi'!$F$2)+SUMIFS('intervences kodi'!$W$5:$W$222,'intervences kodi'!$V$5:$V$222,'Visi kodi'!A52,'intervences kodi'!$J$5:$J$222,'Visi kodi'!$F$2)</f>
        <v>3950000</v>
      </c>
      <c r="G52" s="105">
        <f>SUMIFS('intervences kodi'!$M$5:$M$222,'intervences kodi'!$L$5:$L$222,'Visi kodi'!A52,'intervences kodi'!$J$5:$J$222,'Visi kodi'!$G$2)+SUMIFS('intervences kodi'!$O$5:$O$222,'intervences kodi'!$N$5:$N$222,'Visi kodi'!A52,'intervences kodi'!$J$5:$J$222,'Visi kodi'!$G$2)+SUMIFS('intervences kodi'!$Q$5:$Q$222,'intervences kodi'!$P$5:$P$222,'Visi kodi'!A52,'intervences kodi'!$J$5:$J$222,'Visi kodi'!$G$2)+SUMIFS('intervences kodi'!$S$5:$S$222,'intervences kodi'!$R$5:$R$222,'Visi kodi'!A52,'intervences kodi'!$J$5:$J$222,'Visi kodi'!$G$2)+SUMIFS('intervences kodi'!$U$5:$U$222,'intervences kodi'!$T$5:$T$222,'Visi kodi'!A52,'intervences kodi'!$J$5:$J$222,'Visi kodi'!$G$2)+SUMIFS('intervences kodi'!$W$5:$W$222,'intervences kodi'!$V$5:$V$222,'Visi kodi'!A52,'intervences kodi'!$J$5:$J$222,'Visi kodi'!$G$2)</f>
        <v>0</v>
      </c>
      <c r="H52" s="105">
        <f t="shared" si="0"/>
        <v>3950000</v>
      </c>
      <c r="I52" s="105">
        <f t="shared" si="1"/>
        <v>0</v>
      </c>
      <c r="J52" s="105">
        <f t="shared" si="2"/>
        <v>1580000</v>
      </c>
      <c r="K52" s="169">
        <f t="shared" si="3"/>
        <v>0</v>
      </c>
      <c r="L52" s="105">
        <f>SUMIFS('intervences kodi'!$M$5:$M$222,'intervences kodi'!$L$5:$L$222,'Visi kodi'!A52,'intervences kodi'!$J$5:$J$222,'Visi kodi'!$L$2)+SUMIFS('intervences kodi'!$M$5:$M$222,'intervences kodi'!$N$5:$N$222,'Visi kodi'!A52,'intervences kodi'!$J$5:$J$222,'Visi kodi'!$L$2)+SUMIFS('intervences kodi'!$M$5:$M$222,'intervences kodi'!$P$5:$P$222,'Visi kodi'!A52,'intervences kodi'!$J$5:$J$222,'Visi kodi'!$L$2)+SUMIFS('intervences kodi'!$M$5:$M$222,'intervences kodi'!$R$5:$R$222,'Visi kodi'!A52,'intervences kodi'!$J$5:$J$222,'Visi kodi'!$L$2)+SUMIFS('intervences kodi'!$M$5:$M$222,'intervences kodi'!$T$5:$T$222,'Visi kodi'!A52,'intervences kodi'!$J$5:$J$222,'Visi kodi'!$L$2)+SUMIFS('intervences kodi'!$M$5:$M$222,'intervences kodi'!$V$5:$V$222,'Visi kodi'!A52,'intervences kodi'!$J$5:$J$222,'Visi kodi'!$L$2)</f>
        <v>63206860</v>
      </c>
      <c r="M52" s="82">
        <f t="shared" si="4"/>
        <v>63206860</v>
      </c>
      <c r="N52" s="82"/>
      <c r="O52" s="82"/>
    </row>
    <row r="53" spans="1:15" ht="11.15" customHeight="1" x14ac:dyDescent="0.2">
      <c r="A53" s="168">
        <v>49</v>
      </c>
      <c r="B53" s="61" t="s">
        <v>1795</v>
      </c>
      <c r="C53" s="172">
        <v>0.4</v>
      </c>
      <c r="D53" s="172">
        <v>0.4</v>
      </c>
      <c r="F53" s="105">
        <f>SUMIFS('intervences kodi'!$M$5:$M$222,'intervences kodi'!$L$5:$L$222,'Visi kodi'!A53,'intervences kodi'!$J$5:$J$222,'Visi kodi'!$F$2)+SUMIFS('intervences kodi'!$O$5:$O$222,'intervences kodi'!$N$5:$N$222,'Visi kodi'!A53,'intervences kodi'!$J$5:$J$222,'Visi kodi'!$F$2)+SUMIFS('intervences kodi'!$Q$5:$Q$222,'intervences kodi'!$P$5:$P$222,'Visi kodi'!A53,'intervences kodi'!$J$5:$J$222,'Visi kodi'!$F$2)+SUMIFS('intervences kodi'!$S$5:$S$222,'intervences kodi'!$R$5:$R$222,'Visi kodi'!A53,'intervences kodi'!$J$5:$J$222,'Visi kodi'!$F$2)+SUMIFS('intervences kodi'!$U$5:$U$222,'intervences kodi'!$T$5:$T$222,'Visi kodi'!A53,'intervences kodi'!$J$5:$J$222,'Visi kodi'!$F$2)+SUMIFS('intervences kodi'!$W$5:$W$222,'intervences kodi'!$V$5:$V$222,'Visi kodi'!A53,'intervences kodi'!$J$5:$J$222,'Visi kodi'!$F$2)</f>
        <v>4000000</v>
      </c>
      <c r="G53" s="105">
        <f>SUMIFS('intervences kodi'!$M$5:$M$222,'intervences kodi'!$L$5:$L$222,'Visi kodi'!A53,'intervences kodi'!$J$5:$J$222,'Visi kodi'!$G$2)+SUMIFS('intervences kodi'!$O$5:$O$222,'intervences kodi'!$N$5:$N$222,'Visi kodi'!A53,'intervences kodi'!$J$5:$J$222,'Visi kodi'!$G$2)+SUMIFS('intervences kodi'!$Q$5:$Q$222,'intervences kodi'!$P$5:$P$222,'Visi kodi'!A53,'intervences kodi'!$J$5:$J$222,'Visi kodi'!$G$2)+SUMIFS('intervences kodi'!$S$5:$S$222,'intervences kodi'!$R$5:$R$222,'Visi kodi'!A53,'intervences kodi'!$J$5:$J$222,'Visi kodi'!$G$2)+SUMIFS('intervences kodi'!$U$5:$U$222,'intervences kodi'!$T$5:$T$222,'Visi kodi'!A53,'intervences kodi'!$J$5:$J$222,'Visi kodi'!$G$2)+SUMIFS('intervences kodi'!$W$5:$W$222,'intervences kodi'!$V$5:$V$222,'Visi kodi'!A53,'intervences kodi'!$J$5:$J$222,'Visi kodi'!$G$2)</f>
        <v>18246193</v>
      </c>
      <c r="H53" s="105">
        <f t="shared" si="0"/>
        <v>1600000</v>
      </c>
      <c r="I53" s="105">
        <f t="shared" si="1"/>
        <v>7298477.2000000002</v>
      </c>
      <c r="J53" s="105">
        <f t="shared" si="2"/>
        <v>1600000</v>
      </c>
      <c r="K53" s="169">
        <f t="shared" si="3"/>
        <v>7298477.2000000002</v>
      </c>
      <c r="L53" s="105">
        <f>SUMIFS('intervences kodi'!$M$5:$M$222,'intervences kodi'!$L$5:$L$222,'Visi kodi'!A53,'intervences kodi'!$J$5:$J$222,'Visi kodi'!$L$2)+SUMIFS('intervences kodi'!$M$5:$M$222,'intervences kodi'!$N$5:$N$222,'Visi kodi'!A53,'intervences kodi'!$J$5:$J$222,'Visi kodi'!$L$2)+SUMIFS('intervences kodi'!$M$5:$M$222,'intervences kodi'!$P$5:$P$222,'Visi kodi'!A53,'intervences kodi'!$J$5:$J$222,'Visi kodi'!$L$2)+SUMIFS('intervences kodi'!$M$5:$M$222,'intervences kodi'!$R$5:$R$222,'Visi kodi'!A53,'intervences kodi'!$J$5:$J$222,'Visi kodi'!$L$2)+SUMIFS('intervences kodi'!$M$5:$M$222,'intervences kodi'!$T$5:$T$222,'Visi kodi'!A53,'intervences kodi'!$J$5:$J$222,'Visi kodi'!$L$2)+SUMIFS('intervences kodi'!$M$5:$M$222,'intervences kodi'!$V$5:$V$222,'Visi kodi'!A53,'intervences kodi'!$J$5:$J$222,'Visi kodi'!$L$2)</f>
        <v>0</v>
      </c>
      <c r="M53" s="82">
        <f t="shared" si="4"/>
        <v>0</v>
      </c>
      <c r="N53" s="82"/>
      <c r="O53" s="82"/>
    </row>
    <row r="54" spans="1:15" ht="11.15" customHeight="1" x14ac:dyDescent="0.2">
      <c r="A54" s="168">
        <v>50</v>
      </c>
      <c r="B54" s="180" t="s">
        <v>1796</v>
      </c>
      <c r="C54" s="173">
        <v>1</v>
      </c>
      <c r="D54" s="172">
        <v>0.4</v>
      </c>
      <c r="F54" s="105">
        <f>SUMIFS('intervences kodi'!$M$5:$M$222,'intervences kodi'!$L$5:$L$222,'Visi kodi'!A54,'intervences kodi'!$J$5:$J$222,'Visi kodi'!$F$2)+SUMIFS('intervences kodi'!$O$5:$O$222,'intervences kodi'!$N$5:$N$222,'Visi kodi'!A54,'intervences kodi'!$J$5:$J$222,'Visi kodi'!$F$2)+SUMIFS('intervences kodi'!$Q$5:$Q$222,'intervences kodi'!$P$5:$P$222,'Visi kodi'!A54,'intervences kodi'!$J$5:$J$222,'Visi kodi'!$F$2)+SUMIFS('intervences kodi'!$S$5:$S$222,'intervences kodi'!$R$5:$R$222,'Visi kodi'!A54,'intervences kodi'!$J$5:$J$222,'Visi kodi'!$F$2)+SUMIFS('intervences kodi'!$U$5:$U$222,'intervences kodi'!$T$5:$T$222,'Visi kodi'!A54,'intervences kodi'!$J$5:$J$222,'Visi kodi'!$F$2)+SUMIFS('intervences kodi'!$W$5:$W$222,'intervences kodi'!$V$5:$V$222,'Visi kodi'!A54,'intervences kodi'!$J$5:$J$222,'Visi kodi'!$F$2)</f>
        <v>0</v>
      </c>
      <c r="G54" s="105">
        <f>SUMIFS('intervences kodi'!$M$5:$M$222,'intervences kodi'!$L$5:$L$222,'Visi kodi'!A54,'intervences kodi'!$J$5:$J$222,'Visi kodi'!$G$2)+SUMIFS('intervences kodi'!$O$5:$O$222,'intervences kodi'!$N$5:$N$222,'Visi kodi'!A54,'intervences kodi'!$J$5:$J$222,'Visi kodi'!$G$2)+SUMIFS('intervences kodi'!$Q$5:$Q$222,'intervences kodi'!$P$5:$P$222,'Visi kodi'!A54,'intervences kodi'!$J$5:$J$222,'Visi kodi'!$G$2)+SUMIFS('intervences kodi'!$S$5:$S$222,'intervences kodi'!$R$5:$R$222,'Visi kodi'!A54,'intervences kodi'!$J$5:$J$222,'Visi kodi'!$G$2)+SUMIFS('intervences kodi'!$U$5:$U$222,'intervences kodi'!$T$5:$T$222,'Visi kodi'!A54,'intervences kodi'!$J$5:$J$222,'Visi kodi'!$G$2)+SUMIFS('intervences kodi'!$W$5:$W$222,'intervences kodi'!$V$5:$V$222,'Visi kodi'!A54,'intervences kodi'!$J$5:$J$222,'Visi kodi'!$G$2)</f>
        <v>0</v>
      </c>
      <c r="H54" s="105">
        <f t="shared" si="0"/>
        <v>0</v>
      </c>
      <c r="I54" s="105">
        <f t="shared" si="1"/>
        <v>0</v>
      </c>
      <c r="J54" s="105">
        <f t="shared" si="2"/>
        <v>0</v>
      </c>
      <c r="K54" s="169">
        <f t="shared" si="3"/>
        <v>0</v>
      </c>
      <c r="L54" s="105">
        <f>SUMIFS('intervences kodi'!$M$5:$M$222,'intervences kodi'!$L$5:$L$222,'Visi kodi'!A54,'intervences kodi'!$J$5:$J$222,'Visi kodi'!$L$2)+SUMIFS('intervences kodi'!$M$5:$M$222,'intervences kodi'!$N$5:$N$222,'Visi kodi'!A54,'intervences kodi'!$J$5:$J$222,'Visi kodi'!$L$2)+SUMIFS('intervences kodi'!$M$5:$M$222,'intervences kodi'!$P$5:$P$222,'Visi kodi'!A54,'intervences kodi'!$J$5:$J$222,'Visi kodi'!$L$2)+SUMIFS('intervences kodi'!$M$5:$M$222,'intervences kodi'!$R$5:$R$222,'Visi kodi'!A54,'intervences kodi'!$J$5:$J$222,'Visi kodi'!$L$2)+SUMIFS('intervences kodi'!$M$5:$M$222,'intervences kodi'!$T$5:$T$222,'Visi kodi'!A54,'intervences kodi'!$J$5:$J$222,'Visi kodi'!$L$2)+SUMIFS('intervences kodi'!$M$5:$M$222,'intervences kodi'!$V$5:$V$222,'Visi kodi'!A54,'intervences kodi'!$J$5:$J$222,'Visi kodi'!$L$2)</f>
        <v>8824712</v>
      </c>
      <c r="M54" s="82">
        <f t="shared" si="4"/>
        <v>8824712</v>
      </c>
      <c r="N54" s="82"/>
      <c r="O54" s="82"/>
    </row>
    <row r="55" spans="1:15" ht="11.15" customHeight="1" x14ac:dyDescent="0.2">
      <c r="A55" s="168">
        <v>51</v>
      </c>
      <c r="B55" s="61" t="s">
        <v>381</v>
      </c>
      <c r="C55" s="173">
        <v>1</v>
      </c>
      <c r="D55" s="172">
        <v>0.4</v>
      </c>
      <c r="F55" s="105">
        <f>SUMIFS('intervences kodi'!$M$5:$M$222,'intervences kodi'!$L$5:$L$222,'Visi kodi'!A55,'intervences kodi'!$J$5:$J$222,'Visi kodi'!$F$2)+SUMIFS('intervences kodi'!$O$5:$O$222,'intervences kodi'!$N$5:$N$222,'Visi kodi'!A55,'intervences kodi'!$J$5:$J$222,'Visi kodi'!$F$2)+SUMIFS('intervences kodi'!$Q$5:$Q$222,'intervences kodi'!$P$5:$P$222,'Visi kodi'!A55,'intervences kodi'!$J$5:$J$222,'Visi kodi'!$F$2)+SUMIFS('intervences kodi'!$S$5:$S$222,'intervences kodi'!$R$5:$R$222,'Visi kodi'!A55,'intervences kodi'!$J$5:$J$222,'Visi kodi'!$F$2)+SUMIFS('intervences kodi'!$U$5:$U$222,'intervences kodi'!$T$5:$T$222,'Visi kodi'!A55,'intervences kodi'!$J$5:$J$222,'Visi kodi'!$F$2)+SUMIFS('intervences kodi'!$W$5:$W$222,'intervences kodi'!$V$5:$V$222,'Visi kodi'!A55,'intervences kodi'!$J$5:$J$222,'Visi kodi'!$F$2)</f>
        <v>0</v>
      </c>
      <c r="G55" s="105">
        <f>SUMIFS('intervences kodi'!$M$5:$M$222,'intervences kodi'!$L$5:$L$222,'Visi kodi'!A55,'intervences kodi'!$J$5:$J$222,'Visi kodi'!$G$2)+SUMIFS('intervences kodi'!$O$5:$O$222,'intervences kodi'!$N$5:$N$222,'Visi kodi'!A55,'intervences kodi'!$J$5:$J$222,'Visi kodi'!$G$2)+SUMIFS('intervences kodi'!$Q$5:$Q$222,'intervences kodi'!$P$5:$P$222,'Visi kodi'!A55,'intervences kodi'!$J$5:$J$222,'Visi kodi'!$G$2)+SUMIFS('intervences kodi'!$S$5:$S$222,'intervences kodi'!$R$5:$R$222,'Visi kodi'!A55,'intervences kodi'!$J$5:$J$222,'Visi kodi'!$G$2)+SUMIFS('intervences kodi'!$U$5:$U$222,'intervences kodi'!$T$5:$T$222,'Visi kodi'!A55,'intervences kodi'!$J$5:$J$222,'Visi kodi'!$G$2)+SUMIFS('intervences kodi'!$W$5:$W$222,'intervences kodi'!$V$5:$V$222,'Visi kodi'!A55,'intervences kodi'!$J$5:$J$222,'Visi kodi'!$G$2)</f>
        <v>0</v>
      </c>
      <c r="H55" s="105">
        <f t="shared" si="0"/>
        <v>0</v>
      </c>
      <c r="I55" s="105">
        <f t="shared" si="1"/>
        <v>0</v>
      </c>
      <c r="J55" s="105">
        <f t="shared" si="2"/>
        <v>0</v>
      </c>
      <c r="K55" s="169">
        <f t="shared" si="3"/>
        <v>0</v>
      </c>
      <c r="L55" s="105">
        <f>SUMIFS('intervences kodi'!$M$5:$M$222,'intervences kodi'!$L$5:$L$222,'Visi kodi'!A55,'intervences kodi'!$J$5:$J$222,'Visi kodi'!$L$2)+SUMIFS('intervences kodi'!$M$5:$M$222,'intervences kodi'!$N$5:$N$222,'Visi kodi'!A55,'intervences kodi'!$J$5:$J$222,'Visi kodi'!$L$2)+SUMIFS('intervences kodi'!$M$5:$M$222,'intervences kodi'!$P$5:$P$222,'Visi kodi'!A55,'intervences kodi'!$J$5:$J$222,'Visi kodi'!$L$2)+SUMIFS('intervences kodi'!$M$5:$M$222,'intervences kodi'!$R$5:$R$222,'Visi kodi'!A55,'intervences kodi'!$J$5:$J$222,'Visi kodi'!$L$2)+SUMIFS('intervences kodi'!$M$5:$M$222,'intervences kodi'!$T$5:$T$222,'Visi kodi'!A55,'intervences kodi'!$J$5:$J$222,'Visi kodi'!$L$2)+SUMIFS('intervences kodi'!$M$5:$M$222,'intervences kodi'!$V$5:$V$222,'Visi kodi'!A55,'intervences kodi'!$J$5:$J$222,'Visi kodi'!$L$2)</f>
        <v>0</v>
      </c>
      <c r="M55" s="82">
        <f t="shared" si="4"/>
        <v>0</v>
      </c>
      <c r="N55" s="82"/>
      <c r="O55" s="82"/>
    </row>
    <row r="56" spans="1:15" ht="11.15" customHeight="1" x14ac:dyDescent="0.2">
      <c r="A56" s="168">
        <v>52</v>
      </c>
      <c r="B56" s="61" t="s">
        <v>382</v>
      </c>
      <c r="C56" s="173">
        <v>1</v>
      </c>
      <c r="D56" s="172">
        <v>0.4</v>
      </c>
      <c r="F56" s="105">
        <f>SUMIFS('intervences kodi'!$M$5:$M$222,'intervences kodi'!$L$5:$L$222,'Visi kodi'!A56,'intervences kodi'!$J$5:$J$222,'Visi kodi'!$F$2)+SUMIFS('intervences kodi'!$O$5:$O$222,'intervences kodi'!$N$5:$N$222,'Visi kodi'!A56,'intervences kodi'!$J$5:$J$222,'Visi kodi'!$F$2)+SUMIFS('intervences kodi'!$Q$5:$Q$222,'intervences kodi'!$P$5:$P$222,'Visi kodi'!A56,'intervences kodi'!$J$5:$J$222,'Visi kodi'!$F$2)+SUMIFS('intervences kodi'!$S$5:$S$222,'intervences kodi'!$R$5:$R$222,'Visi kodi'!A56,'intervences kodi'!$J$5:$J$222,'Visi kodi'!$F$2)+SUMIFS('intervences kodi'!$U$5:$U$222,'intervences kodi'!$T$5:$T$222,'Visi kodi'!A56,'intervences kodi'!$J$5:$J$222,'Visi kodi'!$F$2)+SUMIFS('intervences kodi'!$W$5:$W$222,'intervences kodi'!$V$5:$V$222,'Visi kodi'!A56,'intervences kodi'!$J$5:$J$222,'Visi kodi'!$F$2)</f>
        <v>100338096</v>
      </c>
      <c r="G56" s="105">
        <f>SUMIFS('intervences kodi'!$M$5:$M$222,'intervences kodi'!$L$5:$L$222,'Visi kodi'!A56,'intervences kodi'!$J$5:$J$222,'Visi kodi'!$G$2)+SUMIFS('intervences kodi'!$O$5:$O$222,'intervences kodi'!$N$5:$N$222,'Visi kodi'!A56,'intervences kodi'!$J$5:$J$222,'Visi kodi'!$G$2)+SUMIFS('intervences kodi'!$Q$5:$Q$222,'intervences kodi'!$P$5:$P$222,'Visi kodi'!A56,'intervences kodi'!$J$5:$J$222,'Visi kodi'!$G$2)+SUMIFS('intervences kodi'!$S$5:$S$222,'intervences kodi'!$R$5:$R$222,'Visi kodi'!A56,'intervences kodi'!$J$5:$J$222,'Visi kodi'!$G$2)+SUMIFS('intervences kodi'!$U$5:$U$222,'intervences kodi'!$T$5:$T$222,'Visi kodi'!A56,'intervences kodi'!$J$5:$J$222,'Visi kodi'!$G$2)+SUMIFS('intervences kodi'!$W$5:$W$222,'intervences kodi'!$V$5:$V$222,'Visi kodi'!A56,'intervences kodi'!$J$5:$J$222,'Visi kodi'!$G$2)</f>
        <v>0</v>
      </c>
      <c r="H56" s="105">
        <f t="shared" si="0"/>
        <v>100338096</v>
      </c>
      <c r="I56" s="105">
        <f t="shared" si="1"/>
        <v>0</v>
      </c>
      <c r="J56" s="105">
        <f t="shared" si="2"/>
        <v>40135238.399999999</v>
      </c>
      <c r="K56" s="169">
        <f t="shared" si="3"/>
        <v>0</v>
      </c>
      <c r="L56" s="105">
        <f>SUMIFS('intervences kodi'!$M$5:$M$222,'intervences kodi'!$L$5:$L$222,'Visi kodi'!A56,'intervences kodi'!$J$5:$J$222,'Visi kodi'!$L$2)+SUMIFS('intervences kodi'!$M$5:$M$222,'intervences kodi'!$N$5:$N$222,'Visi kodi'!A56,'intervences kodi'!$J$5:$J$222,'Visi kodi'!$L$2)+SUMIFS('intervences kodi'!$M$5:$M$222,'intervences kodi'!$P$5:$P$222,'Visi kodi'!A56,'intervences kodi'!$J$5:$J$222,'Visi kodi'!$L$2)+SUMIFS('intervences kodi'!$M$5:$M$222,'intervences kodi'!$R$5:$R$222,'Visi kodi'!A56,'intervences kodi'!$J$5:$J$222,'Visi kodi'!$L$2)+SUMIFS('intervences kodi'!$M$5:$M$222,'intervences kodi'!$T$5:$T$222,'Visi kodi'!A56,'intervences kodi'!$J$5:$J$222,'Visi kodi'!$L$2)+SUMIFS('intervences kodi'!$M$5:$M$222,'intervences kodi'!$V$5:$V$222,'Visi kodi'!A56,'intervences kodi'!$J$5:$J$222,'Visi kodi'!$L$2)</f>
        <v>54382148</v>
      </c>
      <c r="M56" s="82">
        <f t="shared" si="4"/>
        <v>54382148</v>
      </c>
      <c r="N56" s="82"/>
      <c r="O56" s="82"/>
    </row>
    <row r="57" spans="1:15" ht="11.15" customHeight="1" x14ac:dyDescent="0.2">
      <c r="A57" s="168">
        <v>53</v>
      </c>
      <c r="B57" s="61" t="s">
        <v>383</v>
      </c>
      <c r="C57" s="173">
        <v>1</v>
      </c>
      <c r="D57" s="172">
        <v>0.4</v>
      </c>
      <c r="F57" s="105">
        <f>SUMIFS('intervences kodi'!$M$5:$M$222,'intervences kodi'!$L$5:$L$222,'Visi kodi'!A57,'intervences kodi'!$J$5:$J$222,'Visi kodi'!$F$2)+SUMIFS('intervences kodi'!$O$5:$O$222,'intervences kodi'!$N$5:$N$222,'Visi kodi'!A57,'intervences kodi'!$J$5:$J$222,'Visi kodi'!$F$2)+SUMIFS('intervences kodi'!$Q$5:$Q$222,'intervences kodi'!$P$5:$P$222,'Visi kodi'!A57,'intervences kodi'!$J$5:$J$222,'Visi kodi'!$F$2)+SUMIFS('intervences kodi'!$S$5:$S$222,'intervences kodi'!$R$5:$R$222,'Visi kodi'!A57,'intervences kodi'!$J$5:$J$222,'Visi kodi'!$F$2)+SUMIFS('intervences kodi'!$U$5:$U$222,'intervences kodi'!$T$5:$T$222,'Visi kodi'!A57,'intervences kodi'!$J$5:$J$222,'Visi kodi'!$F$2)+SUMIFS('intervences kodi'!$W$5:$W$222,'intervences kodi'!$V$5:$V$222,'Visi kodi'!A57,'intervences kodi'!$J$5:$J$222,'Visi kodi'!$F$2)</f>
        <v>6663000</v>
      </c>
      <c r="G57" s="105">
        <f>SUMIFS('intervences kodi'!$M$5:$M$222,'intervences kodi'!$L$5:$L$222,'Visi kodi'!A57,'intervences kodi'!$J$5:$J$222,'Visi kodi'!$G$2)+SUMIFS('intervences kodi'!$O$5:$O$222,'intervences kodi'!$N$5:$N$222,'Visi kodi'!A57,'intervences kodi'!$J$5:$J$222,'Visi kodi'!$G$2)+SUMIFS('intervences kodi'!$Q$5:$Q$222,'intervences kodi'!$P$5:$P$222,'Visi kodi'!A57,'intervences kodi'!$J$5:$J$222,'Visi kodi'!$G$2)+SUMIFS('intervences kodi'!$S$5:$S$222,'intervences kodi'!$R$5:$R$222,'Visi kodi'!A57,'intervences kodi'!$J$5:$J$222,'Visi kodi'!$G$2)+SUMIFS('intervences kodi'!$U$5:$U$222,'intervences kodi'!$T$5:$T$222,'Visi kodi'!A57,'intervences kodi'!$J$5:$J$222,'Visi kodi'!$G$2)+SUMIFS('intervences kodi'!$W$5:$W$222,'intervences kodi'!$V$5:$V$222,'Visi kodi'!A57,'intervences kodi'!$J$5:$J$222,'Visi kodi'!$G$2)</f>
        <v>0</v>
      </c>
      <c r="H57" s="105">
        <f t="shared" si="0"/>
        <v>6663000</v>
      </c>
      <c r="I57" s="105">
        <f t="shared" si="1"/>
        <v>0</v>
      </c>
      <c r="J57" s="105">
        <f t="shared" si="2"/>
        <v>2665200</v>
      </c>
      <c r="K57" s="169">
        <f t="shared" si="3"/>
        <v>0</v>
      </c>
      <c r="L57" s="105">
        <f>SUMIFS('intervences kodi'!$M$5:$M$222,'intervences kodi'!$L$5:$L$222,'Visi kodi'!A57,'intervences kodi'!$J$5:$J$222,'Visi kodi'!$L$2)+SUMIFS('intervences kodi'!$M$5:$M$222,'intervences kodi'!$N$5:$N$222,'Visi kodi'!A57,'intervences kodi'!$J$5:$J$222,'Visi kodi'!$L$2)+SUMIFS('intervences kodi'!$M$5:$M$222,'intervences kodi'!$P$5:$P$222,'Visi kodi'!A57,'intervences kodi'!$J$5:$J$222,'Visi kodi'!$L$2)+SUMIFS('intervences kodi'!$M$5:$M$222,'intervences kodi'!$R$5:$R$222,'Visi kodi'!A57,'intervences kodi'!$J$5:$J$222,'Visi kodi'!$L$2)+SUMIFS('intervences kodi'!$M$5:$M$222,'intervences kodi'!$T$5:$T$222,'Visi kodi'!A57,'intervences kodi'!$J$5:$J$222,'Visi kodi'!$L$2)+SUMIFS('intervences kodi'!$M$5:$M$222,'intervences kodi'!$V$5:$V$222,'Visi kodi'!A57,'intervences kodi'!$J$5:$J$222,'Visi kodi'!$L$2)</f>
        <v>0</v>
      </c>
      <c r="M57" s="82">
        <f t="shared" si="4"/>
        <v>0</v>
      </c>
      <c r="N57" s="82"/>
      <c r="O57" s="82"/>
    </row>
    <row r="58" spans="1:15" ht="11.15" customHeight="1" x14ac:dyDescent="0.2">
      <c r="A58" s="168">
        <v>54</v>
      </c>
      <c r="B58" s="61" t="s">
        <v>384</v>
      </c>
      <c r="C58" s="172">
        <v>0.4</v>
      </c>
      <c r="D58" s="172">
        <v>0.4</v>
      </c>
      <c r="F58" s="105">
        <f>SUMIFS('intervences kodi'!$M$5:$M$222,'intervences kodi'!$L$5:$L$222,'Visi kodi'!A58,'intervences kodi'!$J$5:$J$222,'Visi kodi'!$F$2)+SUMIFS('intervences kodi'!$O$5:$O$222,'intervences kodi'!$N$5:$N$222,'Visi kodi'!A58,'intervences kodi'!$J$5:$J$222,'Visi kodi'!$F$2)+SUMIFS('intervences kodi'!$Q$5:$Q$222,'intervences kodi'!$P$5:$P$222,'Visi kodi'!A58,'intervences kodi'!$J$5:$J$222,'Visi kodi'!$F$2)+SUMIFS('intervences kodi'!$S$5:$S$222,'intervences kodi'!$R$5:$R$222,'Visi kodi'!A58,'intervences kodi'!$J$5:$J$222,'Visi kodi'!$F$2)+SUMIFS('intervences kodi'!$U$5:$U$222,'intervences kodi'!$T$5:$T$222,'Visi kodi'!A58,'intervences kodi'!$J$5:$J$222,'Visi kodi'!$F$2)+SUMIFS('intervences kodi'!$W$5:$W$222,'intervences kodi'!$V$5:$V$222,'Visi kodi'!A58,'intervences kodi'!$J$5:$J$222,'Visi kodi'!$F$2)</f>
        <v>0</v>
      </c>
      <c r="G58" s="105">
        <f>SUMIFS('intervences kodi'!$M$5:$M$222,'intervences kodi'!$L$5:$L$222,'Visi kodi'!A58,'intervences kodi'!$J$5:$J$222,'Visi kodi'!$G$2)+SUMIFS('intervences kodi'!$O$5:$O$222,'intervences kodi'!$N$5:$N$222,'Visi kodi'!A58,'intervences kodi'!$J$5:$J$222,'Visi kodi'!$G$2)+SUMIFS('intervences kodi'!$Q$5:$Q$222,'intervences kodi'!$P$5:$P$222,'Visi kodi'!A58,'intervences kodi'!$J$5:$J$222,'Visi kodi'!$G$2)+SUMIFS('intervences kodi'!$S$5:$S$222,'intervences kodi'!$R$5:$R$222,'Visi kodi'!A58,'intervences kodi'!$J$5:$J$222,'Visi kodi'!$G$2)+SUMIFS('intervences kodi'!$U$5:$U$222,'intervences kodi'!$T$5:$T$222,'Visi kodi'!A58,'intervences kodi'!$J$5:$J$222,'Visi kodi'!$G$2)+SUMIFS('intervences kodi'!$W$5:$W$222,'intervences kodi'!$V$5:$V$222,'Visi kodi'!A58,'intervences kodi'!$J$5:$J$222,'Visi kodi'!$G$2)</f>
        <v>0</v>
      </c>
      <c r="H58" s="105">
        <f t="shared" si="0"/>
        <v>0</v>
      </c>
      <c r="I58" s="105">
        <f t="shared" si="1"/>
        <v>0</v>
      </c>
      <c r="J58" s="105">
        <f t="shared" si="2"/>
        <v>0</v>
      </c>
      <c r="K58" s="169">
        <f t="shared" si="3"/>
        <v>0</v>
      </c>
      <c r="L58" s="105">
        <f>SUMIFS('intervences kodi'!$M$5:$M$222,'intervences kodi'!$L$5:$L$222,'Visi kodi'!A58,'intervences kodi'!$J$5:$J$222,'Visi kodi'!$L$2)+SUMIFS('intervences kodi'!$M$5:$M$222,'intervences kodi'!$N$5:$N$222,'Visi kodi'!A58,'intervences kodi'!$J$5:$J$222,'Visi kodi'!$L$2)+SUMIFS('intervences kodi'!$M$5:$M$222,'intervences kodi'!$P$5:$P$222,'Visi kodi'!A58,'intervences kodi'!$J$5:$J$222,'Visi kodi'!$L$2)+SUMIFS('intervences kodi'!$M$5:$M$222,'intervences kodi'!$R$5:$R$222,'Visi kodi'!A58,'intervences kodi'!$J$5:$J$222,'Visi kodi'!$L$2)+SUMIFS('intervences kodi'!$M$5:$M$222,'intervences kodi'!$T$5:$T$222,'Visi kodi'!A58,'intervences kodi'!$J$5:$J$222,'Visi kodi'!$L$2)+SUMIFS('intervences kodi'!$M$5:$M$222,'intervences kodi'!$V$5:$V$222,'Visi kodi'!A58,'intervences kodi'!$J$5:$J$222,'Visi kodi'!$L$2)</f>
        <v>0</v>
      </c>
      <c r="M58" s="82">
        <f t="shared" si="4"/>
        <v>0</v>
      </c>
      <c r="N58" s="82"/>
      <c r="O58" s="82"/>
    </row>
    <row r="59" spans="1:15" ht="11.15" customHeight="1" x14ac:dyDescent="0.2">
      <c r="A59" s="168">
        <v>55</v>
      </c>
      <c r="B59" s="180" t="s">
        <v>1797</v>
      </c>
      <c r="C59" s="173">
        <v>1</v>
      </c>
      <c r="D59" s="172">
        <v>0.4</v>
      </c>
      <c r="F59" s="105">
        <f>SUMIFS('intervences kodi'!$M$5:$M$222,'intervences kodi'!$L$5:$L$222,'Visi kodi'!A59,'intervences kodi'!$J$5:$J$222,'Visi kodi'!$F$2)+SUMIFS('intervences kodi'!$O$5:$O$222,'intervences kodi'!$N$5:$N$222,'Visi kodi'!A59,'intervences kodi'!$J$5:$J$222,'Visi kodi'!$F$2)+SUMIFS('intervences kodi'!$Q$5:$Q$222,'intervences kodi'!$P$5:$P$222,'Visi kodi'!A59,'intervences kodi'!$J$5:$J$222,'Visi kodi'!$F$2)+SUMIFS('intervences kodi'!$S$5:$S$222,'intervences kodi'!$R$5:$R$222,'Visi kodi'!A59,'intervences kodi'!$J$5:$J$222,'Visi kodi'!$F$2)+SUMIFS('intervences kodi'!$U$5:$U$222,'intervences kodi'!$T$5:$T$222,'Visi kodi'!A59,'intervences kodi'!$J$5:$J$222,'Visi kodi'!$F$2)+SUMIFS('intervences kodi'!$W$5:$W$222,'intervences kodi'!$V$5:$V$222,'Visi kodi'!A59,'intervences kodi'!$J$5:$J$222,'Visi kodi'!$F$2)</f>
        <v>47711290</v>
      </c>
      <c r="G59" s="105">
        <f>SUMIFS('intervences kodi'!$M$5:$M$222,'intervences kodi'!$L$5:$L$222,'Visi kodi'!A59,'intervences kodi'!$J$5:$J$222,'Visi kodi'!$G$2)+SUMIFS('intervences kodi'!$O$5:$O$222,'intervences kodi'!$N$5:$N$222,'Visi kodi'!A59,'intervences kodi'!$J$5:$J$222,'Visi kodi'!$G$2)+SUMIFS('intervences kodi'!$Q$5:$Q$222,'intervences kodi'!$P$5:$P$222,'Visi kodi'!A59,'intervences kodi'!$J$5:$J$222,'Visi kodi'!$G$2)+SUMIFS('intervences kodi'!$S$5:$S$222,'intervences kodi'!$R$5:$R$222,'Visi kodi'!A59,'intervences kodi'!$J$5:$J$222,'Visi kodi'!$G$2)+SUMIFS('intervences kodi'!$U$5:$U$222,'intervences kodi'!$T$5:$T$222,'Visi kodi'!A59,'intervences kodi'!$J$5:$J$222,'Visi kodi'!$G$2)+SUMIFS('intervences kodi'!$W$5:$W$222,'intervences kodi'!$V$5:$V$222,'Visi kodi'!A59,'intervences kodi'!$J$5:$J$222,'Visi kodi'!$G$2)</f>
        <v>0</v>
      </c>
      <c r="H59" s="105">
        <f t="shared" si="0"/>
        <v>47711290</v>
      </c>
      <c r="I59" s="105">
        <f t="shared" si="1"/>
        <v>0</v>
      </c>
      <c r="J59" s="105">
        <f t="shared" si="2"/>
        <v>19084516</v>
      </c>
      <c r="K59" s="169">
        <f t="shared" si="3"/>
        <v>0</v>
      </c>
      <c r="L59" s="105">
        <f>SUMIFS('intervences kodi'!$M$5:$M$222,'intervences kodi'!$L$5:$L$222,'Visi kodi'!A59,'intervences kodi'!$J$5:$J$222,'Visi kodi'!$L$2)+SUMIFS('intervences kodi'!$M$5:$M$222,'intervences kodi'!$N$5:$N$222,'Visi kodi'!A59,'intervences kodi'!$J$5:$J$222,'Visi kodi'!$L$2)+SUMIFS('intervences kodi'!$M$5:$M$222,'intervences kodi'!$P$5:$P$222,'Visi kodi'!A59,'intervences kodi'!$J$5:$J$222,'Visi kodi'!$L$2)+SUMIFS('intervences kodi'!$M$5:$M$222,'intervences kodi'!$R$5:$R$222,'Visi kodi'!A59,'intervences kodi'!$J$5:$J$222,'Visi kodi'!$L$2)+SUMIFS('intervences kodi'!$M$5:$M$222,'intervences kodi'!$T$5:$T$222,'Visi kodi'!A59,'intervences kodi'!$J$5:$J$222,'Visi kodi'!$L$2)+SUMIFS('intervences kodi'!$M$5:$M$222,'intervences kodi'!$V$5:$V$222,'Visi kodi'!A59,'intervences kodi'!$J$5:$J$222,'Visi kodi'!$L$2)</f>
        <v>0</v>
      </c>
      <c r="M59" s="82">
        <f t="shared" si="4"/>
        <v>0</v>
      </c>
      <c r="N59" s="82"/>
      <c r="O59" s="82"/>
    </row>
    <row r="60" spans="1:15" ht="11.15" customHeight="1" x14ac:dyDescent="0.2">
      <c r="A60" s="168">
        <v>56</v>
      </c>
      <c r="B60" s="61" t="s">
        <v>385</v>
      </c>
      <c r="C60" s="56">
        <v>0</v>
      </c>
      <c r="D60" s="56">
        <v>0</v>
      </c>
      <c r="F60" s="105">
        <f>SUMIFS('intervences kodi'!$M$5:$M$222,'intervences kodi'!$L$5:$L$222,'Visi kodi'!A60,'intervences kodi'!$J$5:$J$222,'Visi kodi'!$F$2)+SUMIFS('intervences kodi'!$O$5:$O$222,'intervences kodi'!$N$5:$N$222,'Visi kodi'!A60,'intervences kodi'!$J$5:$J$222,'Visi kodi'!$F$2)+SUMIFS('intervences kodi'!$Q$5:$Q$222,'intervences kodi'!$P$5:$P$222,'Visi kodi'!A60,'intervences kodi'!$J$5:$J$222,'Visi kodi'!$F$2)+SUMIFS('intervences kodi'!$S$5:$S$222,'intervences kodi'!$R$5:$R$222,'Visi kodi'!A60,'intervences kodi'!$J$5:$J$222,'Visi kodi'!$F$2)+SUMIFS('intervences kodi'!$U$5:$U$222,'intervences kodi'!$T$5:$T$222,'Visi kodi'!A60,'intervences kodi'!$J$5:$J$222,'Visi kodi'!$F$2)+SUMIFS('intervences kodi'!$W$5:$W$222,'intervences kodi'!$V$5:$V$222,'Visi kodi'!A60,'intervences kodi'!$J$5:$J$222,'Visi kodi'!$F$2)</f>
        <v>0</v>
      </c>
      <c r="G60" s="105">
        <f>SUMIFS('intervences kodi'!$M$5:$M$222,'intervences kodi'!$L$5:$L$222,'Visi kodi'!A60,'intervences kodi'!$J$5:$J$222,'Visi kodi'!$G$2)+SUMIFS('intervences kodi'!$O$5:$O$222,'intervences kodi'!$N$5:$N$222,'Visi kodi'!A60,'intervences kodi'!$J$5:$J$222,'Visi kodi'!$G$2)+SUMIFS('intervences kodi'!$Q$5:$Q$222,'intervences kodi'!$P$5:$P$222,'Visi kodi'!A60,'intervences kodi'!$J$5:$J$222,'Visi kodi'!$G$2)+SUMIFS('intervences kodi'!$S$5:$S$222,'intervences kodi'!$R$5:$R$222,'Visi kodi'!A60,'intervences kodi'!$J$5:$J$222,'Visi kodi'!$G$2)+SUMIFS('intervences kodi'!$U$5:$U$222,'intervences kodi'!$T$5:$T$222,'Visi kodi'!A60,'intervences kodi'!$J$5:$J$222,'Visi kodi'!$G$2)+SUMIFS('intervences kodi'!$W$5:$W$222,'intervences kodi'!$V$5:$V$222,'Visi kodi'!A60,'intervences kodi'!$J$5:$J$222,'Visi kodi'!$G$2)</f>
        <v>0</v>
      </c>
      <c r="H60" s="105">
        <f t="shared" si="0"/>
        <v>0</v>
      </c>
      <c r="I60" s="105">
        <f t="shared" si="1"/>
        <v>0</v>
      </c>
      <c r="J60" s="105">
        <f t="shared" si="2"/>
        <v>0</v>
      </c>
      <c r="K60" s="169">
        <f t="shared" si="3"/>
        <v>0</v>
      </c>
      <c r="L60" s="105">
        <f>SUMIFS('intervences kodi'!$M$5:$M$222,'intervences kodi'!$L$5:$L$222,'Visi kodi'!A60,'intervences kodi'!$J$5:$J$222,'Visi kodi'!$L$2)+SUMIFS('intervences kodi'!$M$5:$M$222,'intervences kodi'!$N$5:$N$222,'Visi kodi'!A60,'intervences kodi'!$J$5:$J$222,'Visi kodi'!$L$2)+SUMIFS('intervences kodi'!$M$5:$M$222,'intervences kodi'!$P$5:$P$222,'Visi kodi'!A60,'intervences kodi'!$J$5:$J$222,'Visi kodi'!$L$2)+SUMIFS('intervences kodi'!$M$5:$M$222,'intervences kodi'!$R$5:$R$222,'Visi kodi'!A60,'intervences kodi'!$J$5:$J$222,'Visi kodi'!$L$2)+SUMIFS('intervences kodi'!$M$5:$M$222,'intervences kodi'!$T$5:$T$222,'Visi kodi'!A60,'intervences kodi'!$J$5:$J$222,'Visi kodi'!$L$2)+SUMIFS('intervences kodi'!$M$5:$M$222,'intervences kodi'!$V$5:$V$222,'Visi kodi'!A60,'intervences kodi'!$J$5:$J$222,'Visi kodi'!$L$2)</f>
        <v>0</v>
      </c>
      <c r="M60" s="82">
        <f t="shared" si="4"/>
        <v>0</v>
      </c>
      <c r="N60" s="82"/>
      <c r="O60" s="82"/>
    </row>
    <row r="61" spans="1:15" ht="11.15" customHeight="1" x14ac:dyDescent="0.2">
      <c r="A61" s="168">
        <v>57</v>
      </c>
      <c r="B61" s="61" t="s">
        <v>386</v>
      </c>
      <c r="C61" s="56">
        <v>0</v>
      </c>
      <c r="D61" s="56">
        <v>0</v>
      </c>
      <c r="F61" s="105">
        <f>SUMIFS('intervences kodi'!$M$5:$M$222,'intervences kodi'!$L$5:$L$222,'Visi kodi'!A61,'intervences kodi'!$J$5:$J$222,'Visi kodi'!$F$2)+SUMIFS('intervences kodi'!$O$5:$O$222,'intervences kodi'!$N$5:$N$222,'Visi kodi'!A61,'intervences kodi'!$J$5:$J$222,'Visi kodi'!$F$2)+SUMIFS('intervences kodi'!$Q$5:$Q$222,'intervences kodi'!$P$5:$P$222,'Visi kodi'!A61,'intervences kodi'!$J$5:$J$222,'Visi kodi'!$F$2)+SUMIFS('intervences kodi'!$S$5:$S$222,'intervences kodi'!$R$5:$R$222,'Visi kodi'!A61,'intervences kodi'!$J$5:$J$222,'Visi kodi'!$F$2)+SUMIFS('intervences kodi'!$U$5:$U$222,'intervences kodi'!$T$5:$T$222,'Visi kodi'!A61,'intervences kodi'!$J$5:$J$222,'Visi kodi'!$F$2)+SUMIFS('intervences kodi'!$W$5:$W$222,'intervences kodi'!$V$5:$V$222,'Visi kodi'!A61,'intervences kodi'!$J$5:$J$222,'Visi kodi'!$F$2)</f>
        <v>0</v>
      </c>
      <c r="G61" s="105">
        <f>SUMIFS('intervences kodi'!$M$5:$M$222,'intervences kodi'!$L$5:$L$222,'Visi kodi'!A61,'intervences kodi'!$J$5:$J$222,'Visi kodi'!$G$2)+SUMIFS('intervences kodi'!$O$5:$O$222,'intervences kodi'!$N$5:$N$222,'Visi kodi'!A61,'intervences kodi'!$J$5:$J$222,'Visi kodi'!$G$2)+SUMIFS('intervences kodi'!$Q$5:$Q$222,'intervences kodi'!$P$5:$P$222,'Visi kodi'!A61,'intervences kodi'!$J$5:$J$222,'Visi kodi'!$G$2)+SUMIFS('intervences kodi'!$S$5:$S$222,'intervences kodi'!$R$5:$R$222,'Visi kodi'!A61,'intervences kodi'!$J$5:$J$222,'Visi kodi'!$G$2)+SUMIFS('intervences kodi'!$U$5:$U$222,'intervences kodi'!$T$5:$T$222,'Visi kodi'!A61,'intervences kodi'!$J$5:$J$222,'Visi kodi'!$G$2)+SUMIFS('intervences kodi'!$W$5:$W$222,'intervences kodi'!$V$5:$V$222,'Visi kodi'!A61,'intervences kodi'!$J$5:$J$222,'Visi kodi'!$G$2)</f>
        <v>0</v>
      </c>
      <c r="H61" s="105">
        <f t="shared" si="0"/>
        <v>0</v>
      </c>
      <c r="I61" s="105">
        <f t="shared" si="1"/>
        <v>0</v>
      </c>
      <c r="J61" s="105">
        <f t="shared" si="2"/>
        <v>0</v>
      </c>
      <c r="K61" s="169">
        <f t="shared" si="3"/>
        <v>0</v>
      </c>
      <c r="L61" s="105">
        <f>SUMIFS('intervences kodi'!$M$5:$M$222,'intervences kodi'!$L$5:$L$222,'Visi kodi'!A61,'intervences kodi'!$J$5:$J$222,'Visi kodi'!$L$2)+SUMIFS('intervences kodi'!$M$5:$M$222,'intervences kodi'!$N$5:$N$222,'Visi kodi'!A61,'intervences kodi'!$J$5:$J$222,'Visi kodi'!$L$2)+SUMIFS('intervences kodi'!$M$5:$M$222,'intervences kodi'!$P$5:$P$222,'Visi kodi'!A61,'intervences kodi'!$J$5:$J$222,'Visi kodi'!$L$2)+SUMIFS('intervences kodi'!$M$5:$M$222,'intervences kodi'!$R$5:$R$222,'Visi kodi'!A61,'intervences kodi'!$J$5:$J$222,'Visi kodi'!$L$2)+SUMIFS('intervences kodi'!$M$5:$M$222,'intervences kodi'!$T$5:$T$222,'Visi kodi'!A61,'intervences kodi'!$J$5:$J$222,'Visi kodi'!$L$2)+SUMIFS('intervences kodi'!$M$5:$M$222,'intervences kodi'!$V$5:$V$222,'Visi kodi'!A61,'intervences kodi'!$J$5:$J$222,'Visi kodi'!$L$2)</f>
        <v>0</v>
      </c>
      <c r="M61" s="82">
        <f t="shared" si="4"/>
        <v>0</v>
      </c>
      <c r="N61" s="82"/>
      <c r="O61" s="82"/>
    </row>
    <row r="62" spans="1:15" ht="11.15" customHeight="1" x14ac:dyDescent="0.2">
      <c r="A62" s="168">
        <v>58</v>
      </c>
      <c r="B62" s="61" t="s">
        <v>1798</v>
      </c>
      <c r="C62" s="173">
        <v>1</v>
      </c>
      <c r="D62" s="173">
        <v>1</v>
      </c>
      <c r="F62" s="105">
        <f>SUMIFS('intervences kodi'!$M$5:$M$222,'intervences kodi'!$L$5:$L$222,'Visi kodi'!A62,'intervences kodi'!$J$5:$J$222,'Visi kodi'!$F$2)+SUMIFS('intervences kodi'!$O$5:$O$222,'intervences kodi'!$N$5:$N$222,'Visi kodi'!A62,'intervences kodi'!$J$5:$J$222,'Visi kodi'!$F$2)+SUMIFS('intervences kodi'!$Q$5:$Q$222,'intervences kodi'!$P$5:$P$222,'Visi kodi'!A62,'intervences kodi'!$J$5:$J$222,'Visi kodi'!$F$2)+SUMIFS('intervences kodi'!$S$5:$S$222,'intervences kodi'!$R$5:$R$222,'Visi kodi'!A62,'intervences kodi'!$J$5:$J$222,'Visi kodi'!$F$2)+SUMIFS('intervences kodi'!$U$5:$U$222,'intervences kodi'!$T$5:$T$222,'Visi kodi'!A62,'intervences kodi'!$J$5:$J$222,'Visi kodi'!$F$2)+SUMIFS('intervences kodi'!$W$5:$W$222,'intervences kodi'!$V$5:$V$222,'Visi kodi'!A62,'intervences kodi'!$J$5:$J$222,'Visi kodi'!$F$2)</f>
        <v>49230000</v>
      </c>
      <c r="G62" s="105">
        <f>SUMIFS('intervences kodi'!$M$5:$M$222,'intervences kodi'!$L$5:$L$222,'Visi kodi'!A62,'intervences kodi'!$J$5:$J$222,'Visi kodi'!$G$2)+SUMIFS('intervences kodi'!$O$5:$O$222,'intervences kodi'!$N$5:$N$222,'Visi kodi'!A62,'intervences kodi'!$J$5:$J$222,'Visi kodi'!$G$2)+SUMIFS('intervences kodi'!$Q$5:$Q$222,'intervences kodi'!$P$5:$P$222,'Visi kodi'!A62,'intervences kodi'!$J$5:$J$222,'Visi kodi'!$G$2)+SUMIFS('intervences kodi'!$S$5:$S$222,'intervences kodi'!$R$5:$R$222,'Visi kodi'!A62,'intervences kodi'!$J$5:$J$222,'Visi kodi'!$G$2)+SUMIFS('intervences kodi'!$U$5:$U$222,'intervences kodi'!$T$5:$T$222,'Visi kodi'!A62,'intervences kodi'!$J$5:$J$222,'Visi kodi'!$G$2)+SUMIFS('intervences kodi'!$W$5:$W$222,'intervences kodi'!$V$5:$V$222,'Visi kodi'!A62,'intervences kodi'!$J$5:$J$222,'Visi kodi'!$G$2)</f>
        <v>0</v>
      </c>
      <c r="H62" s="105">
        <f t="shared" si="0"/>
        <v>49230000</v>
      </c>
      <c r="I62" s="105">
        <f t="shared" si="1"/>
        <v>0</v>
      </c>
      <c r="J62" s="105">
        <f t="shared" si="2"/>
        <v>49230000</v>
      </c>
      <c r="K62" s="169">
        <f t="shared" si="3"/>
        <v>0</v>
      </c>
      <c r="L62" s="105">
        <f>SUMIFS('intervences kodi'!$M$5:$M$222,'intervences kodi'!$L$5:$L$222,'Visi kodi'!A62,'intervences kodi'!$J$5:$J$222,'Visi kodi'!$L$2)+SUMIFS('intervences kodi'!$M$5:$M$222,'intervences kodi'!$N$5:$N$222,'Visi kodi'!A62,'intervences kodi'!$J$5:$J$222,'Visi kodi'!$L$2)+SUMIFS('intervences kodi'!$M$5:$M$222,'intervences kodi'!$P$5:$P$222,'Visi kodi'!A62,'intervences kodi'!$J$5:$J$222,'Visi kodi'!$L$2)+SUMIFS('intervences kodi'!$M$5:$M$222,'intervences kodi'!$R$5:$R$222,'Visi kodi'!A62,'intervences kodi'!$J$5:$J$222,'Visi kodi'!$L$2)+SUMIFS('intervences kodi'!$M$5:$M$222,'intervences kodi'!$T$5:$T$222,'Visi kodi'!A62,'intervences kodi'!$J$5:$J$222,'Visi kodi'!$L$2)+SUMIFS('intervences kodi'!$M$5:$M$222,'intervences kodi'!$V$5:$V$222,'Visi kodi'!A62,'intervences kodi'!$J$5:$J$222,'Visi kodi'!$L$2)</f>
        <v>0</v>
      </c>
      <c r="M62" s="82">
        <f t="shared" si="4"/>
        <v>0</v>
      </c>
      <c r="N62" s="181">
        <f t="shared" ref="N62:O64" si="5">F62</f>
        <v>49230000</v>
      </c>
      <c r="O62" s="181">
        <f t="shared" si="5"/>
        <v>0</v>
      </c>
    </row>
    <row r="63" spans="1:15" ht="11.15" customHeight="1" x14ac:dyDescent="0.2">
      <c r="A63" s="168">
        <v>59</v>
      </c>
      <c r="B63" s="61" t="s">
        <v>1799</v>
      </c>
      <c r="C63" s="173">
        <v>1</v>
      </c>
      <c r="D63" s="173">
        <v>1</v>
      </c>
      <c r="F63" s="105">
        <f>SUMIFS('intervences kodi'!$M$5:$M$222,'intervences kodi'!$L$5:$L$222,'Visi kodi'!A63,'intervences kodi'!$J$5:$J$222,'Visi kodi'!$F$2)+SUMIFS('intervences kodi'!$O$5:$O$222,'intervences kodi'!$N$5:$N$222,'Visi kodi'!A63,'intervences kodi'!$J$5:$J$222,'Visi kodi'!$F$2)+SUMIFS('intervences kodi'!$Q$5:$Q$222,'intervences kodi'!$P$5:$P$222,'Visi kodi'!A63,'intervences kodi'!$J$5:$J$222,'Visi kodi'!$F$2)+SUMIFS('intervences kodi'!$S$5:$S$222,'intervences kodi'!$R$5:$R$222,'Visi kodi'!A63,'intervences kodi'!$J$5:$J$222,'Visi kodi'!$F$2)+SUMIFS('intervences kodi'!$U$5:$U$222,'intervences kodi'!$T$5:$T$222,'Visi kodi'!A63,'intervences kodi'!$J$5:$J$222,'Visi kodi'!$F$2)+SUMIFS('intervences kodi'!$W$5:$W$222,'intervences kodi'!$V$5:$V$222,'Visi kodi'!A63,'intervences kodi'!$J$5:$J$222,'Visi kodi'!$F$2)</f>
        <v>76222476</v>
      </c>
      <c r="G63" s="105">
        <f>SUMIFS('intervences kodi'!$M$5:$M$222,'intervences kodi'!$L$5:$L$222,'Visi kodi'!A63,'intervences kodi'!$J$5:$J$222,'Visi kodi'!$G$2)+SUMIFS('intervences kodi'!$O$5:$O$222,'intervences kodi'!$N$5:$N$222,'Visi kodi'!A63,'intervences kodi'!$J$5:$J$222,'Visi kodi'!$G$2)+SUMIFS('intervences kodi'!$Q$5:$Q$222,'intervences kodi'!$P$5:$P$222,'Visi kodi'!A63,'intervences kodi'!$J$5:$J$222,'Visi kodi'!$G$2)+SUMIFS('intervences kodi'!$S$5:$S$222,'intervences kodi'!$R$5:$R$222,'Visi kodi'!A63,'intervences kodi'!$J$5:$J$222,'Visi kodi'!$G$2)+SUMIFS('intervences kodi'!$U$5:$U$222,'intervences kodi'!$T$5:$T$222,'Visi kodi'!A63,'intervences kodi'!$J$5:$J$222,'Visi kodi'!$G$2)+SUMIFS('intervences kodi'!$W$5:$W$222,'intervences kodi'!$V$5:$V$222,'Visi kodi'!A63,'intervences kodi'!$J$5:$J$222,'Visi kodi'!$G$2)</f>
        <v>0</v>
      </c>
      <c r="H63" s="105">
        <f t="shared" si="0"/>
        <v>76222476</v>
      </c>
      <c r="I63" s="105">
        <f t="shared" si="1"/>
        <v>0</v>
      </c>
      <c r="J63" s="105">
        <f t="shared" si="2"/>
        <v>76222476</v>
      </c>
      <c r="K63" s="169">
        <f t="shared" si="3"/>
        <v>0</v>
      </c>
      <c r="L63" s="105">
        <f>SUMIFS('intervences kodi'!$M$5:$M$222,'intervences kodi'!$L$5:$L$222,'Visi kodi'!A63,'intervences kodi'!$J$5:$J$222,'Visi kodi'!$L$2)+SUMIFS('intervences kodi'!$M$5:$M$222,'intervences kodi'!$N$5:$N$222,'Visi kodi'!A63,'intervences kodi'!$J$5:$J$222,'Visi kodi'!$L$2)+SUMIFS('intervences kodi'!$M$5:$M$222,'intervences kodi'!$P$5:$P$222,'Visi kodi'!A63,'intervences kodi'!$J$5:$J$222,'Visi kodi'!$L$2)+SUMIFS('intervences kodi'!$M$5:$M$222,'intervences kodi'!$R$5:$R$222,'Visi kodi'!A63,'intervences kodi'!$J$5:$J$222,'Visi kodi'!$L$2)+SUMIFS('intervences kodi'!$M$5:$M$222,'intervences kodi'!$T$5:$T$222,'Visi kodi'!A63,'intervences kodi'!$J$5:$J$222,'Visi kodi'!$L$2)+SUMIFS('intervences kodi'!$M$5:$M$222,'intervences kodi'!$V$5:$V$222,'Visi kodi'!A63,'intervences kodi'!$J$5:$J$222,'Visi kodi'!$L$2)</f>
        <v>0</v>
      </c>
      <c r="M63" s="82">
        <f t="shared" si="4"/>
        <v>0</v>
      </c>
      <c r="N63" s="182">
        <f t="shared" si="5"/>
        <v>76222476</v>
      </c>
      <c r="O63" s="182">
        <f t="shared" si="5"/>
        <v>0</v>
      </c>
    </row>
    <row r="64" spans="1:15" ht="11.15" customHeight="1" x14ac:dyDescent="0.2">
      <c r="A64" s="168">
        <v>60</v>
      </c>
      <c r="B64" s="61" t="s">
        <v>1800</v>
      </c>
      <c r="C64" s="173">
        <v>1</v>
      </c>
      <c r="D64" s="173">
        <v>1</v>
      </c>
      <c r="F64" s="105">
        <f>SUMIFS('intervences kodi'!$M$5:$M$222,'intervences kodi'!$L$5:$L$222,'Visi kodi'!A64,'intervences kodi'!$J$5:$J$222,'Visi kodi'!$F$2)+SUMIFS('intervences kodi'!$O$5:$O$222,'intervences kodi'!$N$5:$N$222,'Visi kodi'!A64,'intervences kodi'!$J$5:$J$222,'Visi kodi'!$F$2)+SUMIFS('intervences kodi'!$Q$5:$Q$222,'intervences kodi'!$P$5:$P$222,'Visi kodi'!A64,'intervences kodi'!$J$5:$J$222,'Visi kodi'!$F$2)+SUMIFS('intervences kodi'!$S$5:$S$222,'intervences kodi'!$R$5:$R$222,'Visi kodi'!A64,'intervences kodi'!$J$5:$J$222,'Visi kodi'!$F$2)+SUMIFS('intervences kodi'!$U$5:$U$222,'intervences kodi'!$T$5:$T$222,'Visi kodi'!A64,'intervences kodi'!$J$5:$J$222,'Visi kodi'!$F$2)+SUMIFS('intervences kodi'!$W$5:$W$222,'intervences kodi'!$V$5:$V$222,'Visi kodi'!A64,'intervences kodi'!$J$5:$J$222,'Visi kodi'!$F$2)</f>
        <v>47639063</v>
      </c>
      <c r="G64" s="105">
        <f>SUMIFS('intervences kodi'!$M$5:$M$222,'intervences kodi'!$L$5:$L$222,'Visi kodi'!A64,'intervences kodi'!$J$5:$J$222,'Visi kodi'!$G$2)+SUMIFS('intervences kodi'!$O$5:$O$222,'intervences kodi'!$N$5:$N$222,'Visi kodi'!A64,'intervences kodi'!$J$5:$J$222,'Visi kodi'!$G$2)+SUMIFS('intervences kodi'!$Q$5:$Q$222,'intervences kodi'!$P$5:$P$222,'Visi kodi'!A64,'intervences kodi'!$J$5:$J$222,'Visi kodi'!$G$2)+SUMIFS('intervences kodi'!$S$5:$S$222,'intervences kodi'!$R$5:$R$222,'Visi kodi'!A64,'intervences kodi'!$J$5:$J$222,'Visi kodi'!$G$2)+SUMIFS('intervences kodi'!$U$5:$U$222,'intervences kodi'!$T$5:$T$222,'Visi kodi'!A64,'intervences kodi'!$J$5:$J$222,'Visi kodi'!$G$2)+SUMIFS('intervences kodi'!$W$5:$W$222,'intervences kodi'!$V$5:$V$222,'Visi kodi'!A64,'intervences kodi'!$J$5:$J$222,'Visi kodi'!$G$2)</f>
        <v>0</v>
      </c>
      <c r="H64" s="105">
        <f t="shared" si="0"/>
        <v>47639063</v>
      </c>
      <c r="I64" s="105">
        <f t="shared" si="1"/>
        <v>0</v>
      </c>
      <c r="J64" s="105">
        <f t="shared" si="2"/>
        <v>47639063</v>
      </c>
      <c r="K64" s="169">
        <f t="shared" si="3"/>
        <v>0</v>
      </c>
      <c r="L64" s="105">
        <f>SUMIFS('intervences kodi'!$M$5:$M$222,'intervences kodi'!$L$5:$L$222,'Visi kodi'!A64,'intervences kodi'!$J$5:$J$222,'Visi kodi'!$L$2)+SUMIFS('intervences kodi'!$M$5:$M$222,'intervences kodi'!$N$5:$N$222,'Visi kodi'!A64,'intervences kodi'!$J$5:$J$222,'Visi kodi'!$L$2)+SUMIFS('intervences kodi'!$M$5:$M$222,'intervences kodi'!$P$5:$P$222,'Visi kodi'!A64,'intervences kodi'!$J$5:$J$222,'Visi kodi'!$L$2)+SUMIFS('intervences kodi'!$M$5:$M$222,'intervences kodi'!$R$5:$R$222,'Visi kodi'!A64,'intervences kodi'!$J$5:$J$222,'Visi kodi'!$L$2)+SUMIFS('intervences kodi'!$M$5:$M$222,'intervences kodi'!$T$5:$T$222,'Visi kodi'!A64,'intervences kodi'!$J$5:$J$222,'Visi kodi'!$L$2)+SUMIFS('intervences kodi'!$M$5:$M$222,'intervences kodi'!$V$5:$V$222,'Visi kodi'!A64,'intervences kodi'!$J$5:$J$222,'Visi kodi'!$L$2)</f>
        <v>0</v>
      </c>
      <c r="M64" s="82">
        <f t="shared" si="4"/>
        <v>0</v>
      </c>
      <c r="N64" s="182">
        <f t="shared" si="5"/>
        <v>47639063</v>
      </c>
      <c r="O64" s="182">
        <f t="shared" si="5"/>
        <v>0</v>
      </c>
    </row>
    <row r="65" spans="1:15" ht="11.15" customHeight="1" x14ac:dyDescent="0.2">
      <c r="A65" s="168">
        <v>61</v>
      </c>
      <c r="B65" s="61" t="s">
        <v>525</v>
      </c>
      <c r="C65" s="56">
        <v>0</v>
      </c>
      <c r="D65" s="173">
        <v>1</v>
      </c>
      <c r="F65" s="105">
        <f>SUMIFS('intervences kodi'!$M$5:$M$222,'intervences kodi'!$L$5:$L$222,'Visi kodi'!A65,'intervences kodi'!$J$5:$J$222,'Visi kodi'!$F$2)+SUMIFS('intervences kodi'!$O$5:$O$222,'intervences kodi'!$N$5:$N$222,'Visi kodi'!A65,'intervences kodi'!$J$5:$J$222,'Visi kodi'!$F$2)+SUMIFS('intervences kodi'!$Q$5:$Q$222,'intervences kodi'!$P$5:$P$222,'Visi kodi'!A65,'intervences kodi'!$J$5:$J$222,'Visi kodi'!$F$2)+SUMIFS('intervences kodi'!$S$5:$S$222,'intervences kodi'!$R$5:$R$222,'Visi kodi'!A65,'intervences kodi'!$J$5:$J$222,'Visi kodi'!$F$2)+SUMIFS('intervences kodi'!$U$5:$U$222,'intervences kodi'!$T$5:$T$222,'Visi kodi'!A65,'intervences kodi'!$J$5:$J$222,'Visi kodi'!$F$2)+SUMIFS('intervences kodi'!$W$5:$W$222,'intervences kodi'!$V$5:$V$222,'Visi kodi'!A65,'intervences kodi'!$J$5:$J$222,'Visi kodi'!$F$2)</f>
        <v>353514</v>
      </c>
      <c r="G65" s="105">
        <f>SUMIFS('intervences kodi'!$M$5:$M$222,'intervences kodi'!$L$5:$L$222,'Visi kodi'!A65,'intervences kodi'!$J$5:$J$222,'Visi kodi'!$G$2)+SUMIFS('intervences kodi'!$O$5:$O$222,'intervences kodi'!$N$5:$N$222,'Visi kodi'!A65,'intervences kodi'!$J$5:$J$222,'Visi kodi'!$G$2)+SUMIFS('intervences kodi'!$Q$5:$Q$222,'intervences kodi'!$P$5:$P$222,'Visi kodi'!A65,'intervences kodi'!$J$5:$J$222,'Visi kodi'!$G$2)+SUMIFS('intervences kodi'!$S$5:$S$222,'intervences kodi'!$R$5:$R$222,'Visi kodi'!A65,'intervences kodi'!$J$5:$J$222,'Visi kodi'!$G$2)+SUMIFS('intervences kodi'!$U$5:$U$222,'intervences kodi'!$T$5:$T$222,'Visi kodi'!A65,'intervences kodi'!$J$5:$J$222,'Visi kodi'!$G$2)+SUMIFS('intervences kodi'!$W$5:$W$222,'intervences kodi'!$V$5:$V$222,'Visi kodi'!A65,'intervences kodi'!$J$5:$J$222,'Visi kodi'!$G$2)</f>
        <v>0</v>
      </c>
      <c r="H65" s="105">
        <f t="shared" si="0"/>
        <v>0</v>
      </c>
      <c r="I65" s="105">
        <f t="shared" si="1"/>
        <v>0</v>
      </c>
      <c r="J65" s="105">
        <f t="shared" si="2"/>
        <v>353514</v>
      </c>
      <c r="K65" s="169">
        <f t="shared" si="3"/>
        <v>0</v>
      </c>
      <c r="L65" s="105">
        <f>SUMIFS('intervences kodi'!$M$5:$M$222,'intervences kodi'!$L$5:$L$222,'Visi kodi'!A65,'intervences kodi'!$J$5:$J$222,'Visi kodi'!$L$2)+SUMIFS('intervences kodi'!$M$5:$M$222,'intervences kodi'!$N$5:$N$222,'Visi kodi'!A65,'intervences kodi'!$J$5:$J$222,'Visi kodi'!$L$2)+SUMIFS('intervences kodi'!$M$5:$M$222,'intervences kodi'!$P$5:$P$222,'Visi kodi'!A65,'intervences kodi'!$J$5:$J$222,'Visi kodi'!$L$2)+SUMIFS('intervences kodi'!$M$5:$M$222,'intervences kodi'!$R$5:$R$222,'Visi kodi'!A65,'intervences kodi'!$J$5:$J$222,'Visi kodi'!$L$2)+SUMIFS('intervences kodi'!$M$5:$M$222,'intervences kodi'!$T$5:$T$222,'Visi kodi'!A65,'intervences kodi'!$J$5:$J$222,'Visi kodi'!$L$2)+SUMIFS('intervences kodi'!$M$5:$M$222,'intervences kodi'!$V$5:$V$222,'Visi kodi'!A65,'intervences kodi'!$J$5:$J$222,'Visi kodi'!$L$2)</f>
        <v>0</v>
      </c>
      <c r="M65" s="82">
        <f t="shared" si="4"/>
        <v>0</v>
      </c>
      <c r="N65" s="82"/>
      <c r="O65" s="82"/>
    </row>
    <row r="66" spans="1:15" ht="11.15" customHeight="1" x14ac:dyDescent="0.2">
      <c r="A66" s="168">
        <v>62</v>
      </c>
      <c r="B66" s="61" t="s">
        <v>387</v>
      </c>
      <c r="C66" s="56">
        <v>0</v>
      </c>
      <c r="D66" s="173">
        <v>1</v>
      </c>
      <c r="F66" s="105">
        <f>SUMIFS('intervences kodi'!$M$5:$M$222,'intervences kodi'!$L$5:$L$222,'Visi kodi'!A66,'intervences kodi'!$J$5:$J$222,'Visi kodi'!$F$2)+SUMIFS('intervences kodi'!$O$5:$O$222,'intervences kodi'!$N$5:$N$222,'Visi kodi'!A66,'intervences kodi'!$J$5:$J$222,'Visi kodi'!$F$2)+SUMIFS('intervences kodi'!$Q$5:$Q$222,'intervences kodi'!$P$5:$P$222,'Visi kodi'!A66,'intervences kodi'!$J$5:$J$222,'Visi kodi'!$F$2)+SUMIFS('intervences kodi'!$S$5:$S$222,'intervences kodi'!$R$5:$R$222,'Visi kodi'!A66,'intervences kodi'!$J$5:$J$222,'Visi kodi'!$F$2)+SUMIFS('intervences kodi'!$U$5:$U$222,'intervences kodi'!$T$5:$T$222,'Visi kodi'!A66,'intervences kodi'!$J$5:$J$222,'Visi kodi'!$F$2)+SUMIFS('intervences kodi'!$W$5:$W$222,'intervences kodi'!$V$5:$V$222,'Visi kodi'!A66,'intervences kodi'!$J$5:$J$222,'Visi kodi'!$F$2)</f>
        <v>0</v>
      </c>
      <c r="G66" s="105">
        <f>SUMIFS('intervences kodi'!$M$5:$M$222,'intervences kodi'!$L$5:$L$222,'Visi kodi'!A66,'intervences kodi'!$J$5:$J$222,'Visi kodi'!$G$2)+SUMIFS('intervences kodi'!$O$5:$O$222,'intervences kodi'!$N$5:$N$222,'Visi kodi'!A66,'intervences kodi'!$J$5:$J$222,'Visi kodi'!$G$2)+SUMIFS('intervences kodi'!$Q$5:$Q$222,'intervences kodi'!$P$5:$P$222,'Visi kodi'!A66,'intervences kodi'!$J$5:$J$222,'Visi kodi'!$G$2)+SUMIFS('intervences kodi'!$S$5:$S$222,'intervences kodi'!$R$5:$R$222,'Visi kodi'!A66,'intervences kodi'!$J$5:$J$222,'Visi kodi'!$G$2)+SUMIFS('intervences kodi'!$U$5:$U$222,'intervences kodi'!$T$5:$T$222,'Visi kodi'!A66,'intervences kodi'!$J$5:$J$222,'Visi kodi'!$G$2)+SUMIFS('intervences kodi'!$W$5:$W$222,'intervences kodi'!$V$5:$V$222,'Visi kodi'!A66,'intervences kodi'!$J$5:$J$222,'Visi kodi'!$G$2)</f>
        <v>0</v>
      </c>
      <c r="H66" s="105">
        <f t="shared" si="0"/>
        <v>0</v>
      </c>
      <c r="I66" s="105">
        <f t="shared" si="1"/>
        <v>0</v>
      </c>
      <c r="J66" s="105">
        <f t="shared" si="2"/>
        <v>0</v>
      </c>
      <c r="K66" s="169">
        <f t="shared" si="3"/>
        <v>0</v>
      </c>
      <c r="L66" s="105">
        <f>SUMIFS('intervences kodi'!$M$5:$M$222,'intervences kodi'!$L$5:$L$222,'Visi kodi'!A66,'intervences kodi'!$J$5:$J$222,'Visi kodi'!$L$2)+SUMIFS('intervences kodi'!$M$5:$M$222,'intervences kodi'!$N$5:$N$222,'Visi kodi'!A66,'intervences kodi'!$J$5:$J$222,'Visi kodi'!$L$2)+SUMIFS('intervences kodi'!$M$5:$M$222,'intervences kodi'!$P$5:$P$222,'Visi kodi'!A66,'intervences kodi'!$J$5:$J$222,'Visi kodi'!$L$2)+SUMIFS('intervences kodi'!$M$5:$M$222,'intervences kodi'!$R$5:$R$222,'Visi kodi'!A66,'intervences kodi'!$J$5:$J$222,'Visi kodi'!$L$2)+SUMIFS('intervences kodi'!$M$5:$M$222,'intervences kodi'!$T$5:$T$222,'Visi kodi'!A66,'intervences kodi'!$J$5:$J$222,'Visi kodi'!$L$2)+SUMIFS('intervences kodi'!$M$5:$M$222,'intervences kodi'!$V$5:$V$222,'Visi kodi'!A66,'intervences kodi'!$J$5:$J$222,'Visi kodi'!$L$2)</f>
        <v>0</v>
      </c>
      <c r="M66" s="82">
        <f t="shared" si="4"/>
        <v>0</v>
      </c>
      <c r="N66" s="82"/>
      <c r="O66" s="82"/>
    </row>
    <row r="67" spans="1:15" ht="11.15" customHeight="1" x14ac:dyDescent="0.2">
      <c r="A67" s="168">
        <v>63</v>
      </c>
      <c r="B67" s="180" t="s">
        <v>1801</v>
      </c>
      <c r="C67" s="172">
        <v>0.4</v>
      </c>
      <c r="D67" s="173">
        <v>1</v>
      </c>
      <c r="F67" s="105">
        <f>SUMIFS('intervences kodi'!$M$5:$M$222,'intervences kodi'!$L$5:$L$222,'Visi kodi'!A67,'intervences kodi'!$J$5:$J$222,'Visi kodi'!$F$2)+SUMIFS('intervences kodi'!$O$5:$O$222,'intervences kodi'!$N$5:$N$222,'Visi kodi'!A67,'intervences kodi'!$J$5:$J$222,'Visi kodi'!$F$2)+SUMIFS('intervences kodi'!$Q$5:$Q$222,'intervences kodi'!$P$5:$P$222,'Visi kodi'!A67,'intervences kodi'!$J$5:$J$222,'Visi kodi'!$F$2)+SUMIFS('intervences kodi'!$S$5:$S$222,'intervences kodi'!$R$5:$R$222,'Visi kodi'!A67,'intervences kodi'!$J$5:$J$222,'Visi kodi'!$F$2)+SUMIFS('intervences kodi'!$U$5:$U$222,'intervences kodi'!$T$5:$T$222,'Visi kodi'!A67,'intervences kodi'!$J$5:$J$222,'Visi kodi'!$F$2)+SUMIFS('intervences kodi'!$W$5:$W$222,'intervences kodi'!$V$5:$V$222,'Visi kodi'!A67,'intervences kodi'!$J$5:$J$222,'Visi kodi'!$F$2)</f>
        <v>0</v>
      </c>
      <c r="G67" s="105">
        <f>SUMIFS('intervences kodi'!$M$5:$M$222,'intervences kodi'!$L$5:$L$222,'Visi kodi'!A67,'intervences kodi'!$J$5:$J$222,'Visi kodi'!$G$2)+SUMIFS('intervences kodi'!$O$5:$O$222,'intervences kodi'!$N$5:$N$222,'Visi kodi'!A67,'intervences kodi'!$J$5:$J$222,'Visi kodi'!$G$2)+SUMIFS('intervences kodi'!$Q$5:$Q$222,'intervences kodi'!$P$5:$P$222,'Visi kodi'!A67,'intervences kodi'!$J$5:$J$222,'Visi kodi'!$G$2)+SUMIFS('intervences kodi'!$S$5:$S$222,'intervences kodi'!$R$5:$R$222,'Visi kodi'!A67,'intervences kodi'!$J$5:$J$222,'Visi kodi'!$G$2)+SUMIFS('intervences kodi'!$U$5:$U$222,'intervences kodi'!$T$5:$T$222,'Visi kodi'!A67,'intervences kodi'!$J$5:$J$222,'Visi kodi'!$G$2)+SUMIFS('intervences kodi'!$W$5:$W$222,'intervences kodi'!$V$5:$V$222,'Visi kodi'!A67,'intervences kodi'!$J$5:$J$222,'Visi kodi'!$G$2)</f>
        <v>0</v>
      </c>
      <c r="H67" s="105">
        <f t="shared" si="0"/>
        <v>0</v>
      </c>
      <c r="I67" s="105">
        <f t="shared" si="1"/>
        <v>0</v>
      </c>
      <c r="J67" s="105">
        <f t="shared" si="2"/>
        <v>0</v>
      </c>
      <c r="K67" s="169">
        <f t="shared" si="3"/>
        <v>0</v>
      </c>
      <c r="L67" s="105">
        <f>SUMIFS('intervences kodi'!$M$5:$M$222,'intervences kodi'!$L$5:$L$222,'Visi kodi'!A67,'intervences kodi'!$J$5:$J$222,'Visi kodi'!$L$2)+SUMIFS('intervences kodi'!$M$5:$M$222,'intervences kodi'!$N$5:$N$222,'Visi kodi'!A67,'intervences kodi'!$J$5:$J$222,'Visi kodi'!$L$2)+SUMIFS('intervences kodi'!$M$5:$M$222,'intervences kodi'!$P$5:$P$222,'Visi kodi'!A67,'intervences kodi'!$J$5:$J$222,'Visi kodi'!$L$2)+SUMIFS('intervences kodi'!$M$5:$M$222,'intervences kodi'!$R$5:$R$222,'Visi kodi'!A67,'intervences kodi'!$J$5:$J$222,'Visi kodi'!$L$2)+SUMIFS('intervences kodi'!$M$5:$M$222,'intervences kodi'!$T$5:$T$222,'Visi kodi'!A67,'intervences kodi'!$J$5:$J$222,'Visi kodi'!$L$2)+SUMIFS('intervences kodi'!$M$5:$M$222,'intervences kodi'!$V$5:$V$222,'Visi kodi'!A67,'intervences kodi'!$J$5:$J$222,'Visi kodi'!$L$2)</f>
        <v>0</v>
      </c>
      <c r="M67" s="82">
        <f t="shared" si="4"/>
        <v>0</v>
      </c>
      <c r="N67" s="82"/>
      <c r="O67" s="82"/>
    </row>
    <row r="68" spans="1:15" ht="11.15" customHeight="1" x14ac:dyDescent="0.2">
      <c r="A68" s="168">
        <v>64</v>
      </c>
      <c r="B68" s="61" t="s">
        <v>388</v>
      </c>
      <c r="C68" s="172">
        <v>0.4</v>
      </c>
      <c r="D68" s="173">
        <v>1</v>
      </c>
      <c r="F68" s="105">
        <f>SUMIFS('intervences kodi'!$M$5:$M$222,'intervences kodi'!$L$5:$L$222,'Visi kodi'!A68,'intervences kodi'!$J$5:$J$222,'Visi kodi'!$F$2)+SUMIFS('intervences kodi'!$O$5:$O$222,'intervences kodi'!$N$5:$N$222,'Visi kodi'!A68,'intervences kodi'!$J$5:$J$222,'Visi kodi'!$F$2)+SUMIFS('intervences kodi'!$Q$5:$Q$222,'intervences kodi'!$P$5:$P$222,'Visi kodi'!A68,'intervences kodi'!$J$5:$J$222,'Visi kodi'!$F$2)+SUMIFS('intervences kodi'!$S$5:$S$222,'intervences kodi'!$R$5:$R$222,'Visi kodi'!A68,'intervences kodi'!$J$5:$J$222,'Visi kodi'!$F$2)+SUMIFS('intervences kodi'!$U$5:$U$222,'intervences kodi'!$T$5:$T$222,'Visi kodi'!A68,'intervences kodi'!$J$5:$J$222,'Visi kodi'!$F$2)+SUMIFS('intervences kodi'!$W$5:$W$222,'intervences kodi'!$V$5:$V$222,'Visi kodi'!A68,'intervences kodi'!$J$5:$J$222,'Visi kodi'!$F$2)</f>
        <v>46753086</v>
      </c>
      <c r="G68" s="105">
        <f>SUMIFS('intervences kodi'!$M$5:$M$222,'intervences kodi'!$L$5:$L$222,'Visi kodi'!A68,'intervences kodi'!$J$5:$J$222,'Visi kodi'!$G$2)+SUMIFS('intervences kodi'!$O$5:$O$222,'intervences kodi'!$N$5:$N$222,'Visi kodi'!A68,'intervences kodi'!$J$5:$J$222,'Visi kodi'!$G$2)+SUMIFS('intervences kodi'!$Q$5:$Q$222,'intervences kodi'!$P$5:$P$222,'Visi kodi'!A68,'intervences kodi'!$J$5:$J$222,'Visi kodi'!$G$2)+SUMIFS('intervences kodi'!$S$5:$S$222,'intervences kodi'!$R$5:$R$222,'Visi kodi'!A68,'intervences kodi'!$J$5:$J$222,'Visi kodi'!$G$2)+SUMIFS('intervences kodi'!$U$5:$U$222,'intervences kodi'!$T$5:$T$222,'Visi kodi'!A68,'intervences kodi'!$J$5:$J$222,'Visi kodi'!$G$2)+SUMIFS('intervences kodi'!$W$5:$W$222,'intervences kodi'!$V$5:$V$222,'Visi kodi'!A68,'intervences kodi'!$J$5:$J$222,'Visi kodi'!$G$2)</f>
        <v>0</v>
      </c>
      <c r="H68" s="105">
        <f t="shared" si="0"/>
        <v>18701234.400000002</v>
      </c>
      <c r="I68" s="105">
        <f t="shared" si="1"/>
        <v>0</v>
      </c>
      <c r="J68" s="105">
        <f t="shared" si="2"/>
        <v>46753086</v>
      </c>
      <c r="K68" s="169">
        <f t="shared" si="3"/>
        <v>0</v>
      </c>
      <c r="L68" s="105">
        <f>SUMIFS('intervences kodi'!$M$5:$M$222,'intervences kodi'!$L$5:$L$222,'Visi kodi'!A68,'intervences kodi'!$J$5:$J$222,'Visi kodi'!$L$2)+SUMIFS('intervences kodi'!$M$5:$M$222,'intervences kodi'!$N$5:$N$222,'Visi kodi'!A68,'intervences kodi'!$J$5:$J$222,'Visi kodi'!$L$2)+SUMIFS('intervences kodi'!$M$5:$M$222,'intervences kodi'!$P$5:$P$222,'Visi kodi'!A68,'intervences kodi'!$J$5:$J$222,'Visi kodi'!$L$2)+SUMIFS('intervences kodi'!$M$5:$M$222,'intervences kodi'!$R$5:$R$222,'Visi kodi'!A68,'intervences kodi'!$J$5:$J$222,'Visi kodi'!$L$2)+SUMIFS('intervences kodi'!$M$5:$M$222,'intervences kodi'!$T$5:$T$222,'Visi kodi'!A68,'intervences kodi'!$J$5:$J$222,'Visi kodi'!$L$2)+SUMIFS('intervences kodi'!$M$5:$M$222,'intervences kodi'!$V$5:$V$222,'Visi kodi'!A68,'intervences kodi'!$J$5:$J$222,'Visi kodi'!$L$2)</f>
        <v>0</v>
      </c>
      <c r="M68" s="82">
        <f t="shared" si="4"/>
        <v>0</v>
      </c>
      <c r="N68" s="82"/>
      <c r="O68" s="82"/>
    </row>
    <row r="69" spans="1:15" ht="11.15" customHeight="1" x14ac:dyDescent="0.2">
      <c r="A69" s="168">
        <v>65</v>
      </c>
      <c r="B69" s="61" t="s">
        <v>389</v>
      </c>
      <c r="C69" s="56">
        <v>0</v>
      </c>
      <c r="D69" s="173">
        <v>1</v>
      </c>
      <c r="F69" s="105">
        <f>SUMIFS('intervences kodi'!$M$5:$M$222,'intervences kodi'!$L$5:$L$222,'Visi kodi'!A69,'intervences kodi'!$J$5:$J$222,'Visi kodi'!$F$2)+SUMIFS('intervences kodi'!$O$5:$O$222,'intervences kodi'!$N$5:$N$222,'Visi kodi'!A69,'intervences kodi'!$J$5:$J$222,'Visi kodi'!$F$2)+SUMIFS('intervences kodi'!$Q$5:$Q$222,'intervences kodi'!$P$5:$P$222,'Visi kodi'!A69,'intervences kodi'!$J$5:$J$222,'Visi kodi'!$F$2)+SUMIFS('intervences kodi'!$S$5:$S$222,'intervences kodi'!$R$5:$R$222,'Visi kodi'!A69,'intervences kodi'!$J$5:$J$222,'Visi kodi'!$F$2)+SUMIFS('intervences kodi'!$U$5:$U$222,'intervences kodi'!$T$5:$T$222,'Visi kodi'!A69,'intervences kodi'!$J$5:$J$222,'Visi kodi'!$F$2)+SUMIFS('intervences kodi'!$W$5:$W$222,'intervences kodi'!$V$5:$V$222,'Visi kodi'!A69,'intervences kodi'!$J$5:$J$222,'Visi kodi'!$F$2)</f>
        <v>13138830</v>
      </c>
      <c r="G69" s="105">
        <f>SUMIFS('intervences kodi'!$M$5:$M$222,'intervences kodi'!$L$5:$L$222,'Visi kodi'!A69,'intervences kodi'!$J$5:$J$222,'Visi kodi'!$G$2)+SUMIFS('intervences kodi'!$O$5:$O$222,'intervences kodi'!$N$5:$N$222,'Visi kodi'!A69,'intervences kodi'!$J$5:$J$222,'Visi kodi'!$G$2)+SUMIFS('intervences kodi'!$Q$5:$Q$222,'intervences kodi'!$P$5:$P$222,'Visi kodi'!A69,'intervences kodi'!$J$5:$J$222,'Visi kodi'!$G$2)+SUMIFS('intervences kodi'!$S$5:$S$222,'intervences kodi'!$R$5:$R$222,'Visi kodi'!A69,'intervences kodi'!$J$5:$J$222,'Visi kodi'!$G$2)+SUMIFS('intervences kodi'!$U$5:$U$222,'intervences kodi'!$T$5:$T$222,'Visi kodi'!A69,'intervences kodi'!$J$5:$J$222,'Visi kodi'!$G$2)+SUMIFS('intervences kodi'!$W$5:$W$222,'intervences kodi'!$V$5:$V$222,'Visi kodi'!A69,'intervences kodi'!$J$5:$J$222,'Visi kodi'!$G$2)</f>
        <v>0</v>
      </c>
      <c r="H69" s="105">
        <f t="shared" ref="H69:H132" si="6">F69*C69</f>
        <v>0</v>
      </c>
      <c r="I69" s="105">
        <f t="shared" ref="I69:I132" si="7">G69*C69</f>
        <v>0</v>
      </c>
      <c r="J69" s="105">
        <f t="shared" ref="J69:J132" si="8">F69*D69</f>
        <v>13138830</v>
      </c>
      <c r="K69" s="169">
        <f t="shared" ref="K69:K132" si="9">G69*D69</f>
        <v>0</v>
      </c>
      <c r="L69" s="105">
        <f>SUMIFS('intervences kodi'!$M$5:$M$222,'intervences kodi'!$L$5:$L$222,'Visi kodi'!A69,'intervences kodi'!$J$5:$J$222,'Visi kodi'!$L$2)+SUMIFS('intervences kodi'!$M$5:$M$222,'intervences kodi'!$N$5:$N$222,'Visi kodi'!A69,'intervences kodi'!$J$5:$J$222,'Visi kodi'!$L$2)+SUMIFS('intervences kodi'!$M$5:$M$222,'intervences kodi'!$P$5:$P$222,'Visi kodi'!A69,'intervences kodi'!$J$5:$J$222,'Visi kodi'!$L$2)+SUMIFS('intervences kodi'!$M$5:$M$222,'intervences kodi'!$R$5:$R$222,'Visi kodi'!A69,'intervences kodi'!$J$5:$J$222,'Visi kodi'!$L$2)+SUMIFS('intervences kodi'!$M$5:$M$222,'intervences kodi'!$T$5:$T$222,'Visi kodi'!A69,'intervences kodi'!$J$5:$J$222,'Visi kodi'!$L$2)+SUMIFS('intervences kodi'!$M$5:$M$222,'intervences kodi'!$V$5:$V$222,'Visi kodi'!A69,'intervences kodi'!$J$5:$J$222,'Visi kodi'!$L$2)</f>
        <v>0</v>
      </c>
      <c r="M69" s="82">
        <f t="shared" si="4"/>
        <v>0</v>
      </c>
      <c r="N69" s="182">
        <f>F69</f>
        <v>13138830</v>
      </c>
      <c r="O69" s="182">
        <f>G69</f>
        <v>0</v>
      </c>
    </row>
    <row r="70" spans="1:15" ht="11.15" customHeight="1" x14ac:dyDescent="0.2">
      <c r="A70" s="168">
        <v>66</v>
      </c>
      <c r="B70" s="180" t="s">
        <v>1802</v>
      </c>
      <c r="C70" s="172">
        <v>0.4</v>
      </c>
      <c r="D70" s="173">
        <v>1</v>
      </c>
      <c r="F70" s="105">
        <f>SUMIFS('intervences kodi'!$M$5:$M$222,'intervences kodi'!$L$5:$L$222,'Visi kodi'!A70,'intervences kodi'!$J$5:$J$222,'Visi kodi'!$F$2)+SUMIFS('intervences kodi'!$O$5:$O$222,'intervences kodi'!$N$5:$N$222,'Visi kodi'!A70,'intervences kodi'!$J$5:$J$222,'Visi kodi'!$F$2)+SUMIFS('intervences kodi'!$Q$5:$Q$222,'intervences kodi'!$P$5:$P$222,'Visi kodi'!A70,'intervences kodi'!$J$5:$J$222,'Visi kodi'!$F$2)+SUMIFS('intervences kodi'!$S$5:$S$222,'intervences kodi'!$R$5:$R$222,'Visi kodi'!A70,'intervences kodi'!$J$5:$J$222,'Visi kodi'!$F$2)+SUMIFS('intervences kodi'!$U$5:$U$222,'intervences kodi'!$T$5:$T$222,'Visi kodi'!A70,'intervences kodi'!$J$5:$J$222,'Visi kodi'!$F$2)+SUMIFS('intervences kodi'!$W$5:$W$222,'intervences kodi'!$V$5:$V$222,'Visi kodi'!A70,'intervences kodi'!$J$5:$J$222,'Visi kodi'!$F$2)</f>
        <v>0</v>
      </c>
      <c r="G70" s="105">
        <f>SUMIFS('intervences kodi'!$M$5:$M$222,'intervences kodi'!$L$5:$L$222,'Visi kodi'!A70,'intervences kodi'!$J$5:$J$222,'Visi kodi'!$G$2)+SUMIFS('intervences kodi'!$O$5:$O$222,'intervences kodi'!$N$5:$N$222,'Visi kodi'!A70,'intervences kodi'!$J$5:$J$222,'Visi kodi'!$G$2)+SUMIFS('intervences kodi'!$Q$5:$Q$222,'intervences kodi'!$P$5:$P$222,'Visi kodi'!A70,'intervences kodi'!$J$5:$J$222,'Visi kodi'!$G$2)+SUMIFS('intervences kodi'!$S$5:$S$222,'intervences kodi'!$R$5:$R$222,'Visi kodi'!A70,'intervences kodi'!$J$5:$J$222,'Visi kodi'!$G$2)+SUMIFS('intervences kodi'!$U$5:$U$222,'intervences kodi'!$T$5:$T$222,'Visi kodi'!A70,'intervences kodi'!$J$5:$J$222,'Visi kodi'!$G$2)+SUMIFS('intervences kodi'!$W$5:$W$222,'intervences kodi'!$V$5:$V$222,'Visi kodi'!A70,'intervences kodi'!$J$5:$J$222,'Visi kodi'!$G$2)</f>
        <v>0</v>
      </c>
      <c r="H70" s="105">
        <f t="shared" si="6"/>
        <v>0</v>
      </c>
      <c r="I70" s="105">
        <f t="shared" si="7"/>
        <v>0</v>
      </c>
      <c r="J70" s="105">
        <f t="shared" si="8"/>
        <v>0</v>
      </c>
      <c r="K70" s="169">
        <f t="shared" si="9"/>
        <v>0</v>
      </c>
      <c r="L70" s="105">
        <f>SUMIFS('intervences kodi'!$M$5:$M$222,'intervences kodi'!$L$5:$L$222,'Visi kodi'!A70,'intervences kodi'!$J$5:$J$222,'Visi kodi'!$L$2)+SUMIFS('intervences kodi'!$M$5:$M$222,'intervences kodi'!$N$5:$N$222,'Visi kodi'!A70,'intervences kodi'!$J$5:$J$222,'Visi kodi'!$L$2)+SUMIFS('intervences kodi'!$M$5:$M$222,'intervences kodi'!$P$5:$P$222,'Visi kodi'!A70,'intervences kodi'!$J$5:$J$222,'Visi kodi'!$L$2)+SUMIFS('intervences kodi'!$M$5:$M$222,'intervences kodi'!$R$5:$R$222,'Visi kodi'!A70,'intervences kodi'!$J$5:$J$222,'Visi kodi'!$L$2)+SUMIFS('intervences kodi'!$M$5:$M$222,'intervences kodi'!$T$5:$T$222,'Visi kodi'!A70,'intervences kodi'!$J$5:$J$222,'Visi kodi'!$L$2)+SUMIFS('intervences kodi'!$M$5:$M$222,'intervences kodi'!$V$5:$V$222,'Visi kodi'!A70,'intervences kodi'!$J$5:$J$222,'Visi kodi'!$L$2)</f>
        <v>0</v>
      </c>
      <c r="M70" s="82">
        <f t="shared" si="4"/>
        <v>0</v>
      </c>
      <c r="N70" s="182">
        <f>F70</f>
        <v>0</v>
      </c>
      <c r="O70" s="182">
        <f>G70</f>
        <v>0</v>
      </c>
    </row>
    <row r="71" spans="1:15" ht="11.15" customHeight="1" x14ac:dyDescent="0.2">
      <c r="A71" s="168">
        <v>67</v>
      </c>
      <c r="B71" s="61" t="s">
        <v>390</v>
      </c>
      <c r="C71" s="172">
        <v>0.4</v>
      </c>
      <c r="D71" s="173">
        <v>1</v>
      </c>
      <c r="F71" s="105">
        <f>SUMIFS('intervences kodi'!$M$5:$M$222,'intervences kodi'!$L$5:$L$222,'Visi kodi'!A71,'intervences kodi'!$J$5:$J$222,'Visi kodi'!$F$2)+SUMIFS('intervences kodi'!$O$5:$O$222,'intervences kodi'!$N$5:$N$222,'Visi kodi'!A71,'intervences kodi'!$J$5:$J$222,'Visi kodi'!$F$2)+SUMIFS('intervences kodi'!$Q$5:$Q$222,'intervences kodi'!$P$5:$P$222,'Visi kodi'!A71,'intervences kodi'!$J$5:$J$222,'Visi kodi'!$F$2)+SUMIFS('intervences kodi'!$S$5:$S$222,'intervences kodi'!$R$5:$R$222,'Visi kodi'!A71,'intervences kodi'!$J$5:$J$222,'Visi kodi'!$F$2)+SUMIFS('intervences kodi'!$U$5:$U$222,'intervences kodi'!$T$5:$T$222,'Visi kodi'!A71,'intervences kodi'!$J$5:$J$222,'Visi kodi'!$F$2)+SUMIFS('intervences kodi'!$W$5:$W$222,'intervences kodi'!$V$5:$V$222,'Visi kodi'!A71,'intervences kodi'!$J$5:$J$222,'Visi kodi'!$F$2)</f>
        <v>0</v>
      </c>
      <c r="G71" s="105">
        <f>SUMIFS('intervences kodi'!$M$5:$M$222,'intervences kodi'!$L$5:$L$222,'Visi kodi'!A71,'intervences kodi'!$J$5:$J$222,'Visi kodi'!$G$2)+SUMIFS('intervences kodi'!$O$5:$O$222,'intervences kodi'!$N$5:$N$222,'Visi kodi'!A71,'intervences kodi'!$J$5:$J$222,'Visi kodi'!$G$2)+SUMIFS('intervences kodi'!$Q$5:$Q$222,'intervences kodi'!$P$5:$P$222,'Visi kodi'!A71,'intervences kodi'!$J$5:$J$222,'Visi kodi'!$G$2)+SUMIFS('intervences kodi'!$S$5:$S$222,'intervences kodi'!$R$5:$R$222,'Visi kodi'!A71,'intervences kodi'!$J$5:$J$222,'Visi kodi'!$G$2)+SUMIFS('intervences kodi'!$U$5:$U$222,'intervences kodi'!$T$5:$T$222,'Visi kodi'!A71,'intervences kodi'!$J$5:$J$222,'Visi kodi'!$G$2)+SUMIFS('intervences kodi'!$W$5:$W$222,'intervences kodi'!$V$5:$V$222,'Visi kodi'!A71,'intervences kodi'!$J$5:$J$222,'Visi kodi'!$G$2)</f>
        <v>60857763</v>
      </c>
      <c r="H71" s="105">
        <f t="shared" si="6"/>
        <v>0</v>
      </c>
      <c r="I71" s="105">
        <f t="shared" si="7"/>
        <v>24343105.200000003</v>
      </c>
      <c r="J71" s="105">
        <f t="shared" si="8"/>
        <v>0</v>
      </c>
      <c r="K71" s="169">
        <f t="shared" si="9"/>
        <v>60857763</v>
      </c>
      <c r="L71" s="105">
        <f>SUMIFS('intervences kodi'!$M$5:$M$222,'intervences kodi'!$L$5:$L$222,'Visi kodi'!A71,'intervences kodi'!$J$5:$J$222,'Visi kodi'!$L$2)+SUMIFS('intervences kodi'!$M$5:$M$222,'intervences kodi'!$N$5:$N$222,'Visi kodi'!A71,'intervences kodi'!$J$5:$J$222,'Visi kodi'!$L$2)+SUMIFS('intervences kodi'!$M$5:$M$222,'intervences kodi'!$P$5:$P$222,'Visi kodi'!A71,'intervences kodi'!$J$5:$J$222,'Visi kodi'!$L$2)+SUMIFS('intervences kodi'!$M$5:$M$222,'intervences kodi'!$R$5:$R$222,'Visi kodi'!A71,'intervences kodi'!$J$5:$J$222,'Visi kodi'!$L$2)+SUMIFS('intervences kodi'!$M$5:$M$222,'intervences kodi'!$T$5:$T$222,'Visi kodi'!A71,'intervences kodi'!$J$5:$J$222,'Visi kodi'!$L$2)+SUMIFS('intervences kodi'!$M$5:$M$222,'intervences kodi'!$V$5:$V$222,'Visi kodi'!A71,'intervences kodi'!$J$5:$J$222,'Visi kodi'!$L$2)</f>
        <v>0</v>
      </c>
      <c r="M71" s="82">
        <f t="shared" si="4"/>
        <v>0</v>
      </c>
      <c r="N71" s="82"/>
      <c r="O71" s="82"/>
    </row>
    <row r="72" spans="1:15" ht="11.15" customHeight="1" x14ac:dyDescent="0.2">
      <c r="A72" s="168">
        <v>68</v>
      </c>
      <c r="B72" s="61" t="s">
        <v>391</v>
      </c>
      <c r="C72" s="56">
        <v>0</v>
      </c>
      <c r="D72" s="173">
        <v>1</v>
      </c>
      <c r="F72" s="105">
        <f>SUMIFS('intervences kodi'!$M$5:$M$222,'intervences kodi'!$L$5:$L$222,'Visi kodi'!A72,'intervences kodi'!$J$5:$J$222,'Visi kodi'!$F$2)+SUMIFS('intervences kodi'!$O$5:$O$222,'intervences kodi'!$N$5:$N$222,'Visi kodi'!A72,'intervences kodi'!$J$5:$J$222,'Visi kodi'!$F$2)+SUMIFS('intervences kodi'!$Q$5:$Q$222,'intervences kodi'!$P$5:$P$222,'Visi kodi'!A72,'intervences kodi'!$J$5:$J$222,'Visi kodi'!$F$2)+SUMIFS('intervences kodi'!$S$5:$S$222,'intervences kodi'!$R$5:$R$222,'Visi kodi'!A72,'intervences kodi'!$J$5:$J$222,'Visi kodi'!$F$2)+SUMIFS('intervences kodi'!$U$5:$U$222,'intervences kodi'!$T$5:$T$222,'Visi kodi'!A72,'intervences kodi'!$J$5:$J$222,'Visi kodi'!$F$2)+SUMIFS('intervences kodi'!$W$5:$W$222,'intervences kodi'!$V$5:$V$222,'Visi kodi'!A72,'intervences kodi'!$J$5:$J$222,'Visi kodi'!$F$2)</f>
        <v>0</v>
      </c>
      <c r="G72" s="105">
        <f>SUMIFS('intervences kodi'!$M$5:$M$222,'intervences kodi'!$L$5:$L$222,'Visi kodi'!A72,'intervences kodi'!$J$5:$J$222,'Visi kodi'!$G$2)+SUMIFS('intervences kodi'!$O$5:$O$222,'intervences kodi'!$N$5:$N$222,'Visi kodi'!A72,'intervences kodi'!$J$5:$J$222,'Visi kodi'!$G$2)+SUMIFS('intervences kodi'!$Q$5:$Q$222,'intervences kodi'!$P$5:$P$222,'Visi kodi'!A72,'intervences kodi'!$J$5:$J$222,'Visi kodi'!$G$2)+SUMIFS('intervences kodi'!$S$5:$S$222,'intervences kodi'!$R$5:$R$222,'Visi kodi'!A72,'intervences kodi'!$J$5:$J$222,'Visi kodi'!$G$2)+SUMIFS('intervences kodi'!$U$5:$U$222,'intervences kodi'!$T$5:$T$222,'Visi kodi'!A72,'intervences kodi'!$J$5:$J$222,'Visi kodi'!$G$2)+SUMIFS('intervences kodi'!$W$5:$W$222,'intervences kodi'!$V$5:$V$222,'Visi kodi'!A72,'intervences kodi'!$J$5:$J$222,'Visi kodi'!$G$2)</f>
        <v>0</v>
      </c>
      <c r="H72" s="105">
        <f t="shared" si="6"/>
        <v>0</v>
      </c>
      <c r="I72" s="105">
        <f t="shared" si="7"/>
        <v>0</v>
      </c>
      <c r="J72" s="105">
        <f t="shared" si="8"/>
        <v>0</v>
      </c>
      <c r="K72" s="169">
        <f t="shared" si="9"/>
        <v>0</v>
      </c>
      <c r="L72" s="105">
        <f>SUMIFS('intervences kodi'!$M$5:$M$222,'intervences kodi'!$L$5:$L$222,'Visi kodi'!A72,'intervences kodi'!$J$5:$J$222,'Visi kodi'!$L$2)+SUMIFS('intervences kodi'!$M$5:$M$222,'intervences kodi'!$N$5:$N$222,'Visi kodi'!A72,'intervences kodi'!$J$5:$J$222,'Visi kodi'!$L$2)+SUMIFS('intervences kodi'!$M$5:$M$222,'intervences kodi'!$P$5:$P$222,'Visi kodi'!A72,'intervences kodi'!$J$5:$J$222,'Visi kodi'!$L$2)+SUMIFS('intervences kodi'!$M$5:$M$222,'intervences kodi'!$R$5:$R$222,'Visi kodi'!A72,'intervences kodi'!$J$5:$J$222,'Visi kodi'!$L$2)+SUMIFS('intervences kodi'!$M$5:$M$222,'intervences kodi'!$T$5:$T$222,'Visi kodi'!A72,'intervences kodi'!$J$5:$J$222,'Visi kodi'!$L$2)+SUMIFS('intervences kodi'!$M$5:$M$222,'intervences kodi'!$V$5:$V$222,'Visi kodi'!A72,'intervences kodi'!$J$5:$J$222,'Visi kodi'!$L$2)</f>
        <v>0</v>
      </c>
      <c r="M72" s="82">
        <f t="shared" si="4"/>
        <v>0</v>
      </c>
      <c r="N72" s="82"/>
      <c r="O72" s="82"/>
    </row>
    <row r="73" spans="1:15" ht="11.15" customHeight="1" x14ac:dyDescent="0.2">
      <c r="B73" s="171" t="s">
        <v>392</v>
      </c>
      <c r="C73" s="183"/>
      <c r="D73" s="183"/>
      <c r="F73" s="105">
        <f>SUMIFS('intervences kodi'!$M$5:$M$222,'intervences kodi'!$L$5:$L$222,'Visi kodi'!A73,'intervences kodi'!$J$5:$J$222,'Visi kodi'!$F$2)+SUMIFS('intervences kodi'!$O$5:$O$222,'intervences kodi'!$N$5:$N$222,'Visi kodi'!A73,'intervences kodi'!$J$5:$J$222,'Visi kodi'!$F$2)+SUMIFS('intervences kodi'!$Q$5:$Q$222,'intervences kodi'!$P$5:$P$222,'Visi kodi'!A73,'intervences kodi'!$J$5:$J$222,'Visi kodi'!$F$2)+SUMIFS('intervences kodi'!$S$5:$S$222,'intervences kodi'!$R$5:$R$222,'Visi kodi'!A73,'intervences kodi'!$J$5:$J$222,'Visi kodi'!$F$2)+SUMIFS('intervences kodi'!$U$5:$U$222,'intervences kodi'!$T$5:$T$222,'Visi kodi'!A73,'intervences kodi'!$J$5:$J$222,'Visi kodi'!$F$2)+SUMIFS('intervences kodi'!$W$5:$W$222,'intervences kodi'!$V$5:$V$222,'Visi kodi'!A73,'intervences kodi'!$J$5:$J$222,'Visi kodi'!$F$2)</f>
        <v>0</v>
      </c>
      <c r="G73" s="105">
        <f>SUMIFS('intervences kodi'!$M$5:$M$222,'intervences kodi'!$L$5:$L$222,'Visi kodi'!A73,'intervences kodi'!$J$5:$J$222,'Visi kodi'!$G$2)+SUMIFS('intervences kodi'!$O$5:$O$222,'intervences kodi'!$N$5:$N$222,'Visi kodi'!A73,'intervences kodi'!$J$5:$J$222,'Visi kodi'!$G$2)+SUMIFS('intervences kodi'!$Q$5:$Q$222,'intervences kodi'!$P$5:$P$222,'Visi kodi'!A73,'intervences kodi'!$J$5:$J$222,'Visi kodi'!$G$2)+SUMIFS('intervences kodi'!$S$5:$S$222,'intervences kodi'!$R$5:$R$222,'Visi kodi'!A73,'intervences kodi'!$J$5:$J$222,'Visi kodi'!$G$2)+SUMIFS('intervences kodi'!$U$5:$U$222,'intervences kodi'!$T$5:$T$222,'Visi kodi'!A73,'intervences kodi'!$J$5:$J$222,'Visi kodi'!$G$2)+SUMIFS('intervences kodi'!$W$5:$W$222,'intervences kodi'!$V$5:$V$222,'Visi kodi'!A73,'intervences kodi'!$J$5:$J$222,'Visi kodi'!$G$2)</f>
        <v>0</v>
      </c>
      <c r="H73" s="105">
        <f t="shared" si="6"/>
        <v>0</v>
      </c>
      <c r="I73" s="105">
        <f t="shared" si="7"/>
        <v>0</v>
      </c>
      <c r="J73" s="105">
        <f t="shared" si="8"/>
        <v>0</v>
      </c>
      <c r="K73" s="169">
        <f t="shared" si="9"/>
        <v>0</v>
      </c>
      <c r="L73" s="105">
        <f>SUMIFS('intervences kodi'!$M$5:$M$222,'intervences kodi'!$L$5:$L$222,'Visi kodi'!A73,'intervences kodi'!$J$5:$J$222,'Visi kodi'!$L$2)+SUMIFS('intervences kodi'!$M$5:$M$222,'intervences kodi'!$N$5:$N$222,'Visi kodi'!A73,'intervences kodi'!$J$5:$J$222,'Visi kodi'!$L$2)+SUMIFS('intervences kodi'!$M$5:$M$222,'intervences kodi'!$P$5:$P$222,'Visi kodi'!A73,'intervences kodi'!$J$5:$J$222,'Visi kodi'!$L$2)+SUMIFS('intervences kodi'!$M$5:$M$222,'intervences kodi'!$R$5:$R$222,'Visi kodi'!A73,'intervences kodi'!$J$5:$J$222,'Visi kodi'!$L$2)+SUMIFS('intervences kodi'!$M$5:$M$222,'intervences kodi'!$T$5:$T$222,'Visi kodi'!A73,'intervences kodi'!$J$5:$J$222,'Visi kodi'!$L$2)+SUMIFS('intervences kodi'!$M$5:$M$222,'intervences kodi'!$V$5:$V$222,'Visi kodi'!A73,'intervences kodi'!$J$5:$J$222,'Visi kodi'!$L$2)</f>
        <v>0</v>
      </c>
      <c r="M73" s="82">
        <f t="shared" si="4"/>
        <v>0</v>
      </c>
      <c r="N73" s="82"/>
      <c r="O73" s="82"/>
    </row>
    <row r="74" spans="1:15" ht="11.15" customHeight="1" x14ac:dyDescent="0.2">
      <c r="A74" s="168">
        <v>69</v>
      </c>
      <c r="B74" s="171" t="s">
        <v>571</v>
      </c>
      <c r="C74" s="172">
        <v>0.4</v>
      </c>
      <c r="D74" s="173">
        <v>1</v>
      </c>
      <c r="F74" s="105">
        <f>SUMIFS('intervences kodi'!$M$5:$M$222,'intervences kodi'!$L$5:$L$222,'Visi kodi'!A74,'intervences kodi'!$J$5:$J$222,'Visi kodi'!$F$2)+SUMIFS('intervences kodi'!$O$5:$O$222,'intervences kodi'!$N$5:$N$222,'Visi kodi'!A74,'intervences kodi'!$J$5:$J$222,'Visi kodi'!$F$2)+SUMIFS('intervences kodi'!$Q$5:$Q$222,'intervences kodi'!$P$5:$P$222,'Visi kodi'!A74,'intervences kodi'!$J$5:$J$222,'Visi kodi'!$F$2)+SUMIFS('intervences kodi'!$S$5:$S$222,'intervences kodi'!$R$5:$R$222,'Visi kodi'!A74,'intervences kodi'!$J$5:$J$222,'Visi kodi'!$F$2)+SUMIFS('intervences kodi'!$U$5:$U$222,'intervences kodi'!$T$5:$T$222,'Visi kodi'!A74,'intervences kodi'!$J$5:$J$222,'Visi kodi'!$F$2)+SUMIFS('intervences kodi'!$W$5:$W$222,'intervences kodi'!$V$5:$V$222,'Visi kodi'!A74,'intervences kodi'!$J$5:$J$222,'Visi kodi'!$F$2)</f>
        <v>14268084</v>
      </c>
      <c r="G74" s="105">
        <f>SUMIFS('intervences kodi'!$M$5:$M$222,'intervences kodi'!$L$5:$L$222,'Visi kodi'!A74,'intervences kodi'!$J$5:$J$222,'Visi kodi'!$G$2)+SUMIFS('intervences kodi'!$O$5:$O$222,'intervences kodi'!$N$5:$N$222,'Visi kodi'!A74,'intervences kodi'!$J$5:$J$222,'Visi kodi'!$G$2)+SUMIFS('intervences kodi'!$Q$5:$Q$222,'intervences kodi'!$P$5:$P$222,'Visi kodi'!A74,'intervences kodi'!$J$5:$J$222,'Visi kodi'!$G$2)+SUMIFS('intervences kodi'!$S$5:$S$222,'intervences kodi'!$R$5:$R$222,'Visi kodi'!A74,'intervences kodi'!$J$5:$J$222,'Visi kodi'!$G$2)+SUMIFS('intervences kodi'!$U$5:$U$222,'intervences kodi'!$T$5:$T$222,'Visi kodi'!A74,'intervences kodi'!$J$5:$J$222,'Visi kodi'!$G$2)+SUMIFS('intervences kodi'!$W$5:$W$222,'intervences kodi'!$V$5:$V$222,'Visi kodi'!A74,'intervences kodi'!$J$5:$J$222,'Visi kodi'!$G$2)</f>
        <v>30637547</v>
      </c>
      <c r="H74" s="105">
        <f t="shared" si="6"/>
        <v>5707233.6000000006</v>
      </c>
      <c r="I74" s="105">
        <f t="shared" si="7"/>
        <v>12255018.800000001</v>
      </c>
      <c r="J74" s="105">
        <f t="shared" si="8"/>
        <v>14268084</v>
      </c>
      <c r="K74" s="169">
        <f t="shared" si="9"/>
        <v>30637547</v>
      </c>
      <c r="L74" s="105">
        <f>SUMIFS('intervences kodi'!$M$5:$M$222,'intervences kodi'!$L$5:$L$222,'Visi kodi'!A74,'intervences kodi'!$J$5:$J$222,'Visi kodi'!$L$2)+SUMIFS('intervences kodi'!$M$5:$M$222,'intervences kodi'!$N$5:$N$222,'Visi kodi'!A74,'intervences kodi'!$J$5:$J$222,'Visi kodi'!$L$2)+SUMIFS('intervences kodi'!$M$5:$M$222,'intervences kodi'!$P$5:$P$222,'Visi kodi'!A74,'intervences kodi'!$J$5:$J$222,'Visi kodi'!$L$2)+SUMIFS('intervences kodi'!$M$5:$M$222,'intervences kodi'!$R$5:$R$222,'Visi kodi'!A74,'intervences kodi'!$J$5:$J$222,'Visi kodi'!$L$2)+SUMIFS('intervences kodi'!$M$5:$M$222,'intervences kodi'!$T$5:$T$222,'Visi kodi'!A74,'intervences kodi'!$J$5:$J$222,'Visi kodi'!$L$2)+SUMIFS('intervences kodi'!$M$5:$M$222,'intervences kodi'!$V$5:$V$222,'Visi kodi'!A74,'intervences kodi'!$J$5:$J$222,'Visi kodi'!$L$2)</f>
        <v>0</v>
      </c>
      <c r="M74" s="82">
        <f t="shared" si="4"/>
        <v>0</v>
      </c>
      <c r="N74" s="82"/>
      <c r="O74" s="82"/>
    </row>
    <row r="75" spans="1:15" ht="11.15" customHeight="1" x14ac:dyDescent="0.2">
      <c r="A75" s="168">
        <v>70</v>
      </c>
      <c r="B75" s="180" t="s">
        <v>393</v>
      </c>
      <c r="C75" s="56">
        <v>0</v>
      </c>
      <c r="D75" s="173">
        <v>1</v>
      </c>
      <c r="F75" s="105">
        <f>SUMIFS('intervences kodi'!$M$5:$M$222,'intervences kodi'!$L$5:$L$222,'Visi kodi'!A75,'intervences kodi'!$J$5:$J$222,'Visi kodi'!$F$2)+SUMIFS('intervences kodi'!$O$5:$O$222,'intervences kodi'!$N$5:$N$222,'Visi kodi'!A75,'intervences kodi'!$J$5:$J$222,'Visi kodi'!$F$2)+SUMIFS('intervences kodi'!$Q$5:$Q$222,'intervences kodi'!$P$5:$P$222,'Visi kodi'!A75,'intervences kodi'!$J$5:$J$222,'Visi kodi'!$F$2)+SUMIFS('intervences kodi'!$S$5:$S$222,'intervences kodi'!$R$5:$R$222,'Visi kodi'!A75,'intervences kodi'!$J$5:$J$222,'Visi kodi'!$F$2)+SUMIFS('intervences kodi'!$U$5:$U$222,'intervences kodi'!$T$5:$T$222,'Visi kodi'!A75,'intervences kodi'!$J$5:$J$222,'Visi kodi'!$F$2)+SUMIFS('intervences kodi'!$W$5:$W$222,'intervences kodi'!$V$5:$V$222,'Visi kodi'!A75,'intervences kodi'!$J$5:$J$222,'Visi kodi'!$F$2)</f>
        <v>0</v>
      </c>
      <c r="G75" s="105">
        <f>SUMIFS('intervences kodi'!$M$5:$M$222,'intervences kodi'!$L$5:$L$222,'Visi kodi'!A75,'intervences kodi'!$J$5:$J$222,'Visi kodi'!$G$2)+SUMIFS('intervences kodi'!$O$5:$O$222,'intervences kodi'!$N$5:$N$222,'Visi kodi'!A75,'intervences kodi'!$J$5:$J$222,'Visi kodi'!$G$2)+SUMIFS('intervences kodi'!$Q$5:$Q$222,'intervences kodi'!$P$5:$P$222,'Visi kodi'!A75,'intervences kodi'!$J$5:$J$222,'Visi kodi'!$G$2)+SUMIFS('intervences kodi'!$S$5:$S$222,'intervences kodi'!$R$5:$R$222,'Visi kodi'!A75,'intervences kodi'!$J$5:$J$222,'Visi kodi'!$G$2)+SUMIFS('intervences kodi'!$U$5:$U$222,'intervences kodi'!$T$5:$T$222,'Visi kodi'!A75,'intervences kodi'!$J$5:$J$222,'Visi kodi'!$G$2)+SUMIFS('intervences kodi'!$W$5:$W$222,'intervences kodi'!$V$5:$V$222,'Visi kodi'!A75,'intervences kodi'!$J$5:$J$222,'Visi kodi'!$G$2)</f>
        <v>0</v>
      </c>
      <c r="H75" s="105">
        <f t="shared" si="6"/>
        <v>0</v>
      </c>
      <c r="I75" s="105">
        <f t="shared" si="7"/>
        <v>0</v>
      </c>
      <c r="J75" s="105">
        <f t="shared" si="8"/>
        <v>0</v>
      </c>
      <c r="K75" s="169">
        <f t="shared" si="9"/>
        <v>0</v>
      </c>
      <c r="L75" s="105">
        <f>SUMIFS('intervences kodi'!$M$5:$M$222,'intervences kodi'!$L$5:$L$222,'Visi kodi'!A75,'intervences kodi'!$J$5:$J$222,'Visi kodi'!$L$2)+SUMIFS('intervences kodi'!$M$5:$M$222,'intervences kodi'!$N$5:$N$222,'Visi kodi'!A75,'intervences kodi'!$J$5:$J$222,'Visi kodi'!$L$2)+SUMIFS('intervences kodi'!$M$5:$M$222,'intervences kodi'!$P$5:$P$222,'Visi kodi'!A75,'intervences kodi'!$J$5:$J$222,'Visi kodi'!$L$2)+SUMIFS('intervences kodi'!$M$5:$M$222,'intervences kodi'!$R$5:$R$222,'Visi kodi'!A75,'intervences kodi'!$J$5:$J$222,'Visi kodi'!$L$2)+SUMIFS('intervences kodi'!$M$5:$M$222,'intervences kodi'!$T$5:$T$222,'Visi kodi'!A75,'intervences kodi'!$J$5:$J$222,'Visi kodi'!$L$2)+SUMIFS('intervences kodi'!$M$5:$M$222,'intervences kodi'!$V$5:$V$222,'Visi kodi'!A75,'intervences kodi'!$J$5:$J$222,'Visi kodi'!$L$2)</f>
        <v>0</v>
      </c>
      <c r="M75" s="82">
        <f t="shared" si="4"/>
        <v>0</v>
      </c>
      <c r="N75" s="82"/>
      <c r="O75" s="82"/>
    </row>
    <row r="76" spans="1:15" ht="11.15" customHeight="1" x14ac:dyDescent="0.2">
      <c r="A76" s="168">
        <v>71</v>
      </c>
      <c r="B76" s="171" t="s">
        <v>394</v>
      </c>
      <c r="C76" s="170">
        <v>0</v>
      </c>
      <c r="D76" s="173">
        <v>1</v>
      </c>
      <c r="F76" s="105">
        <f>SUMIFS('intervences kodi'!$M$5:$M$222,'intervences kodi'!$L$5:$L$222,'Visi kodi'!A76,'intervences kodi'!$J$5:$J$222,'Visi kodi'!$F$2)+SUMIFS('intervences kodi'!$O$5:$O$222,'intervences kodi'!$N$5:$N$222,'Visi kodi'!A76,'intervences kodi'!$J$5:$J$222,'Visi kodi'!$F$2)+SUMIFS('intervences kodi'!$Q$5:$Q$222,'intervences kodi'!$P$5:$P$222,'Visi kodi'!A76,'intervences kodi'!$J$5:$J$222,'Visi kodi'!$F$2)+SUMIFS('intervences kodi'!$S$5:$S$222,'intervences kodi'!$R$5:$R$222,'Visi kodi'!A76,'intervences kodi'!$J$5:$J$222,'Visi kodi'!$F$2)+SUMIFS('intervences kodi'!$U$5:$U$222,'intervences kodi'!$T$5:$T$222,'Visi kodi'!A76,'intervences kodi'!$J$5:$J$222,'Visi kodi'!$F$2)+SUMIFS('intervences kodi'!$W$5:$W$222,'intervences kodi'!$V$5:$V$222,'Visi kodi'!A76,'intervences kodi'!$J$5:$J$222,'Visi kodi'!$F$2)</f>
        <v>0</v>
      </c>
      <c r="G76" s="105">
        <f>SUMIFS('intervences kodi'!$M$5:$M$222,'intervences kodi'!$L$5:$L$222,'Visi kodi'!A76,'intervences kodi'!$J$5:$J$222,'Visi kodi'!$G$2)+SUMIFS('intervences kodi'!$O$5:$O$222,'intervences kodi'!$N$5:$N$222,'Visi kodi'!A76,'intervences kodi'!$J$5:$J$222,'Visi kodi'!$G$2)+SUMIFS('intervences kodi'!$Q$5:$Q$222,'intervences kodi'!$P$5:$P$222,'Visi kodi'!A76,'intervences kodi'!$J$5:$J$222,'Visi kodi'!$G$2)+SUMIFS('intervences kodi'!$S$5:$S$222,'intervences kodi'!$R$5:$R$222,'Visi kodi'!A76,'intervences kodi'!$J$5:$J$222,'Visi kodi'!$G$2)+SUMIFS('intervences kodi'!$U$5:$U$222,'intervences kodi'!$T$5:$T$222,'Visi kodi'!A76,'intervences kodi'!$J$5:$J$222,'Visi kodi'!$G$2)+SUMIFS('intervences kodi'!$W$5:$W$222,'intervences kodi'!$V$5:$V$222,'Visi kodi'!A76,'intervences kodi'!$J$5:$J$222,'Visi kodi'!$G$2)</f>
        <v>0</v>
      </c>
      <c r="H76" s="105">
        <f t="shared" si="6"/>
        <v>0</v>
      </c>
      <c r="I76" s="105">
        <f t="shared" si="7"/>
        <v>0</v>
      </c>
      <c r="J76" s="105">
        <f t="shared" si="8"/>
        <v>0</v>
      </c>
      <c r="K76" s="169">
        <f t="shared" si="9"/>
        <v>0</v>
      </c>
      <c r="L76" s="105">
        <f>SUMIFS('intervences kodi'!$M$5:$M$222,'intervences kodi'!$L$5:$L$222,'Visi kodi'!A76,'intervences kodi'!$J$5:$J$222,'Visi kodi'!$L$2)+SUMIFS('intervences kodi'!$M$5:$M$222,'intervences kodi'!$N$5:$N$222,'Visi kodi'!A76,'intervences kodi'!$J$5:$J$222,'Visi kodi'!$L$2)+SUMIFS('intervences kodi'!$M$5:$M$222,'intervences kodi'!$P$5:$P$222,'Visi kodi'!A76,'intervences kodi'!$J$5:$J$222,'Visi kodi'!$L$2)+SUMIFS('intervences kodi'!$M$5:$M$222,'intervences kodi'!$R$5:$R$222,'Visi kodi'!A76,'intervences kodi'!$J$5:$J$222,'Visi kodi'!$L$2)+SUMIFS('intervences kodi'!$M$5:$M$222,'intervences kodi'!$T$5:$T$222,'Visi kodi'!A76,'intervences kodi'!$J$5:$J$222,'Visi kodi'!$L$2)+SUMIFS('intervences kodi'!$M$5:$M$222,'intervences kodi'!$V$5:$V$222,'Visi kodi'!A76,'intervences kodi'!$J$5:$J$222,'Visi kodi'!$L$2)</f>
        <v>0</v>
      </c>
      <c r="M76" s="82">
        <f t="shared" si="4"/>
        <v>0</v>
      </c>
      <c r="N76" s="82"/>
      <c r="O76" s="82"/>
    </row>
    <row r="77" spans="1:15" ht="11.15" customHeight="1" x14ac:dyDescent="0.2">
      <c r="A77" s="168">
        <v>72</v>
      </c>
      <c r="B77" s="180" t="s">
        <v>1803</v>
      </c>
      <c r="C77" s="173">
        <v>1</v>
      </c>
      <c r="D77" s="173">
        <v>1</v>
      </c>
      <c r="F77" s="105">
        <f>SUMIFS('intervences kodi'!$M$5:$M$222,'intervences kodi'!$L$5:$L$222,'Visi kodi'!A77,'intervences kodi'!$J$5:$J$222,'Visi kodi'!$F$2)+SUMIFS('intervences kodi'!$O$5:$O$222,'intervences kodi'!$N$5:$N$222,'Visi kodi'!A77,'intervences kodi'!$J$5:$J$222,'Visi kodi'!$F$2)+SUMIFS('intervences kodi'!$Q$5:$Q$222,'intervences kodi'!$P$5:$P$222,'Visi kodi'!A77,'intervences kodi'!$J$5:$J$222,'Visi kodi'!$F$2)+SUMIFS('intervences kodi'!$S$5:$S$222,'intervences kodi'!$R$5:$R$222,'Visi kodi'!A77,'intervences kodi'!$J$5:$J$222,'Visi kodi'!$F$2)+SUMIFS('intervences kodi'!$U$5:$U$222,'intervences kodi'!$T$5:$T$222,'Visi kodi'!A77,'intervences kodi'!$J$5:$J$222,'Visi kodi'!$F$2)+SUMIFS('intervences kodi'!$W$5:$W$222,'intervences kodi'!$V$5:$V$222,'Visi kodi'!A77,'intervences kodi'!$J$5:$J$222,'Visi kodi'!$F$2)</f>
        <v>0</v>
      </c>
      <c r="G77" s="105">
        <f>SUMIFS('intervences kodi'!$M$5:$M$222,'intervences kodi'!$L$5:$L$222,'Visi kodi'!A77,'intervences kodi'!$J$5:$J$222,'Visi kodi'!$G$2)+SUMIFS('intervences kodi'!$O$5:$O$222,'intervences kodi'!$N$5:$N$222,'Visi kodi'!A77,'intervences kodi'!$J$5:$J$222,'Visi kodi'!$G$2)+SUMIFS('intervences kodi'!$Q$5:$Q$222,'intervences kodi'!$P$5:$P$222,'Visi kodi'!A77,'intervences kodi'!$J$5:$J$222,'Visi kodi'!$G$2)+SUMIFS('intervences kodi'!$S$5:$S$222,'intervences kodi'!$R$5:$R$222,'Visi kodi'!A77,'intervences kodi'!$J$5:$J$222,'Visi kodi'!$G$2)+SUMIFS('intervences kodi'!$U$5:$U$222,'intervences kodi'!$T$5:$T$222,'Visi kodi'!A77,'intervences kodi'!$J$5:$J$222,'Visi kodi'!$G$2)+SUMIFS('intervences kodi'!$W$5:$W$222,'intervences kodi'!$V$5:$V$222,'Visi kodi'!A77,'intervences kodi'!$J$5:$J$222,'Visi kodi'!$G$2)</f>
        <v>1600000</v>
      </c>
      <c r="H77" s="105">
        <f t="shared" si="6"/>
        <v>0</v>
      </c>
      <c r="I77" s="105">
        <f t="shared" si="7"/>
        <v>1600000</v>
      </c>
      <c r="J77" s="105">
        <f t="shared" si="8"/>
        <v>0</v>
      </c>
      <c r="K77" s="169">
        <f t="shared" si="9"/>
        <v>1600000</v>
      </c>
      <c r="L77" s="105">
        <f>SUMIFS('intervences kodi'!$M$5:$M$222,'intervences kodi'!$L$5:$L$222,'Visi kodi'!A77,'intervences kodi'!$J$5:$J$222,'Visi kodi'!$L$2)+SUMIFS('intervences kodi'!$M$5:$M$222,'intervences kodi'!$N$5:$N$222,'Visi kodi'!A77,'intervences kodi'!$J$5:$J$222,'Visi kodi'!$L$2)+SUMIFS('intervences kodi'!$M$5:$M$222,'intervences kodi'!$P$5:$P$222,'Visi kodi'!A77,'intervences kodi'!$J$5:$J$222,'Visi kodi'!$L$2)+SUMIFS('intervences kodi'!$M$5:$M$222,'intervences kodi'!$R$5:$R$222,'Visi kodi'!A77,'intervences kodi'!$J$5:$J$222,'Visi kodi'!$L$2)+SUMIFS('intervences kodi'!$M$5:$M$222,'intervences kodi'!$T$5:$T$222,'Visi kodi'!A77,'intervences kodi'!$J$5:$J$222,'Visi kodi'!$L$2)+SUMIFS('intervences kodi'!$M$5:$M$222,'intervences kodi'!$V$5:$V$222,'Visi kodi'!A77,'intervences kodi'!$J$5:$J$222,'Visi kodi'!$L$2)</f>
        <v>0</v>
      </c>
      <c r="M77" s="82">
        <f t="shared" si="4"/>
        <v>0</v>
      </c>
      <c r="N77" s="82"/>
      <c r="O77" s="82"/>
    </row>
    <row r="78" spans="1:15" ht="11.15" customHeight="1" x14ac:dyDescent="0.2">
      <c r="A78" s="168">
        <v>73</v>
      </c>
      <c r="B78" s="171" t="s">
        <v>395</v>
      </c>
      <c r="C78" s="170">
        <v>0</v>
      </c>
      <c r="D78" s="173">
        <v>1</v>
      </c>
      <c r="F78" s="105">
        <f>SUMIFS('intervences kodi'!$M$5:$M$222,'intervences kodi'!$L$5:$L$222,'Visi kodi'!A78,'intervences kodi'!$J$5:$J$222,'Visi kodi'!$F$2)+SUMIFS('intervences kodi'!$O$5:$O$222,'intervences kodi'!$N$5:$N$222,'Visi kodi'!A78,'intervences kodi'!$J$5:$J$222,'Visi kodi'!$F$2)+SUMIFS('intervences kodi'!$Q$5:$Q$222,'intervences kodi'!$P$5:$P$222,'Visi kodi'!A78,'intervences kodi'!$J$5:$J$222,'Visi kodi'!$F$2)+SUMIFS('intervences kodi'!$S$5:$S$222,'intervences kodi'!$R$5:$R$222,'Visi kodi'!A78,'intervences kodi'!$J$5:$J$222,'Visi kodi'!$F$2)+SUMIFS('intervences kodi'!$U$5:$U$222,'intervences kodi'!$T$5:$T$222,'Visi kodi'!A78,'intervences kodi'!$J$5:$J$222,'Visi kodi'!$F$2)+SUMIFS('intervences kodi'!$W$5:$W$222,'intervences kodi'!$V$5:$V$222,'Visi kodi'!A78,'intervences kodi'!$J$5:$J$222,'Visi kodi'!$F$2)</f>
        <v>0</v>
      </c>
      <c r="G78" s="105">
        <f>SUMIFS('intervences kodi'!$M$5:$M$222,'intervences kodi'!$L$5:$L$222,'Visi kodi'!A78,'intervences kodi'!$J$5:$J$222,'Visi kodi'!$G$2)+SUMIFS('intervences kodi'!$O$5:$O$222,'intervences kodi'!$N$5:$N$222,'Visi kodi'!A78,'intervences kodi'!$J$5:$J$222,'Visi kodi'!$G$2)+SUMIFS('intervences kodi'!$Q$5:$Q$222,'intervences kodi'!$P$5:$P$222,'Visi kodi'!A78,'intervences kodi'!$J$5:$J$222,'Visi kodi'!$G$2)+SUMIFS('intervences kodi'!$S$5:$S$222,'intervences kodi'!$R$5:$R$222,'Visi kodi'!A78,'intervences kodi'!$J$5:$J$222,'Visi kodi'!$G$2)+SUMIFS('intervences kodi'!$U$5:$U$222,'intervences kodi'!$T$5:$T$222,'Visi kodi'!A78,'intervences kodi'!$J$5:$J$222,'Visi kodi'!$G$2)+SUMIFS('intervences kodi'!$W$5:$W$222,'intervences kodi'!$V$5:$V$222,'Visi kodi'!A78,'intervences kodi'!$J$5:$J$222,'Visi kodi'!$G$2)</f>
        <v>0</v>
      </c>
      <c r="H78" s="105">
        <f t="shared" si="6"/>
        <v>0</v>
      </c>
      <c r="I78" s="105">
        <f t="shared" si="7"/>
        <v>0</v>
      </c>
      <c r="J78" s="105">
        <f t="shared" si="8"/>
        <v>0</v>
      </c>
      <c r="K78" s="169">
        <f t="shared" si="9"/>
        <v>0</v>
      </c>
      <c r="L78" s="105">
        <f>SUMIFS('intervences kodi'!$M$5:$M$222,'intervences kodi'!$L$5:$L$222,'Visi kodi'!A78,'intervences kodi'!$J$5:$J$222,'Visi kodi'!$L$2)+SUMIFS('intervences kodi'!$M$5:$M$222,'intervences kodi'!$N$5:$N$222,'Visi kodi'!A78,'intervences kodi'!$J$5:$J$222,'Visi kodi'!$L$2)+SUMIFS('intervences kodi'!$M$5:$M$222,'intervences kodi'!$P$5:$P$222,'Visi kodi'!A78,'intervences kodi'!$J$5:$J$222,'Visi kodi'!$L$2)+SUMIFS('intervences kodi'!$M$5:$M$222,'intervences kodi'!$R$5:$R$222,'Visi kodi'!A78,'intervences kodi'!$J$5:$J$222,'Visi kodi'!$L$2)+SUMIFS('intervences kodi'!$M$5:$M$222,'intervences kodi'!$T$5:$T$222,'Visi kodi'!A78,'intervences kodi'!$J$5:$J$222,'Visi kodi'!$L$2)+SUMIFS('intervences kodi'!$M$5:$M$222,'intervences kodi'!$V$5:$V$222,'Visi kodi'!A78,'intervences kodi'!$J$5:$J$222,'Visi kodi'!$L$2)</f>
        <v>0</v>
      </c>
      <c r="M78" s="82">
        <f t="shared" si="4"/>
        <v>0</v>
      </c>
      <c r="N78" s="182">
        <f>F78</f>
        <v>0</v>
      </c>
      <c r="O78" s="182">
        <f>G78</f>
        <v>0</v>
      </c>
    </row>
    <row r="79" spans="1:15" ht="11.15" customHeight="1" x14ac:dyDescent="0.2">
      <c r="A79" s="168">
        <v>74</v>
      </c>
      <c r="B79" s="180" t="s">
        <v>1804</v>
      </c>
      <c r="C79" s="172">
        <v>0.4</v>
      </c>
      <c r="D79" s="173">
        <v>1</v>
      </c>
      <c r="F79" s="105">
        <f>SUMIFS('intervences kodi'!$M$5:$M$222,'intervences kodi'!$L$5:$L$222,'Visi kodi'!A79,'intervences kodi'!$J$5:$J$222,'Visi kodi'!$F$2)+SUMIFS('intervences kodi'!$O$5:$O$222,'intervences kodi'!$N$5:$N$222,'Visi kodi'!A79,'intervences kodi'!$J$5:$J$222,'Visi kodi'!$F$2)+SUMIFS('intervences kodi'!$Q$5:$Q$222,'intervences kodi'!$P$5:$P$222,'Visi kodi'!A79,'intervences kodi'!$J$5:$J$222,'Visi kodi'!$F$2)+SUMIFS('intervences kodi'!$S$5:$S$222,'intervences kodi'!$R$5:$R$222,'Visi kodi'!A79,'intervences kodi'!$J$5:$J$222,'Visi kodi'!$F$2)+SUMIFS('intervences kodi'!$U$5:$U$222,'intervences kodi'!$T$5:$T$222,'Visi kodi'!A79,'intervences kodi'!$J$5:$J$222,'Visi kodi'!$F$2)+SUMIFS('intervences kodi'!$W$5:$W$222,'intervences kodi'!$V$5:$V$222,'Visi kodi'!A79,'intervences kodi'!$J$5:$J$222,'Visi kodi'!$F$2)</f>
        <v>0</v>
      </c>
      <c r="G79" s="105">
        <f>SUMIFS('intervences kodi'!$M$5:$M$222,'intervences kodi'!$L$5:$L$222,'Visi kodi'!A79,'intervences kodi'!$J$5:$J$222,'Visi kodi'!$G$2)+SUMIFS('intervences kodi'!$O$5:$O$222,'intervences kodi'!$N$5:$N$222,'Visi kodi'!A79,'intervences kodi'!$J$5:$J$222,'Visi kodi'!$G$2)+SUMIFS('intervences kodi'!$Q$5:$Q$222,'intervences kodi'!$P$5:$P$222,'Visi kodi'!A79,'intervences kodi'!$J$5:$J$222,'Visi kodi'!$G$2)+SUMIFS('intervences kodi'!$S$5:$S$222,'intervences kodi'!$R$5:$R$222,'Visi kodi'!A79,'intervences kodi'!$J$5:$J$222,'Visi kodi'!$G$2)+SUMIFS('intervences kodi'!$U$5:$U$222,'intervences kodi'!$T$5:$T$222,'Visi kodi'!A79,'intervences kodi'!$J$5:$J$222,'Visi kodi'!$G$2)+SUMIFS('intervences kodi'!$W$5:$W$222,'intervences kodi'!$V$5:$V$222,'Visi kodi'!A79,'intervences kodi'!$J$5:$J$222,'Visi kodi'!$G$2)</f>
        <v>0</v>
      </c>
      <c r="H79" s="105">
        <f t="shared" si="6"/>
        <v>0</v>
      </c>
      <c r="I79" s="105">
        <f t="shared" si="7"/>
        <v>0</v>
      </c>
      <c r="J79" s="105">
        <f t="shared" si="8"/>
        <v>0</v>
      </c>
      <c r="K79" s="169">
        <f t="shared" si="9"/>
        <v>0</v>
      </c>
      <c r="L79" s="105">
        <f>SUMIFS('intervences kodi'!$M$5:$M$222,'intervences kodi'!$L$5:$L$222,'Visi kodi'!A79,'intervences kodi'!$J$5:$J$222,'Visi kodi'!$L$2)+SUMIFS('intervences kodi'!$M$5:$M$222,'intervences kodi'!$N$5:$N$222,'Visi kodi'!A79,'intervences kodi'!$J$5:$J$222,'Visi kodi'!$L$2)+SUMIFS('intervences kodi'!$M$5:$M$222,'intervences kodi'!$P$5:$P$222,'Visi kodi'!A79,'intervences kodi'!$J$5:$J$222,'Visi kodi'!$L$2)+SUMIFS('intervences kodi'!$M$5:$M$222,'intervences kodi'!$R$5:$R$222,'Visi kodi'!A79,'intervences kodi'!$J$5:$J$222,'Visi kodi'!$L$2)+SUMIFS('intervences kodi'!$M$5:$M$222,'intervences kodi'!$T$5:$T$222,'Visi kodi'!A79,'intervences kodi'!$J$5:$J$222,'Visi kodi'!$L$2)+SUMIFS('intervences kodi'!$M$5:$M$222,'intervences kodi'!$V$5:$V$222,'Visi kodi'!A79,'intervences kodi'!$J$5:$J$222,'Visi kodi'!$L$2)</f>
        <v>48916063</v>
      </c>
      <c r="M79" s="82">
        <f t="shared" si="4"/>
        <v>19566425.199999999</v>
      </c>
      <c r="N79" s="182">
        <f>F79</f>
        <v>0</v>
      </c>
      <c r="O79" s="182">
        <f>G79</f>
        <v>0</v>
      </c>
    </row>
    <row r="80" spans="1:15" ht="11.15" customHeight="1" x14ac:dyDescent="0.2">
      <c r="A80" s="168">
        <v>75</v>
      </c>
      <c r="B80" s="171" t="s">
        <v>396</v>
      </c>
      <c r="C80" s="172">
        <v>0.4</v>
      </c>
      <c r="D80" s="172">
        <v>0.4</v>
      </c>
      <c r="F80" s="105">
        <f>SUMIFS('intervences kodi'!$M$5:$M$222,'intervences kodi'!$L$5:$L$222,'Visi kodi'!A80,'intervences kodi'!$J$5:$J$222,'Visi kodi'!$F$2)+SUMIFS('intervences kodi'!$O$5:$O$222,'intervences kodi'!$N$5:$N$222,'Visi kodi'!A80,'intervences kodi'!$J$5:$J$222,'Visi kodi'!$F$2)+SUMIFS('intervences kodi'!$Q$5:$Q$222,'intervences kodi'!$P$5:$P$222,'Visi kodi'!A80,'intervences kodi'!$J$5:$J$222,'Visi kodi'!$F$2)+SUMIFS('intervences kodi'!$S$5:$S$222,'intervences kodi'!$R$5:$R$222,'Visi kodi'!A80,'intervences kodi'!$J$5:$J$222,'Visi kodi'!$F$2)+SUMIFS('intervences kodi'!$U$5:$U$222,'intervences kodi'!$T$5:$T$222,'Visi kodi'!A80,'intervences kodi'!$J$5:$J$222,'Visi kodi'!$F$2)+SUMIFS('intervences kodi'!$W$5:$W$222,'intervences kodi'!$V$5:$V$222,'Visi kodi'!A80,'intervences kodi'!$J$5:$J$222,'Visi kodi'!$F$2)</f>
        <v>663965</v>
      </c>
      <c r="G80" s="105">
        <f>SUMIFS('intervences kodi'!$M$5:$M$222,'intervences kodi'!$L$5:$L$222,'Visi kodi'!A80,'intervences kodi'!$J$5:$J$222,'Visi kodi'!$G$2)+SUMIFS('intervences kodi'!$O$5:$O$222,'intervences kodi'!$N$5:$N$222,'Visi kodi'!A80,'intervences kodi'!$J$5:$J$222,'Visi kodi'!$G$2)+SUMIFS('intervences kodi'!$Q$5:$Q$222,'intervences kodi'!$P$5:$P$222,'Visi kodi'!A80,'intervences kodi'!$J$5:$J$222,'Visi kodi'!$G$2)+SUMIFS('intervences kodi'!$S$5:$S$222,'intervences kodi'!$R$5:$R$222,'Visi kodi'!A80,'intervences kodi'!$J$5:$J$222,'Visi kodi'!$G$2)+SUMIFS('intervences kodi'!$U$5:$U$222,'intervences kodi'!$T$5:$T$222,'Visi kodi'!A80,'intervences kodi'!$J$5:$J$222,'Visi kodi'!$G$2)+SUMIFS('intervences kodi'!$W$5:$W$222,'intervences kodi'!$V$5:$V$222,'Visi kodi'!A80,'intervences kodi'!$J$5:$J$222,'Visi kodi'!$G$2)</f>
        <v>0</v>
      </c>
      <c r="H80" s="105">
        <f t="shared" si="6"/>
        <v>265586</v>
      </c>
      <c r="I80" s="105">
        <f t="shared" si="7"/>
        <v>0</v>
      </c>
      <c r="J80" s="105">
        <f t="shared" si="8"/>
        <v>265586</v>
      </c>
      <c r="K80" s="169">
        <f t="shared" si="9"/>
        <v>0</v>
      </c>
      <c r="L80" s="105">
        <f>SUMIFS('intervences kodi'!$M$5:$M$222,'intervences kodi'!$L$5:$L$222,'Visi kodi'!A80,'intervences kodi'!$J$5:$J$222,'Visi kodi'!$L$2)+SUMIFS('intervences kodi'!$M$5:$M$222,'intervences kodi'!$N$5:$N$222,'Visi kodi'!A80,'intervences kodi'!$J$5:$J$222,'Visi kodi'!$L$2)+SUMIFS('intervences kodi'!$M$5:$M$222,'intervences kodi'!$P$5:$P$222,'Visi kodi'!A80,'intervences kodi'!$J$5:$J$222,'Visi kodi'!$L$2)+SUMIFS('intervences kodi'!$M$5:$M$222,'intervences kodi'!$R$5:$R$222,'Visi kodi'!A80,'intervences kodi'!$J$5:$J$222,'Visi kodi'!$L$2)+SUMIFS('intervences kodi'!$M$5:$M$222,'intervences kodi'!$T$5:$T$222,'Visi kodi'!A80,'intervences kodi'!$J$5:$J$222,'Visi kodi'!$L$2)+SUMIFS('intervences kodi'!$M$5:$M$222,'intervences kodi'!$V$5:$V$222,'Visi kodi'!A80,'intervences kodi'!$J$5:$J$222,'Visi kodi'!$L$2)</f>
        <v>8824712</v>
      </c>
      <c r="M80" s="82">
        <f t="shared" si="4"/>
        <v>3529884.8000000003</v>
      </c>
      <c r="N80" s="82"/>
      <c r="O80" s="82"/>
    </row>
    <row r="81" spans="1:15" ht="11.15" customHeight="1" x14ac:dyDescent="0.2">
      <c r="A81" s="168">
        <v>76</v>
      </c>
      <c r="B81" s="171" t="s">
        <v>397</v>
      </c>
      <c r="C81" s="172">
        <v>0.4</v>
      </c>
      <c r="D81" s="172">
        <v>0.4</v>
      </c>
      <c r="F81" s="105">
        <f>SUMIFS('intervences kodi'!$M$5:$M$222,'intervences kodi'!$L$5:$L$222,'Visi kodi'!A81,'intervences kodi'!$J$5:$J$222,'Visi kodi'!$F$2)+SUMIFS('intervences kodi'!$O$5:$O$222,'intervences kodi'!$N$5:$N$222,'Visi kodi'!A81,'intervences kodi'!$J$5:$J$222,'Visi kodi'!$F$2)+SUMIFS('intervences kodi'!$Q$5:$Q$222,'intervences kodi'!$P$5:$P$222,'Visi kodi'!A81,'intervences kodi'!$J$5:$J$222,'Visi kodi'!$F$2)+SUMIFS('intervences kodi'!$S$5:$S$222,'intervences kodi'!$R$5:$R$222,'Visi kodi'!A81,'intervences kodi'!$J$5:$J$222,'Visi kodi'!$F$2)+SUMIFS('intervences kodi'!$U$5:$U$222,'intervences kodi'!$T$5:$T$222,'Visi kodi'!A81,'intervences kodi'!$J$5:$J$222,'Visi kodi'!$F$2)+SUMIFS('intervences kodi'!$W$5:$W$222,'intervences kodi'!$V$5:$V$222,'Visi kodi'!A81,'intervences kodi'!$J$5:$J$222,'Visi kodi'!$F$2)</f>
        <v>663965</v>
      </c>
      <c r="G81" s="105">
        <f>SUMIFS('intervences kodi'!$M$5:$M$222,'intervences kodi'!$L$5:$L$222,'Visi kodi'!A81,'intervences kodi'!$J$5:$J$222,'Visi kodi'!$G$2)+SUMIFS('intervences kodi'!$O$5:$O$222,'intervences kodi'!$N$5:$N$222,'Visi kodi'!A81,'intervences kodi'!$J$5:$J$222,'Visi kodi'!$G$2)+SUMIFS('intervences kodi'!$Q$5:$Q$222,'intervences kodi'!$P$5:$P$222,'Visi kodi'!A81,'intervences kodi'!$J$5:$J$222,'Visi kodi'!$G$2)+SUMIFS('intervences kodi'!$S$5:$S$222,'intervences kodi'!$R$5:$R$222,'Visi kodi'!A81,'intervences kodi'!$J$5:$J$222,'Visi kodi'!$G$2)+SUMIFS('intervences kodi'!$U$5:$U$222,'intervences kodi'!$T$5:$T$222,'Visi kodi'!A81,'intervences kodi'!$J$5:$J$222,'Visi kodi'!$G$2)+SUMIFS('intervences kodi'!$W$5:$W$222,'intervences kodi'!$V$5:$V$222,'Visi kodi'!A81,'intervences kodi'!$J$5:$J$222,'Visi kodi'!$G$2)</f>
        <v>0</v>
      </c>
      <c r="H81" s="105">
        <f t="shared" si="6"/>
        <v>265586</v>
      </c>
      <c r="I81" s="105">
        <f t="shared" si="7"/>
        <v>0</v>
      </c>
      <c r="J81" s="105">
        <f t="shared" si="8"/>
        <v>265586</v>
      </c>
      <c r="K81" s="169">
        <f t="shared" si="9"/>
        <v>0</v>
      </c>
      <c r="L81" s="105">
        <f>SUMIFS('intervences kodi'!$M$5:$M$222,'intervences kodi'!$L$5:$L$222,'Visi kodi'!A81,'intervences kodi'!$J$5:$J$222,'Visi kodi'!$L$2)+SUMIFS('intervences kodi'!$M$5:$M$222,'intervences kodi'!$N$5:$N$222,'Visi kodi'!A81,'intervences kodi'!$J$5:$J$222,'Visi kodi'!$L$2)+SUMIFS('intervences kodi'!$M$5:$M$222,'intervences kodi'!$P$5:$P$222,'Visi kodi'!A81,'intervences kodi'!$J$5:$J$222,'Visi kodi'!$L$2)+SUMIFS('intervences kodi'!$M$5:$M$222,'intervences kodi'!$R$5:$R$222,'Visi kodi'!A81,'intervences kodi'!$J$5:$J$222,'Visi kodi'!$L$2)+SUMIFS('intervences kodi'!$M$5:$M$222,'intervences kodi'!$T$5:$T$222,'Visi kodi'!A81,'intervences kodi'!$J$5:$J$222,'Visi kodi'!$L$2)+SUMIFS('intervences kodi'!$M$5:$M$222,'intervences kodi'!$V$5:$V$222,'Visi kodi'!A81,'intervences kodi'!$J$5:$J$222,'Visi kodi'!$L$2)</f>
        <v>0</v>
      </c>
      <c r="M81" s="82">
        <f t="shared" si="4"/>
        <v>0</v>
      </c>
      <c r="N81" s="82"/>
      <c r="O81" s="82"/>
    </row>
    <row r="82" spans="1:15" ht="11.15" customHeight="1" x14ac:dyDescent="0.2">
      <c r="A82" s="168">
        <v>77</v>
      </c>
      <c r="B82" s="171" t="s">
        <v>398</v>
      </c>
      <c r="C82" s="172">
        <v>0.4</v>
      </c>
      <c r="D82" s="173">
        <v>1</v>
      </c>
      <c r="F82" s="105">
        <f>SUMIFS('intervences kodi'!$M$5:$M$222,'intervences kodi'!$L$5:$L$222,'Visi kodi'!A82,'intervences kodi'!$J$5:$J$222,'Visi kodi'!$F$2)+SUMIFS('intervences kodi'!$O$5:$O$222,'intervences kodi'!$N$5:$N$222,'Visi kodi'!A82,'intervences kodi'!$J$5:$J$222,'Visi kodi'!$F$2)+SUMIFS('intervences kodi'!$Q$5:$Q$222,'intervences kodi'!$P$5:$P$222,'Visi kodi'!A82,'intervences kodi'!$J$5:$J$222,'Visi kodi'!$F$2)+SUMIFS('intervences kodi'!$S$5:$S$222,'intervences kodi'!$R$5:$R$222,'Visi kodi'!A82,'intervences kodi'!$J$5:$J$222,'Visi kodi'!$F$2)+SUMIFS('intervences kodi'!$U$5:$U$222,'intervences kodi'!$T$5:$T$222,'Visi kodi'!A82,'intervences kodi'!$J$5:$J$222,'Visi kodi'!$F$2)+SUMIFS('intervences kodi'!$W$5:$W$222,'intervences kodi'!$V$5:$V$222,'Visi kodi'!A82,'intervences kodi'!$J$5:$J$222,'Visi kodi'!$F$2)</f>
        <v>23499036</v>
      </c>
      <c r="G82" s="105">
        <f>SUMIFS('intervences kodi'!$M$5:$M$222,'intervences kodi'!$L$5:$L$222,'Visi kodi'!A82,'intervences kodi'!$J$5:$J$222,'Visi kodi'!$G$2)+SUMIFS('intervences kodi'!$O$5:$O$222,'intervences kodi'!$N$5:$N$222,'Visi kodi'!A82,'intervences kodi'!$J$5:$J$222,'Visi kodi'!$G$2)+SUMIFS('intervences kodi'!$Q$5:$Q$222,'intervences kodi'!$P$5:$P$222,'Visi kodi'!A82,'intervences kodi'!$J$5:$J$222,'Visi kodi'!$G$2)+SUMIFS('intervences kodi'!$S$5:$S$222,'intervences kodi'!$R$5:$R$222,'Visi kodi'!A82,'intervences kodi'!$J$5:$J$222,'Visi kodi'!$G$2)+SUMIFS('intervences kodi'!$U$5:$U$222,'intervences kodi'!$T$5:$T$222,'Visi kodi'!A82,'intervences kodi'!$J$5:$J$222,'Visi kodi'!$G$2)+SUMIFS('intervences kodi'!$W$5:$W$222,'intervences kodi'!$V$5:$V$222,'Visi kodi'!A82,'intervences kodi'!$J$5:$J$222,'Visi kodi'!$G$2)</f>
        <v>0</v>
      </c>
      <c r="H82" s="105">
        <f t="shared" si="6"/>
        <v>9399614.4000000004</v>
      </c>
      <c r="I82" s="105">
        <f t="shared" si="7"/>
        <v>0</v>
      </c>
      <c r="J82" s="105">
        <f t="shared" si="8"/>
        <v>23499036</v>
      </c>
      <c r="K82" s="169">
        <f t="shared" si="9"/>
        <v>0</v>
      </c>
      <c r="L82" s="105">
        <f>SUMIFS('intervences kodi'!$M$5:$M$222,'intervences kodi'!$L$5:$L$222,'Visi kodi'!A82,'intervences kodi'!$J$5:$J$222,'Visi kodi'!$L$2)+SUMIFS('intervences kodi'!$M$5:$M$222,'intervences kodi'!$N$5:$N$222,'Visi kodi'!A82,'intervences kodi'!$J$5:$J$222,'Visi kodi'!$L$2)+SUMIFS('intervences kodi'!$M$5:$M$222,'intervences kodi'!$P$5:$P$222,'Visi kodi'!A82,'intervences kodi'!$J$5:$J$222,'Visi kodi'!$L$2)+SUMIFS('intervences kodi'!$M$5:$M$222,'intervences kodi'!$R$5:$R$222,'Visi kodi'!A82,'intervences kodi'!$J$5:$J$222,'Visi kodi'!$L$2)+SUMIFS('intervences kodi'!$M$5:$M$222,'intervences kodi'!$T$5:$T$222,'Visi kodi'!A82,'intervences kodi'!$J$5:$J$222,'Visi kodi'!$L$2)+SUMIFS('intervences kodi'!$M$5:$M$222,'intervences kodi'!$V$5:$V$222,'Visi kodi'!A82,'intervences kodi'!$J$5:$J$222,'Visi kodi'!$L$2)</f>
        <v>0</v>
      </c>
      <c r="M82" s="82">
        <f t="shared" si="4"/>
        <v>0</v>
      </c>
      <c r="N82" s="82"/>
      <c r="O82" s="82"/>
    </row>
    <row r="83" spans="1:15" ht="11.15" customHeight="1" x14ac:dyDescent="0.2">
      <c r="A83" s="168">
        <v>78</v>
      </c>
      <c r="B83" s="171" t="s">
        <v>399</v>
      </c>
      <c r="C83" s="172">
        <v>0.4</v>
      </c>
      <c r="D83" s="173">
        <v>1</v>
      </c>
      <c r="F83" s="105">
        <f>SUMIFS('intervences kodi'!$M$5:$M$222,'intervences kodi'!$L$5:$L$222,'Visi kodi'!A83,'intervences kodi'!$J$5:$J$222,'Visi kodi'!$F$2)+SUMIFS('intervences kodi'!$O$5:$O$222,'intervences kodi'!$N$5:$N$222,'Visi kodi'!A83,'intervences kodi'!$J$5:$J$222,'Visi kodi'!$F$2)+SUMIFS('intervences kodi'!$Q$5:$Q$222,'intervences kodi'!$P$5:$P$222,'Visi kodi'!A83,'intervences kodi'!$J$5:$J$222,'Visi kodi'!$F$2)+SUMIFS('intervences kodi'!$S$5:$S$222,'intervences kodi'!$R$5:$R$222,'Visi kodi'!A83,'intervences kodi'!$J$5:$J$222,'Visi kodi'!$F$2)+SUMIFS('intervences kodi'!$U$5:$U$222,'intervences kodi'!$T$5:$T$222,'Visi kodi'!A83,'intervences kodi'!$J$5:$J$222,'Visi kodi'!$F$2)+SUMIFS('intervences kodi'!$W$5:$W$222,'intervences kodi'!$V$5:$V$222,'Visi kodi'!A83,'intervences kodi'!$J$5:$J$222,'Visi kodi'!$F$2)</f>
        <v>25277500</v>
      </c>
      <c r="G83" s="105">
        <f>SUMIFS('intervences kodi'!$M$5:$M$222,'intervences kodi'!$L$5:$L$222,'Visi kodi'!A83,'intervences kodi'!$J$5:$J$222,'Visi kodi'!$G$2)+SUMIFS('intervences kodi'!$O$5:$O$222,'intervences kodi'!$N$5:$N$222,'Visi kodi'!A83,'intervences kodi'!$J$5:$J$222,'Visi kodi'!$G$2)+SUMIFS('intervences kodi'!$Q$5:$Q$222,'intervences kodi'!$P$5:$P$222,'Visi kodi'!A83,'intervences kodi'!$J$5:$J$222,'Visi kodi'!$G$2)+SUMIFS('intervences kodi'!$S$5:$S$222,'intervences kodi'!$R$5:$R$222,'Visi kodi'!A83,'intervences kodi'!$J$5:$J$222,'Visi kodi'!$G$2)+SUMIFS('intervences kodi'!$U$5:$U$222,'intervences kodi'!$T$5:$T$222,'Visi kodi'!A83,'intervences kodi'!$J$5:$J$222,'Visi kodi'!$G$2)+SUMIFS('intervences kodi'!$W$5:$W$222,'intervences kodi'!$V$5:$V$222,'Visi kodi'!A83,'intervences kodi'!$J$5:$J$222,'Visi kodi'!$G$2)</f>
        <v>0</v>
      </c>
      <c r="H83" s="105">
        <f t="shared" si="6"/>
        <v>10111000</v>
      </c>
      <c r="I83" s="105">
        <f t="shared" si="7"/>
        <v>0</v>
      </c>
      <c r="J83" s="105">
        <f t="shared" si="8"/>
        <v>25277500</v>
      </c>
      <c r="K83" s="169">
        <f t="shared" si="9"/>
        <v>0</v>
      </c>
      <c r="L83" s="105">
        <f>SUMIFS('intervences kodi'!$M$5:$M$222,'intervences kodi'!$L$5:$L$222,'Visi kodi'!A83,'intervences kodi'!$J$5:$J$222,'Visi kodi'!$L$2)+SUMIFS('intervences kodi'!$M$5:$M$222,'intervences kodi'!$N$5:$N$222,'Visi kodi'!A83,'intervences kodi'!$J$5:$J$222,'Visi kodi'!$L$2)+SUMIFS('intervences kodi'!$M$5:$M$222,'intervences kodi'!$P$5:$P$222,'Visi kodi'!A83,'intervences kodi'!$J$5:$J$222,'Visi kodi'!$L$2)+SUMIFS('intervences kodi'!$M$5:$M$222,'intervences kodi'!$R$5:$R$222,'Visi kodi'!A83,'intervences kodi'!$J$5:$J$222,'Visi kodi'!$L$2)+SUMIFS('intervences kodi'!$M$5:$M$222,'intervences kodi'!$T$5:$T$222,'Visi kodi'!A83,'intervences kodi'!$J$5:$J$222,'Visi kodi'!$L$2)+SUMIFS('intervences kodi'!$M$5:$M$222,'intervences kodi'!$V$5:$V$222,'Visi kodi'!A83,'intervences kodi'!$J$5:$J$222,'Visi kodi'!$L$2)</f>
        <v>0</v>
      </c>
      <c r="M83" s="82">
        <f t="shared" si="4"/>
        <v>0</v>
      </c>
      <c r="N83" s="182">
        <f t="shared" ref="N83:O85" si="10">F83</f>
        <v>25277500</v>
      </c>
      <c r="O83" s="182">
        <f t="shared" si="10"/>
        <v>0</v>
      </c>
    </row>
    <row r="84" spans="1:15" ht="11.15" customHeight="1" x14ac:dyDescent="0.2">
      <c r="A84" s="168">
        <v>79</v>
      </c>
      <c r="B84" s="61" t="s">
        <v>526</v>
      </c>
      <c r="C84" s="172">
        <v>0.4</v>
      </c>
      <c r="D84" s="173">
        <v>1</v>
      </c>
      <c r="F84" s="105">
        <f>SUMIFS('intervences kodi'!$M$5:$M$222,'intervences kodi'!$L$5:$L$222,'Visi kodi'!A84,'intervences kodi'!$J$5:$J$222,'Visi kodi'!$F$2)+SUMIFS('intervences kodi'!$O$5:$O$222,'intervences kodi'!$N$5:$N$222,'Visi kodi'!A84,'intervences kodi'!$J$5:$J$222,'Visi kodi'!$F$2)+SUMIFS('intervences kodi'!$Q$5:$Q$222,'intervences kodi'!$P$5:$P$222,'Visi kodi'!A84,'intervences kodi'!$J$5:$J$222,'Visi kodi'!$F$2)+SUMIFS('intervences kodi'!$S$5:$S$222,'intervences kodi'!$R$5:$R$222,'Visi kodi'!A84,'intervences kodi'!$J$5:$J$222,'Visi kodi'!$F$2)+SUMIFS('intervences kodi'!$U$5:$U$222,'intervences kodi'!$T$5:$T$222,'Visi kodi'!A84,'intervences kodi'!$J$5:$J$222,'Visi kodi'!$F$2)+SUMIFS('intervences kodi'!$W$5:$W$222,'intervences kodi'!$V$5:$V$222,'Visi kodi'!A84,'intervences kodi'!$J$5:$J$222,'Visi kodi'!$F$2)</f>
        <v>13781562</v>
      </c>
      <c r="G84" s="105">
        <f>SUMIFS('intervences kodi'!$M$5:$M$222,'intervences kodi'!$L$5:$L$222,'Visi kodi'!A84,'intervences kodi'!$J$5:$J$222,'Visi kodi'!$G$2)+SUMIFS('intervences kodi'!$O$5:$O$222,'intervences kodi'!$N$5:$N$222,'Visi kodi'!A84,'intervences kodi'!$J$5:$J$222,'Visi kodi'!$G$2)+SUMIFS('intervences kodi'!$Q$5:$Q$222,'intervences kodi'!$P$5:$P$222,'Visi kodi'!A84,'intervences kodi'!$J$5:$J$222,'Visi kodi'!$G$2)+SUMIFS('intervences kodi'!$S$5:$S$222,'intervences kodi'!$R$5:$R$222,'Visi kodi'!A84,'intervences kodi'!$J$5:$J$222,'Visi kodi'!$G$2)+SUMIFS('intervences kodi'!$U$5:$U$222,'intervences kodi'!$T$5:$T$222,'Visi kodi'!A84,'intervences kodi'!$J$5:$J$222,'Visi kodi'!$G$2)+SUMIFS('intervences kodi'!$W$5:$W$222,'intervences kodi'!$V$5:$V$222,'Visi kodi'!A84,'intervences kodi'!$J$5:$J$222,'Visi kodi'!$G$2)</f>
        <v>0</v>
      </c>
      <c r="H84" s="105">
        <f t="shared" si="6"/>
        <v>5512624.8000000007</v>
      </c>
      <c r="I84" s="105">
        <f t="shared" si="7"/>
        <v>0</v>
      </c>
      <c r="J84" s="105">
        <f t="shared" si="8"/>
        <v>13781562</v>
      </c>
      <c r="K84" s="169">
        <f t="shared" si="9"/>
        <v>0</v>
      </c>
      <c r="L84" s="105">
        <f>SUMIFS('intervences kodi'!$M$5:$M$222,'intervences kodi'!$L$5:$L$222,'Visi kodi'!A84,'intervences kodi'!$J$5:$J$222,'Visi kodi'!$L$2)+SUMIFS('intervences kodi'!$M$5:$M$222,'intervences kodi'!$N$5:$N$222,'Visi kodi'!A84,'intervences kodi'!$J$5:$J$222,'Visi kodi'!$L$2)+SUMIFS('intervences kodi'!$M$5:$M$222,'intervences kodi'!$P$5:$P$222,'Visi kodi'!A84,'intervences kodi'!$J$5:$J$222,'Visi kodi'!$L$2)+SUMIFS('intervences kodi'!$M$5:$M$222,'intervences kodi'!$R$5:$R$222,'Visi kodi'!A84,'intervences kodi'!$J$5:$J$222,'Visi kodi'!$L$2)+SUMIFS('intervences kodi'!$M$5:$M$222,'intervences kodi'!$T$5:$T$222,'Visi kodi'!A84,'intervences kodi'!$J$5:$J$222,'Visi kodi'!$L$2)+SUMIFS('intervences kodi'!$M$5:$M$222,'intervences kodi'!$V$5:$V$222,'Visi kodi'!A84,'intervences kodi'!$J$5:$J$222,'Visi kodi'!$L$2)</f>
        <v>6000000</v>
      </c>
      <c r="M84" s="82">
        <f t="shared" si="4"/>
        <v>2400000</v>
      </c>
      <c r="N84" s="182">
        <f t="shared" si="10"/>
        <v>13781562</v>
      </c>
      <c r="O84" s="182">
        <f t="shared" si="10"/>
        <v>0</v>
      </c>
    </row>
    <row r="85" spans="1:15" ht="11.15" customHeight="1" x14ac:dyDescent="0.2">
      <c r="A85" s="168">
        <v>80</v>
      </c>
      <c r="B85" s="61" t="s">
        <v>527</v>
      </c>
      <c r="C85" s="173">
        <v>1</v>
      </c>
      <c r="D85" s="173">
        <v>1</v>
      </c>
      <c r="F85" s="105">
        <f>SUMIFS('intervences kodi'!$M$5:$M$222,'intervences kodi'!$L$5:$L$222,'Visi kodi'!A85,'intervences kodi'!$J$5:$J$222,'Visi kodi'!$F$2)+SUMIFS('intervences kodi'!$O$5:$O$222,'intervences kodi'!$N$5:$N$222,'Visi kodi'!A85,'intervences kodi'!$J$5:$J$222,'Visi kodi'!$F$2)+SUMIFS('intervences kodi'!$Q$5:$Q$222,'intervences kodi'!$P$5:$P$222,'Visi kodi'!A85,'intervences kodi'!$J$5:$J$222,'Visi kodi'!$F$2)+SUMIFS('intervences kodi'!$S$5:$S$222,'intervences kodi'!$R$5:$R$222,'Visi kodi'!A85,'intervences kodi'!$J$5:$J$222,'Visi kodi'!$F$2)+SUMIFS('intervences kodi'!$U$5:$U$222,'intervences kodi'!$T$5:$T$222,'Visi kodi'!A85,'intervences kodi'!$J$5:$J$222,'Visi kodi'!$F$2)+SUMIFS('intervences kodi'!$W$5:$W$222,'intervences kodi'!$V$5:$V$222,'Visi kodi'!A85,'intervences kodi'!$J$5:$J$222,'Visi kodi'!$F$2)</f>
        <v>0</v>
      </c>
      <c r="G85" s="105">
        <f>SUMIFS('intervences kodi'!$M$5:$M$222,'intervences kodi'!$L$5:$L$222,'Visi kodi'!A85,'intervences kodi'!$J$5:$J$222,'Visi kodi'!$G$2)+SUMIFS('intervences kodi'!$O$5:$O$222,'intervences kodi'!$N$5:$N$222,'Visi kodi'!A85,'intervences kodi'!$J$5:$J$222,'Visi kodi'!$G$2)+SUMIFS('intervences kodi'!$Q$5:$Q$222,'intervences kodi'!$P$5:$P$222,'Visi kodi'!A85,'intervences kodi'!$J$5:$J$222,'Visi kodi'!$G$2)+SUMIFS('intervences kodi'!$S$5:$S$222,'intervences kodi'!$R$5:$R$222,'Visi kodi'!A85,'intervences kodi'!$J$5:$J$222,'Visi kodi'!$G$2)+SUMIFS('intervences kodi'!$U$5:$U$222,'intervences kodi'!$T$5:$T$222,'Visi kodi'!A85,'intervences kodi'!$J$5:$J$222,'Visi kodi'!$G$2)+SUMIFS('intervences kodi'!$W$5:$W$222,'intervences kodi'!$V$5:$V$222,'Visi kodi'!A85,'intervences kodi'!$J$5:$J$222,'Visi kodi'!$G$2)</f>
        <v>0</v>
      </c>
      <c r="H85" s="105">
        <f t="shared" si="6"/>
        <v>0</v>
      </c>
      <c r="I85" s="105">
        <f t="shared" si="7"/>
        <v>0</v>
      </c>
      <c r="J85" s="105">
        <f t="shared" si="8"/>
        <v>0</v>
      </c>
      <c r="K85" s="169">
        <f t="shared" si="9"/>
        <v>0</v>
      </c>
      <c r="L85" s="105">
        <f>SUMIFS('intervences kodi'!$M$5:$M$222,'intervences kodi'!$L$5:$L$222,'Visi kodi'!A85,'intervences kodi'!$J$5:$J$222,'Visi kodi'!$L$2)+SUMIFS('intervences kodi'!$M$5:$M$222,'intervences kodi'!$N$5:$N$222,'Visi kodi'!A85,'intervences kodi'!$J$5:$J$222,'Visi kodi'!$L$2)+SUMIFS('intervences kodi'!$M$5:$M$222,'intervences kodi'!$P$5:$P$222,'Visi kodi'!A85,'intervences kodi'!$J$5:$J$222,'Visi kodi'!$L$2)+SUMIFS('intervences kodi'!$M$5:$M$222,'intervences kodi'!$R$5:$R$222,'Visi kodi'!A85,'intervences kodi'!$J$5:$J$222,'Visi kodi'!$L$2)+SUMIFS('intervences kodi'!$M$5:$M$222,'intervences kodi'!$T$5:$T$222,'Visi kodi'!A85,'intervences kodi'!$J$5:$J$222,'Visi kodi'!$L$2)+SUMIFS('intervences kodi'!$M$5:$M$222,'intervences kodi'!$V$5:$V$222,'Visi kodi'!A85,'intervences kodi'!$J$5:$J$222,'Visi kodi'!$L$2)</f>
        <v>0</v>
      </c>
      <c r="M85" s="82">
        <f t="shared" si="4"/>
        <v>0</v>
      </c>
      <c r="N85" s="182">
        <f t="shared" si="10"/>
        <v>0</v>
      </c>
      <c r="O85" s="182">
        <f t="shared" si="10"/>
        <v>0</v>
      </c>
    </row>
    <row r="86" spans="1:15" ht="11.15" customHeight="1" x14ac:dyDescent="0.2">
      <c r="A86" s="168">
        <v>81</v>
      </c>
      <c r="B86" s="61" t="s">
        <v>1805</v>
      </c>
      <c r="C86" s="173">
        <v>1</v>
      </c>
      <c r="D86" s="172">
        <v>0.4</v>
      </c>
      <c r="F86" s="105">
        <f>SUMIFS('intervences kodi'!$M$5:$M$222,'intervences kodi'!$L$5:$L$222,'Visi kodi'!A86,'intervences kodi'!$J$5:$J$222,'Visi kodi'!$F$2)+SUMIFS('intervences kodi'!$O$5:$O$222,'intervences kodi'!$N$5:$N$222,'Visi kodi'!A86,'intervences kodi'!$J$5:$J$222,'Visi kodi'!$F$2)+SUMIFS('intervences kodi'!$Q$5:$Q$222,'intervences kodi'!$P$5:$P$222,'Visi kodi'!A86,'intervences kodi'!$J$5:$J$222,'Visi kodi'!$F$2)+SUMIFS('intervences kodi'!$S$5:$S$222,'intervences kodi'!$R$5:$R$222,'Visi kodi'!A86,'intervences kodi'!$J$5:$J$222,'Visi kodi'!$F$2)+SUMIFS('intervences kodi'!$U$5:$U$222,'intervences kodi'!$T$5:$T$222,'Visi kodi'!A86,'intervences kodi'!$J$5:$J$222,'Visi kodi'!$F$2)+SUMIFS('intervences kodi'!$W$5:$W$222,'intervences kodi'!$V$5:$V$222,'Visi kodi'!A86,'intervences kodi'!$J$5:$J$222,'Visi kodi'!$F$2)</f>
        <v>7999999</v>
      </c>
      <c r="G86" s="105">
        <f>SUMIFS('intervences kodi'!$M$5:$M$222,'intervences kodi'!$L$5:$L$222,'Visi kodi'!A86,'intervences kodi'!$J$5:$J$222,'Visi kodi'!$G$2)+SUMIFS('intervences kodi'!$O$5:$O$222,'intervences kodi'!$N$5:$N$222,'Visi kodi'!A86,'intervences kodi'!$J$5:$J$222,'Visi kodi'!$G$2)+SUMIFS('intervences kodi'!$Q$5:$Q$222,'intervences kodi'!$P$5:$P$222,'Visi kodi'!A86,'intervences kodi'!$J$5:$J$222,'Visi kodi'!$G$2)+SUMIFS('intervences kodi'!$S$5:$S$222,'intervences kodi'!$R$5:$R$222,'Visi kodi'!A86,'intervences kodi'!$J$5:$J$222,'Visi kodi'!$G$2)+SUMIFS('intervences kodi'!$U$5:$U$222,'intervences kodi'!$T$5:$T$222,'Visi kodi'!A86,'intervences kodi'!$J$5:$J$222,'Visi kodi'!$G$2)+SUMIFS('intervences kodi'!$W$5:$W$222,'intervences kodi'!$V$5:$V$222,'Visi kodi'!A86,'intervences kodi'!$J$5:$J$222,'Visi kodi'!$G$2)</f>
        <v>0</v>
      </c>
      <c r="H86" s="105">
        <f t="shared" si="6"/>
        <v>7999999</v>
      </c>
      <c r="I86" s="105">
        <f t="shared" si="7"/>
        <v>0</v>
      </c>
      <c r="J86" s="105">
        <f t="shared" si="8"/>
        <v>3199999.6</v>
      </c>
      <c r="K86" s="169">
        <f t="shared" si="9"/>
        <v>0</v>
      </c>
      <c r="L86" s="105">
        <f>SUMIFS('intervences kodi'!$M$5:$M$222,'intervences kodi'!$L$5:$L$222,'Visi kodi'!A86,'intervences kodi'!$J$5:$J$222,'Visi kodi'!$L$2)+SUMIFS('intervences kodi'!$M$5:$M$222,'intervences kodi'!$N$5:$N$222,'Visi kodi'!A86,'intervences kodi'!$J$5:$J$222,'Visi kodi'!$L$2)+SUMIFS('intervences kodi'!$M$5:$M$222,'intervences kodi'!$P$5:$P$222,'Visi kodi'!A86,'intervences kodi'!$J$5:$J$222,'Visi kodi'!$L$2)+SUMIFS('intervences kodi'!$M$5:$M$222,'intervences kodi'!$R$5:$R$222,'Visi kodi'!A86,'intervences kodi'!$J$5:$J$222,'Visi kodi'!$L$2)+SUMIFS('intervences kodi'!$M$5:$M$222,'intervences kodi'!$T$5:$T$222,'Visi kodi'!A86,'intervences kodi'!$J$5:$J$222,'Visi kodi'!$L$2)+SUMIFS('intervences kodi'!$M$5:$M$222,'intervences kodi'!$V$5:$V$222,'Visi kodi'!A86,'intervences kodi'!$J$5:$J$222,'Visi kodi'!$L$2)</f>
        <v>0</v>
      </c>
      <c r="M86" s="82">
        <f t="shared" si="4"/>
        <v>0</v>
      </c>
      <c r="N86" s="82"/>
      <c r="O86" s="82"/>
    </row>
    <row r="87" spans="1:15" ht="11.15" customHeight="1" x14ac:dyDescent="0.2">
      <c r="A87" s="168">
        <v>82</v>
      </c>
      <c r="B87" s="61" t="s">
        <v>1806</v>
      </c>
      <c r="C87" s="173">
        <v>1</v>
      </c>
      <c r="D87" s="172">
        <v>0.4</v>
      </c>
      <c r="F87" s="105">
        <f>SUMIFS('intervences kodi'!$M$5:$M$222,'intervences kodi'!$L$5:$L$222,'Visi kodi'!A87,'intervences kodi'!$J$5:$J$222,'Visi kodi'!$F$2)+SUMIFS('intervences kodi'!$O$5:$O$222,'intervences kodi'!$N$5:$N$222,'Visi kodi'!A87,'intervences kodi'!$J$5:$J$222,'Visi kodi'!$F$2)+SUMIFS('intervences kodi'!$Q$5:$Q$222,'intervences kodi'!$P$5:$P$222,'Visi kodi'!A87,'intervences kodi'!$J$5:$J$222,'Visi kodi'!$F$2)+SUMIFS('intervences kodi'!$S$5:$S$222,'intervences kodi'!$R$5:$R$222,'Visi kodi'!A87,'intervences kodi'!$J$5:$J$222,'Visi kodi'!$F$2)+SUMIFS('intervences kodi'!$U$5:$U$222,'intervences kodi'!$T$5:$T$222,'Visi kodi'!A87,'intervences kodi'!$J$5:$J$222,'Visi kodi'!$F$2)+SUMIFS('intervences kodi'!$W$5:$W$222,'intervences kodi'!$V$5:$V$222,'Visi kodi'!A87,'intervences kodi'!$J$5:$J$222,'Visi kodi'!$F$2)</f>
        <v>0</v>
      </c>
      <c r="G87" s="105">
        <f>SUMIFS('intervences kodi'!$M$5:$M$222,'intervences kodi'!$L$5:$L$222,'Visi kodi'!A87,'intervences kodi'!$J$5:$J$222,'Visi kodi'!$G$2)+SUMIFS('intervences kodi'!$O$5:$O$222,'intervences kodi'!$N$5:$N$222,'Visi kodi'!A87,'intervences kodi'!$J$5:$J$222,'Visi kodi'!$G$2)+SUMIFS('intervences kodi'!$Q$5:$Q$222,'intervences kodi'!$P$5:$P$222,'Visi kodi'!A87,'intervences kodi'!$J$5:$J$222,'Visi kodi'!$G$2)+SUMIFS('intervences kodi'!$S$5:$S$222,'intervences kodi'!$R$5:$R$222,'Visi kodi'!A87,'intervences kodi'!$J$5:$J$222,'Visi kodi'!$G$2)+SUMIFS('intervences kodi'!$U$5:$U$222,'intervences kodi'!$T$5:$T$222,'Visi kodi'!A87,'intervences kodi'!$J$5:$J$222,'Visi kodi'!$G$2)+SUMIFS('intervences kodi'!$W$5:$W$222,'intervences kodi'!$V$5:$V$222,'Visi kodi'!A87,'intervences kodi'!$J$5:$J$222,'Visi kodi'!$G$2)</f>
        <v>0</v>
      </c>
      <c r="H87" s="105">
        <f t="shared" si="6"/>
        <v>0</v>
      </c>
      <c r="I87" s="105">
        <f t="shared" si="7"/>
        <v>0</v>
      </c>
      <c r="J87" s="105">
        <f t="shared" si="8"/>
        <v>0</v>
      </c>
      <c r="K87" s="169">
        <f t="shared" si="9"/>
        <v>0</v>
      </c>
      <c r="L87" s="105">
        <f>SUMIFS('intervences kodi'!$M$5:$M$222,'intervences kodi'!$L$5:$L$222,'Visi kodi'!A87,'intervences kodi'!$J$5:$J$222,'Visi kodi'!$L$2)+SUMIFS('intervences kodi'!$M$5:$M$222,'intervences kodi'!$N$5:$N$222,'Visi kodi'!A87,'intervences kodi'!$J$5:$J$222,'Visi kodi'!$L$2)+SUMIFS('intervences kodi'!$M$5:$M$222,'intervences kodi'!$P$5:$P$222,'Visi kodi'!A87,'intervences kodi'!$J$5:$J$222,'Visi kodi'!$L$2)+SUMIFS('intervences kodi'!$M$5:$M$222,'intervences kodi'!$R$5:$R$222,'Visi kodi'!A87,'intervences kodi'!$J$5:$J$222,'Visi kodi'!$L$2)+SUMIFS('intervences kodi'!$M$5:$M$222,'intervences kodi'!$T$5:$T$222,'Visi kodi'!A87,'intervences kodi'!$J$5:$J$222,'Visi kodi'!$L$2)+SUMIFS('intervences kodi'!$M$5:$M$222,'intervences kodi'!$V$5:$V$222,'Visi kodi'!A87,'intervences kodi'!$J$5:$J$222,'Visi kodi'!$L$2)</f>
        <v>6480093</v>
      </c>
      <c r="M87" s="82">
        <f t="shared" si="4"/>
        <v>6480093</v>
      </c>
      <c r="N87" s="82"/>
      <c r="O87" s="82"/>
    </row>
    <row r="88" spans="1:15" ht="11.15" customHeight="1" x14ac:dyDescent="0.2">
      <c r="A88" s="168">
        <v>83</v>
      </c>
      <c r="B88" s="61" t="s">
        <v>400</v>
      </c>
      <c r="C88" s="173">
        <v>1</v>
      </c>
      <c r="D88" s="173">
        <v>1</v>
      </c>
      <c r="F88" s="105">
        <f>SUMIFS('intervences kodi'!$M$5:$M$222,'intervences kodi'!$L$5:$L$222,'Visi kodi'!A88,'intervences kodi'!$J$5:$J$222,'Visi kodi'!$F$2)+SUMIFS('intervences kodi'!$O$5:$O$222,'intervences kodi'!$N$5:$N$222,'Visi kodi'!A88,'intervences kodi'!$J$5:$J$222,'Visi kodi'!$F$2)+SUMIFS('intervences kodi'!$Q$5:$Q$222,'intervences kodi'!$P$5:$P$222,'Visi kodi'!A88,'intervences kodi'!$J$5:$J$222,'Visi kodi'!$F$2)+SUMIFS('intervences kodi'!$S$5:$S$222,'intervences kodi'!$R$5:$R$222,'Visi kodi'!A88,'intervences kodi'!$J$5:$J$222,'Visi kodi'!$F$2)+SUMIFS('intervences kodi'!$U$5:$U$222,'intervences kodi'!$T$5:$T$222,'Visi kodi'!A88,'intervences kodi'!$J$5:$J$222,'Visi kodi'!$F$2)+SUMIFS('intervences kodi'!$W$5:$W$222,'intervences kodi'!$V$5:$V$222,'Visi kodi'!A88,'intervences kodi'!$J$5:$J$222,'Visi kodi'!$F$2)</f>
        <v>22492390</v>
      </c>
      <c r="G88" s="105">
        <f>SUMIFS('intervences kodi'!$M$5:$M$222,'intervences kodi'!$L$5:$L$222,'Visi kodi'!A88,'intervences kodi'!$J$5:$J$222,'Visi kodi'!$G$2)+SUMIFS('intervences kodi'!$O$5:$O$222,'intervences kodi'!$N$5:$N$222,'Visi kodi'!A88,'intervences kodi'!$J$5:$J$222,'Visi kodi'!$G$2)+SUMIFS('intervences kodi'!$Q$5:$Q$222,'intervences kodi'!$P$5:$P$222,'Visi kodi'!A88,'intervences kodi'!$J$5:$J$222,'Visi kodi'!$G$2)+SUMIFS('intervences kodi'!$S$5:$S$222,'intervences kodi'!$R$5:$R$222,'Visi kodi'!A88,'intervences kodi'!$J$5:$J$222,'Visi kodi'!$G$2)+SUMIFS('intervences kodi'!$U$5:$U$222,'intervences kodi'!$T$5:$T$222,'Visi kodi'!A88,'intervences kodi'!$J$5:$J$222,'Visi kodi'!$G$2)+SUMIFS('intervences kodi'!$W$5:$W$222,'intervences kodi'!$V$5:$V$222,'Visi kodi'!A88,'intervences kodi'!$J$5:$J$222,'Visi kodi'!$G$2)</f>
        <v>0</v>
      </c>
      <c r="H88" s="105">
        <f t="shared" si="6"/>
        <v>22492390</v>
      </c>
      <c r="I88" s="105">
        <f t="shared" si="7"/>
        <v>0</v>
      </c>
      <c r="J88" s="105">
        <f t="shared" si="8"/>
        <v>22492390</v>
      </c>
      <c r="K88" s="169">
        <f t="shared" si="9"/>
        <v>0</v>
      </c>
      <c r="L88" s="105">
        <f>SUMIFS('intervences kodi'!$M$5:$M$222,'intervences kodi'!$L$5:$L$222,'Visi kodi'!A88,'intervences kodi'!$J$5:$J$222,'Visi kodi'!$L$2)+SUMIFS('intervences kodi'!$M$5:$M$222,'intervences kodi'!$N$5:$N$222,'Visi kodi'!A88,'intervences kodi'!$J$5:$J$222,'Visi kodi'!$L$2)+SUMIFS('intervences kodi'!$M$5:$M$222,'intervences kodi'!$P$5:$P$222,'Visi kodi'!A88,'intervences kodi'!$J$5:$J$222,'Visi kodi'!$L$2)+SUMIFS('intervences kodi'!$M$5:$M$222,'intervences kodi'!$R$5:$R$222,'Visi kodi'!A88,'intervences kodi'!$J$5:$J$222,'Visi kodi'!$L$2)+SUMIFS('intervences kodi'!$M$5:$M$222,'intervences kodi'!$T$5:$T$222,'Visi kodi'!A88,'intervences kodi'!$J$5:$J$222,'Visi kodi'!$L$2)+SUMIFS('intervences kodi'!$M$5:$M$222,'intervences kodi'!$V$5:$V$222,'Visi kodi'!A88,'intervences kodi'!$J$5:$J$222,'Visi kodi'!$L$2)</f>
        <v>0</v>
      </c>
      <c r="M88" s="82">
        <f t="shared" ref="M88:M151" si="11">L88*C88</f>
        <v>0</v>
      </c>
      <c r="N88" s="82"/>
      <c r="O88" s="82"/>
    </row>
    <row r="89" spans="1:15" ht="11.15" customHeight="1" x14ac:dyDescent="0.2">
      <c r="A89" s="168">
        <v>84</v>
      </c>
      <c r="B89" s="61" t="s">
        <v>401</v>
      </c>
      <c r="C89" s="56">
        <v>0</v>
      </c>
      <c r="D89" s="56">
        <v>0</v>
      </c>
      <c r="F89" s="105">
        <f>SUMIFS('intervences kodi'!$M$5:$M$222,'intervences kodi'!$L$5:$L$222,'Visi kodi'!A89,'intervences kodi'!$J$5:$J$222,'Visi kodi'!$F$2)+SUMIFS('intervences kodi'!$O$5:$O$222,'intervences kodi'!$N$5:$N$222,'Visi kodi'!A89,'intervences kodi'!$J$5:$J$222,'Visi kodi'!$F$2)+SUMIFS('intervences kodi'!$Q$5:$Q$222,'intervences kodi'!$P$5:$P$222,'Visi kodi'!A89,'intervences kodi'!$J$5:$J$222,'Visi kodi'!$F$2)+SUMIFS('intervences kodi'!$S$5:$S$222,'intervences kodi'!$R$5:$R$222,'Visi kodi'!A89,'intervences kodi'!$J$5:$J$222,'Visi kodi'!$F$2)+SUMIFS('intervences kodi'!$U$5:$U$222,'intervences kodi'!$T$5:$T$222,'Visi kodi'!A89,'intervences kodi'!$J$5:$J$222,'Visi kodi'!$F$2)+SUMIFS('intervences kodi'!$W$5:$W$222,'intervences kodi'!$V$5:$V$222,'Visi kodi'!A89,'intervences kodi'!$J$5:$J$222,'Visi kodi'!$F$2)</f>
        <v>0</v>
      </c>
      <c r="G89" s="105">
        <f>SUMIFS('intervences kodi'!$M$5:$M$222,'intervences kodi'!$L$5:$L$222,'Visi kodi'!A89,'intervences kodi'!$J$5:$J$222,'Visi kodi'!$G$2)+SUMIFS('intervences kodi'!$O$5:$O$222,'intervences kodi'!$N$5:$N$222,'Visi kodi'!A89,'intervences kodi'!$J$5:$J$222,'Visi kodi'!$G$2)+SUMIFS('intervences kodi'!$Q$5:$Q$222,'intervences kodi'!$P$5:$P$222,'Visi kodi'!A89,'intervences kodi'!$J$5:$J$222,'Visi kodi'!$G$2)+SUMIFS('intervences kodi'!$S$5:$S$222,'intervences kodi'!$R$5:$R$222,'Visi kodi'!A89,'intervences kodi'!$J$5:$J$222,'Visi kodi'!$G$2)+SUMIFS('intervences kodi'!$U$5:$U$222,'intervences kodi'!$T$5:$T$222,'Visi kodi'!A89,'intervences kodi'!$J$5:$J$222,'Visi kodi'!$G$2)+SUMIFS('intervences kodi'!$W$5:$W$222,'intervences kodi'!$V$5:$V$222,'Visi kodi'!A89,'intervences kodi'!$J$5:$J$222,'Visi kodi'!$G$2)</f>
        <v>0</v>
      </c>
      <c r="H89" s="105">
        <f t="shared" si="6"/>
        <v>0</v>
      </c>
      <c r="I89" s="105">
        <f t="shared" si="7"/>
        <v>0</v>
      </c>
      <c r="J89" s="105">
        <f t="shared" si="8"/>
        <v>0</v>
      </c>
      <c r="K89" s="169">
        <f t="shared" si="9"/>
        <v>0</v>
      </c>
      <c r="L89" s="105">
        <f>SUMIFS('intervences kodi'!$M$5:$M$222,'intervences kodi'!$L$5:$L$222,'Visi kodi'!A89,'intervences kodi'!$J$5:$J$222,'Visi kodi'!$L$2)+SUMIFS('intervences kodi'!$M$5:$M$222,'intervences kodi'!$N$5:$N$222,'Visi kodi'!A89,'intervences kodi'!$J$5:$J$222,'Visi kodi'!$L$2)+SUMIFS('intervences kodi'!$M$5:$M$222,'intervences kodi'!$P$5:$P$222,'Visi kodi'!A89,'intervences kodi'!$J$5:$J$222,'Visi kodi'!$L$2)+SUMIFS('intervences kodi'!$M$5:$M$222,'intervences kodi'!$R$5:$R$222,'Visi kodi'!A89,'intervences kodi'!$J$5:$J$222,'Visi kodi'!$L$2)+SUMIFS('intervences kodi'!$M$5:$M$222,'intervences kodi'!$T$5:$T$222,'Visi kodi'!A89,'intervences kodi'!$J$5:$J$222,'Visi kodi'!$L$2)+SUMIFS('intervences kodi'!$M$5:$M$222,'intervences kodi'!$V$5:$V$222,'Visi kodi'!A89,'intervences kodi'!$J$5:$J$222,'Visi kodi'!$L$2)</f>
        <v>0</v>
      </c>
      <c r="M89" s="82">
        <f t="shared" si="11"/>
        <v>0</v>
      </c>
      <c r="N89" s="82"/>
      <c r="O89" s="82"/>
    </row>
    <row r="90" spans="1:15" ht="11.15" customHeight="1" x14ac:dyDescent="0.2">
      <c r="A90" s="168">
        <v>85</v>
      </c>
      <c r="B90" s="180" t="s">
        <v>402</v>
      </c>
      <c r="C90" s="172">
        <v>0.4</v>
      </c>
      <c r="D90" s="56">
        <v>0</v>
      </c>
      <c r="F90" s="105">
        <f>SUMIFS('intervences kodi'!$M$5:$M$222,'intervences kodi'!$L$5:$L$222,'Visi kodi'!A90,'intervences kodi'!$J$5:$J$222,'Visi kodi'!$F$2)+SUMIFS('intervences kodi'!$O$5:$O$222,'intervences kodi'!$N$5:$N$222,'Visi kodi'!A90,'intervences kodi'!$J$5:$J$222,'Visi kodi'!$F$2)+SUMIFS('intervences kodi'!$Q$5:$Q$222,'intervences kodi'!$P$5:$P$222,'Visi kodi'!A90,'intervences kodi'!$J$5:$J$222,'Visi kodi'!$F$2)+SUMIFS('intervences kodi'!$S$5:$S$222,'intervences kodi'!$R$5:$R$222,'Visi kodi'!A90,'intervences kodi'!$J$5:$J$222,'Visi kodi'!$F$2)+SUMIFS('intervences kodi'!$U$5:$U$222,'intervences kodi'!$T$5:$T$222,'Visi kodi'!A90,'intervences kodi'!$J$5:$J$222,'Visi kodi'!$F$2)+SUMIFS('intervences kodi'!$W$5:$W$222,'intervences kodi'!$V$5:$V$222,'Visi kodi'!A90,'intervences kodi'!$J$5:$J$222,'Visi kodi'!$F$2)</f>
        <v>0</v>
      </c>
      <c r="G90" s="105">
        <f>SUMIFS('intervences kodi'!$M$5:$M$222,'intervences kodi'!$L$5:$L$222,'Visi kodi'!A90,'intervences kodi'!$J$5:$J$222,'Visi kodi'!$G$2)+SUMIFS('intervences kodi'!$O$5:$O$222,'intervences kodi'!$N$5:$N$222,'Visi kodi'!A90,'intervences kodi'!$J$5:$J$222,'Visi kodi'!$G$2)+SUMIFS('intervences kodi'!$Q$5:$Q$222,'intervences kodi'!$P$5:$P$222,'Visi kodi'!A90,'intervences kodi'!$J$5:$J$222,'Visi kodi'!$G$2)+SUMIFS('intervences kodi'!$S$5:$S$222,'intervences kodi'!$R$5:$R$222,'Visi kodi'!A90,'intervences kodi'!$J$5:$J$222,'Visi kodi'!$G$2)+SUMIFS('intervences kodi'!$U$5:$U$222,'intervences kodi'!$T$5:$T$222,'Visi kodi'!A90,'intervences kodi'!$J$5:$J$222,'Visi kodi'!$G$2)+SUMIFS('intervences kodi'!$W$5:$W$222,'intervences kodi'!$V$5:$V$222,'Visi kodi'!A90,'intervences kodi'!$J$5:$J$222,'Visi kodi'!$G$2)</f>
        <v>0</v>
      </c>
      <c r="H90" s="105">
        <f t="shared" si="6"/>
        <v>0</v>
      </c>
      <c r="I90" s="105">
        <f t="shared" si="7"/>
        <v>0</v>
      </c>
      <c r="J90" s="105">
        <f t="shared" si="8"/>
        <v>0</v>
      </c>
      <c r="K90" s="169">
        <f t="shared" si="9"/>
        <v>0</v>
      </c>
      <c r="L90" s="105">
        <f>SUMIFS('intervences kodi'!$M$5:$M$222,'intervences kodi'!$L$5:$L$222,'Visi kodi'!A90,'intervences kodi'!$J$5:$J$222,'Visi kodi'!$L$2)+SUMIFS('intervences kodi'!$M$5:$M$222,'intervences kodi'!$N$5:$N$222,'Visi kodi'!A90,'intervences kodi'!$J$5:$J$222,'Visi kodi'!$L$2)+SUMIFS('intervences kodi'!$M$5:$M$222,'intervences kodi'!$P$5:$P$222,'Visi kodi'!A90,'intervences kodi'!$J$5:$J$222,'Visi kodi'!$L$2)+SUMIFS('intervences kodi'!$M$5:$M$222,'intervences kodi'!$R$5:$R$222,'Visi kodi'!A90,'intervences kodi'!$J$5:$J$222,'Visi kodi'!$L$2)+SUMIFS('intervences kodi'!$M$5:$M$222,'intervences kodi'!$T$5:$T$222,'Visi kodi'!A90,'intervences kodi'!$J$5:$J$222,'Visi kodi'!$L$2)+SUMIFS('intervences kodi'!$M$5:$M$222,'intervences kodi'!$V$5:$V$222,'Visi kodi'!A90,'intervences kodi'!$J$5:$J$222,'Visi kodi'!$L$2)</f>
        <v>0</v>
      </c>
      <c r="M90" s="82">
        <f t="shared" si="11"/>
        <v>0</v>
      </c>
      <c r="N90" s="82"/>
      <c r="O90" s="82"/>
    </row>
    <row r="91" spans="1:15" ht="11.15" customHeight="1" x14ac:dyDescent="0.2">
      <c r="A91" s="168">
        <v>86</v>
      </c>
      <c r="B91" s="171" t="s">
        <v>1807</v>
      </c>
      <c r="C91" s="173">
        <v>1</v>
      </c>
      <c r="D91" s="172">
        <v>0.4</v>
      </c>
      <c r="F91" s="105">
        <f>SUMIFS('intervences kodi'!$M$5:$M$222,'intervences kodi'!$L$5:$L$222,'Visi kodi'!A91,'intervences kodi'!$J$5:$J$222,'Visi kodi'!$F$2)+SUMIFS('intervences kodi'!$O$5:$O$222,'intervences kodi'!$N$5:$N$222,'Visi kodi'!A91,'intervences kodi'!$J$5:$J$222,'Visi kodi'!$F$2)+SUMIFS('intervences kodi'!$Q$5:$Q$222,'intervences kodi'!$P$5:$P$222,'Visi kodi'!A91,'intervences kodi'!$J$5:$J$222,'Visi kodi'!$F$2)+SUMIFS('intervences kodi'!$S$5:$S$222,'intervences kodi'!$R$5:$R$222,'Visi kodi'!A91,'intervences kodi'!$J$5:$J$222,'Visi kodi'!$F$2)+SUMIFS('intervences kodi'!$U$5:$U$222,'intervences kodi'!$T$5:$T$222,'Visi kodi'!A91,'intervences kodi'!$J$5:$J$222,'Visi kodi'!$F$2)+SUMIFS('intervences kodi'!$W$5:$W$222,'intervences kodi'!$V$5:$V$222,'Visi kodi'!A91,'intervences kodi'!$J$5:$J$222,'Visi kodi'!$F$2)</f>
        <v>0</v>
      </c>
      <c r="G91" s="105">
        <f>SUMIFS('intervences kodi'!$M$5:$M$222,'intervences kodi'!$L$5:$L$222,'Visi kodi'!A91,'intervences kodi'!$J$5:$J$222,'Visi kodi'!$G$2)+SUMIFS('intervences kodi'!$O$5:$O$222,'intervences kodi'!$N$5:$N$222,'Visi kodi'!A91,'intervences kodi'!$J$5:$J$222,'Visi kodi'!$G$2)+SUMIFS('intervences kodi'!$Q$5:$Q$222,'intervences kodi'!$P$5:$P$222,'Visi kodi'!A91,'intervences kodi'!$J$5:$J$222,'Visi kodi'!$G$2)+SUMIFS('intervences kodi'!$S$5:$S$222,'intervences kodi'!$R$5:$R$222,'Visi kodi'!A91,'intervences kodi'!$J$5:$J$222,'Visi kodi'!$G$2)+SUMIFS('intervences kodi'!$U$5:$U$222,'intervences kodi'!$T$5:$T$222,'Visi kodi'!A91,'intervences kodi'!$J$5:$J$222,'Visi kodi'!$G$2)+SUMIFS('intervences kodi'!$W$5:$W$222,'intervences kodi'!$V$5:$V$222,'Visi kodi'!A91,'intervences kodi'!$J$5:$J$222,'Visi kodi'!$G$2)</f>
        <v>0</v>
      </c>
      <c r="H91" s="105">
        <f t="shared" si="6"/>
        <v>0</v>
      </c>
      <c r="I91" s="105">
        <f t="shared" si="7"/>
        <v>0</v>
      </c>
      <c r="J91" s="105">
        <f t="shared" si="8"/>
        <v>0</v>
      </c>
      <c r="K91" s="169">
        <f t="shared" si="9"/>
        <v>0</v>
      </c>
      <c r="L91" s="105">
        <f>SUMIFS('intervences kodi'!$M$5:$M$222,'intervences kodi'!$L$5:$L$222,'Visi kodi'!A91,'intervences kodi'!$J$5:$J$222,'Visi kodi'!$L$2)+SUMIFS('intervences kodi'!$M$5:$M$222,'intervences kodi'!$N$5:$N$222,'Visi kodi'!A91,'intervences kodi'!$J$5:$J$222,'Visi kodi'!$L$2)+SUMIFS('intervences kodi'!$M$5:$M$222,'intervences kodi'!$P$5:$P$222,'Visi kodi'!A91,'intervences kodi'!$J$5:$J$222,'Visi kodi'!$L$2)+SUMIFS('intervences kodi'!$M$5:$M$222,'intervences kodi'!$R$5:$R$222,'Visi kodi'!A91,'intervences kodi'!$J$5:$J$222,'Visi kodi'!$L$2)+SUMIFS('intervences kodi'!$M$5:$M$222,'intervences kodi'!$T$5:$T$222,'Visi kodi'!A91,'intervences kodi'!$J$5:$J$222,'Visi kodi'!$L$2)+SUMIFS('intervences kodi'!$M$5:$M$222,'intervences kodi'!$V$5:$V$222,'Visi kodi'!A91,'intervences kodi'!$J$5:$J$222,'Visi kodi'!$L$2)</f>
        <v>0</v>
      </c>
      <c r="M91" s="82">
        <f t="shared" si="11"/>
        <v>0</v>
      </c>
      <c r="N91" s="82"/>
      <c r="O91" s="82"/>
    </row>
    <row r="92" spans="1:15" ht="11.15" customHeight="1" x14ac:dyDescent="0.2">
      <c r="A92" s="176"/>
      <c r="B92" s="184" t="s">
        <v>403</v>
      </c>
      <c r="C92" s="184"/>
      <c r="D92" s="185"/>
      <c r="F92" s="105">
        <f>SUMIFS('intervences kodi'!$M$5:$M$222,'intervences kodi'!$L$5:$L$222,'Visi kodi'!A92,'intervences kodi'!$J$5:$J$222,'Visi kodi'!$F$2)+SUMIFS('intervences kodi'!$O$5:$O$222,'intervences kodi'!$N$5:$N$222,'Visi kodi'!A92,'intervences kodi'!$J$5:$J$222,'Visi kodi'!$F$2)+SUMIFS('intervences kodi'!$Q$5:$Q$222,'intervences kodi'!$P$5:$P$222,'Visi kodi'!A92,'intervences kodi'!$J$5:$J$222,'Visi kodi'!$F$2)+SUMIFS('intervences kodi'!$S$5:$S$222,'intervences kodi'!$R$5:$R$222,'Visi kodi'!A92,'intervences kodi'!$J$5:$J$222,'Visi kodi'!$F$2)+SUMIFS('intervences kodi'!$U$5:$U$222,'intervences kodi'!$T$5:$T$222,'Visi kodi'!A92,'intervences kodi'!$J$5:$J$222,'Visi kodi'!$F$2)+SUMIFS('intervences kodi'!$W$5:$W$222,'intervences kodi'!$V$5:$V$222,'Visi kodi'!A92,'intervences kodi'!$J$5:$J$222,'Visi kodi'!$F$2)</f>
        <v>0</v>
      </c>
      <c r="G92" s="105">
        <f>SUMIFS('intervences kodi'!$M$5:$M$222,'intervences kodi'!$L$5:$L$222,'Visi kodi'!A92,'intervences kodi'!$J$5:$J$222,'Visi kodi'!$G$2)+SUMIFS('intervences kodi'!$O$5:$O$222,'intervences kodi'!$N$5:$N$222,'Visi kodi'!A92,'intervences kodi'!$J$5:$J$222,'Visi kodi'!$G$2)+SUMIFS('intervences kodi'!$Q$5:$Q$222,'intervences kodi'!$P$5:$P$222,'Visi kodi'!A92,'intervences kodi'!$J$5:$J$222,'Visi kodi'!$G$2)+SUMIFS('intervences kodi'!$S$5:$S$222,'intervences kodi'!$R$5:$R$222,'Visi kodi'!A92,'intervences kodi'!$J$5:$J$222,'Visi kodi'!$G$2)+SUMIFS('intervences kodi'!$U$5:$U$222,'intervences kodi'!$T$5:$T$222,'Visi kodi'!A92,'intervences kodi'!$J$5:$J$222,'Visi kodi'!$G$2)+SUMIFS('intervences kodi'!$W$5:$W$222,'intervences kodi'!$V$5:$V$222,'Visi kodi'!A92,'intervences kodi'!$J$5:$J$222,'Visi kodi'!$G$2)</f>
        <v>0</v>
      </c>
      <c r="H92" s="105">
        <f t="shared" si="6"/>
        <v>0</v>
      </c>
      <c r="I92" s="105">
        <f t="shared" si="7"/>
        <v>0</v>
      </c>
      <c r="J92" s="105">
        <f t="shared" si="8"/>
        <v>0</v>
      </c>
      <c r="K92" s="169">
        <f t="shared" si="9"/>
        <v>0</v>
      </c>
      <c r="L92" s="105">
        <f>SUMIFS('intervences kodi'!$M$5:$M$222,'intervences kodi'!$L$5:$L$222,'Visi kodi'!A92,'intervences kodi'!$J$5:$J$222,'Visi kodi'!$L$2)+SUMIFS('intervences kodi'!$M$5:$M$222,'intervences kodi'!$N$5:$N$222,'Visi kodi'!A92,'intervences kodi'!$J$5:$J$222,'Visi kodi'!$L$2)+SUMIFS('intervences kodi'!$M$5:$M$222,'intervences kodi'!$P$5:$P$222,'Visi kodi'!A92,'intervences kodi'!$J$5:$J$222,'Visi kodi'!$L$2)+SUMIFS('intervences kodi'!$M$5:$M$222,'intervences kodi'!$R$5:$R$222,'Visi kodi'!A92,'intervences kodi'!$J$5:$J$222,'Visi kodi'!$L$2)+SUMIFS('intervences kodi'!$M$5:$M$222,'intervences kodi'!$T$5:$T$222,'Visi kodi'!A92,'intervences kodi'!$J$5:$J$222,'Visi kodi'!$L$2)+SUMIFS('intervences kodi'!$M$5:$M$222,'intervences kodi'!$V$5:$V$222,'Visi kodi'!A92,'intervences kodi'!$J$5:$J$222,'Visi kodi'!$L$2)</f>
        <v>0</v>
      </c>
      <c r="M92" s="82">
        <f t="shared" si="11"/>
        <v>0</v>
      </c>
      <c r="N92" s="82"/>
      <c r="O92" s="82"/>
    </row>
    <row r="93" spans="1:15" ht="11.15" customHeight="1" x14ac:dyDescent="0.2">
      <c r="A93" s="168">
        <v>87</v>
      </c>
      <c r="B93" s="180" t="s">
        <v>1808</v>
      </c>
      <c r="C93" s="56">
        <v>0</v>
      </c>
      <c r="D93" s="56">
        <v>0</v>
      </c>
      <c r="F93" s="105">
        <f>SUMIFS('intervences kodi'!$M$5:$M$222,'intervences kodi'!$L$5:$L$222,'Visi kodi'!A93,'intervences kodi'!$J$5:$J$222,'Visi kodi'!$F$2)+SUMIFS('intervences kodi'!$O$5:$O$222,'intervences kodi'!$N$5:$N$222,'Visi kodi'!A93,'intervences kodi'!$J$5:$J$222,'Visi kodi'!$F$2)+SUMIFS('intervences kodi'!$Q$5:$Q$222,'intervences kodi'!$P$5:$P$222,'Visi kodi'!A93,'intervences kodi'!$J$5:$J$222,'Visi kodi'!$F$2)+SUMIFS('intervences kodi'!$S$5:$S$222,'intervences kodi'!$R$5:$R$222,'Visi kodi'!A93,'intervences kodi'!$J$5:$J$222,'Visi kodi'!$F$2)+SUMIFS('intervences kodi'!$U$5:$U$222,'intervences kodi'!$T$5:$T$222,'Visi kodi'!A93,'intervences kodi'!$J$5:$J$222,'Visi kodi'!$F$2)+SUMIFS('intervences kodi'!$W$5:$W$222,'intervences kodi'!$V$5:$V$222,'Visi kodi'!A93,'intervences kodi'!$J$5:$J$222,'Visi kodi'!$F$2)</f>
        <v>0</v>
      </c>
      <c r="G93" s="105">
        <f>SUMIFS('intervences kodi'!$M$5:$M$222,'intervences kodi'!$L$5:$L$222,'Visi kodi'!A93,'intervences kodi'!$J$5:$J$222,'Visi kodi'!$G$2)+SUMIFS('intervences kodi'!$O$5:$O$222,'intervences kodi'!$N$5:$N$222,'Visi kodi'!A93,'intervences kodi'!$J$5:$J$222,'Visi kodi'!$G$2)+SUMIFS('intervences kodi'!$Q$5:$Q$222,'intervences kodi'!$P$5:$P$222,'Visi kodi'!A93,'intervences kodi'!$J$5:$J$222,'Visi kodi'!$G$2)+SUMIFS('intervences kodi'!$S$5:$S$222,'intervences kodi'!$R$5:$R$222,'Visi kodi'!A93,'intervences kodi'!$J$5:$J$222,'Visi kodi'!$G$2)+SUMIFS('intervences kodi'!$U$5:$U$222,'intervences kodi'!$T$5:$T$222,'Visi kodi'!A93,'intervences kodi'!$J$5:$J$222,'Visi kodi'!$G$2)+SUMIFS('intervences kodi'!$W$5:$W$222,'intervences kodi'!$V$5:$V$222,'Visi kodi'!A93,'intervences kodi'!$J$5:$J$222,'Visi kodi'!$G$2)</f>
        <v>102512620</v>
      </c>
      <c r="H93" s="105">
        <f t="shared" si="6"/>
        <v>0</v>
      </c>
      <c r="I93" s="105">
        <f t="shared" si="7"/>
        <v>0</v>
      </c>
      <c r="J93" s="105">
        <f t="shared" si="8"/>
        <v>0</v>
      </c>
      <c r="K93" s="169">
        <f t="shared" si="9"/>
        <v>0</v>
      </c>
      <c r="L93" s="105">
        <f>SUMIFS('intervences kodi'!$M$5:$M$222,'intervences kodi'!$L$5:$L$222,'Visi kodi'!A93,'intervences kodi'!$J$5:$J$222,'Visi kodi'!$L$2)+SUMIFS('intervences kodi'!$M$5:$M$222,'intervences kodi'!$N$5:$N$222,'Visi kodi'!A93,'intervences kodi'!$J$5:$J$222,'Visi kodi'!$L$2)+SUMIFS('intervences kodi'!$M$5:$M$222,'intervences kodi'!$P$5:$P$222,'Visi kodi'!A93,'intervences kodi'!$J$5:$J$222,'Visi kodi'!$L$2)+SUMIFS('intervences kodi'!$M$5:$M$222,'intervences kodi'!$R$5:$R$222,'Visi kodi'!A93,'intervences kodi'!$J$5:$J$222,'Visi kodi'!$L$2)+SUMIFS('intervences kodi'!$M$5:$M$222,'intervences kodi'!$T$5:$T$222,'Visi kodi'!A93,'intervences kodi'!$J$5:$J$222,'Visi kodi'!$L$2)+SUMIFS('intervences kodi'!$M$5:$M$222,'intervences kodi'!$V$5:$V$222,'Visi kodi'!A93,'intervences kodi'!$J$5:$J$222,'Visi kodi'!$L$2)</f>
        <v>0</v>
      </c>
      <c r="M93" s="82">
        <f t="shared" si="11"/>
        <v>0</v>
      </c>
      <c r="N93" s="82"/>
      <c r="O93" s="82"/>
    </row>
    <row r="94" spans="1:15" ht="11.15" customHeight="1" x14ac:dyDescent="0.2">
      <c r="A94" s="168">
        <v>88</v>
      </c>
      <c r="B94" s="180" t="s">
        <v>528</v>
      </c>
      <c r="C94" s="56">
        <v>0</v>
      </c>
      <c r="D94" s="56">
        <v>0</v>
      </c>
      <c r="F94" s="105">
        <f>SUMIFS('intervences kodi'!$M$5:$M$222,'intervences kodi'!$L$5:$L$222,'Visi kodi'!A94,'intervences kodi'!$J$5:$J$222,'Visi kodi'!$F$2)+SUMIFS('intervences kodi'!$O$5:$O$222,'intervences kodi'!$N$5:$N$222,'Visi kodi'!A94,'intervences kodi'!$J$5:$J$222,'Visi kodi'!$F$2)+SUMIFS('intervences kodi'!$Q$5:$Q$222,'intervences kodi'!$P$5:$P$222,'Visi kodi'!A94,'intervences kodi'!$J$5:$J$222,'Visi kodi'!$F$2)+SUMIFS('intervences kodi'!$S$5:$S$222,'intervences kodi'!$R$5:$R$222,'Visi kodi'!A94,'intervences kodi'!$J$5:$J$222,'Visi kodi'!$F$2)+SUMIFS('intervences kodi'!$U$5:$U$222,'intervences kodi'!$T$5:$T$222,'Visi kodi'!A94,'intervences kodi'!$J$5:$J$222,'Visi kodi'!$F$2)+SUMIFS('intervences kodi'!$W$5:$W$222,'intervences kodi'!$V$5:$V$222,'Visi kodi'!A94,'intervences kodi'!$J$5:$J$222,'Visi kodi'!$F$2)</f>
        <v>0</v>
      </c>
      <c r="G94" s="105">
        <f>SUMIFS('intervences kodi'!$M$5:$M$222,'intervences kodi'!$L$5:$L$222,'Visi kodi'!A94,'intervences kodi'!$J$5:$J$222,'Visi kodi'!$G$2)+SUMIFS('intervences kodi'!$O$5:$O$222,'intervences kodi'!$N$5:$N$222,'Visi kodi'!A94,'intervences kodi'!$J$5:$J$222,'Visi kodi'!$G$2)+SUMIFS('intervences kodi'!$Q$5:$Q$222,'intervences kodi'!$P$5:$P$222,'Visi kodi'!A94,'intervences kodi'!$J$5:$J$222,'Visi kodi'!$G$2)+SUMIFS('intervences kodi'!$S$5:$S$222,'intervences kodi'!$R$5:$R$222,'Visi kodi'!A94,'intervences kodi'!$J$5:$J$222,'Visi kodi'!$G$2)+SUMIFS('intervences kodi'!$U$5:$U$222,'intervences kodi'!$T$5:$T$222,'Visi kodi'!A94,'intervences kodi'!$J$5:$J$222,'Visi kodi'!$G$2)+SUMIFS('intervences kodi'!$W$5:$W$222,'intervences kodi'!$V$5:$V$222,'Visi kodi'!A94,'intervences kodi'!$J$5:$J$222,'Visi kodi'!$G$2)</f>
        <v>41141672</v>
      </c>
      <c r="H94" s="105">
        <f t="shared" si="6"/>
        <v>0</v>
      </c>
      <c r="I94" s="105">
        <f t="shared" si="7"/>
        <v>0</v>
      </c>
      <c r="J94" s="105">
        <f t="shared" si="8"/>
        <v>0</v>
      </c>
      <c r="K94" s="169">
        <f t="shared" si="9"/>
        <v>0</v>
      </c>
      <c r="L94" s="105">
        <f>SUMIFS('intervences kodi'!$M$5:$M$222,'intervences kodi'!$L$5:$L$222,'Visi kodi'!A94,'intervences kodi'!$J$5:$J$222,'Visi kodi'!$L$2)+SUMIFS('intervences kodi'!$M$5:$M$222,'intervences kodi'!$N$5:$N$222,'Visi kodi'!A94,'intervences kodi'!$J$5:$J$222,'Visi kodi'!$L$2)+SUMIFS('intervences kodi'!$M$5:$M$222,'intervences kodi'!$P$5:$P$222,'Visi kodi'!A94,'intervences kodi'!$J$5:$J$222,'Visi kodi'!$L$2)+SUMIFS('intervences kodi'!$M$5:$M$222,'intervences kodi'!$R$5:$R$222,'Visi kodi'!A94,'intervences kodi'!$J$5:$J$222,'Visi kodi'!$L$2)+SUMIFS('intervences kodi'!$M$5:$M$222,'intervences kodi'!$T$5:$T$222,'Visi kodi'!A94,'intervences kodi'!$J$5:$J$222,'Visi kodi'!$L$2)+SUMIFS('intervences kodi'!$M$5:$M$222,'intervences kodi'!$V$5:$V$222,'Visi kodi'!A94,'intervences kodi'!$J$5:$J$222,'Visi kodi'!$L$2)</f>
        <v>0</v>
      </c>
      <c r="M94" s="82">
        <f t="shared" si="11"/>
        <v>0</v>
      </c>
      <c r="N94" s="82"/>
      <c r="O94" s="82"/>
    </row>
    <row r="95" spans="1:15" ht="11.15" customHeight="1" x14ac:dyDescent="0.2">
      <c r="A95" s="168">
        <v>89</v>
      </c>
      <c r="B95" s="180" t="s">
        <v>1809</v>
      </c>
      <c r="C95" s="56">
        <v>0</v>
      </c>
      <c r="D95" s="56">
        <v>0</v>
      </c>
      <c r="F95" s="105">
        <f>SUMIFS('intervences kodi'!$M$5:$M$222,'intervences kodi'!$L$5:$L$222,'Visi kodi'!A95,'intervences kodi'!$J$5:$J$222,'Visi kodi'!$F$2)+SUMIFS('intervences kodi'!$O$5:$O$222,'intervences kodi'!$N$5:$N$222,'Visi kodi'!A95,'intervences kodi'!$J$5:$J$222,'Visi kodi'!$F$2)+SUMIFS('intervences kodi'!$Q$5:$Q$222,'intervences kodi'!$P$5:$P$222,'Visi kodi'!A95,'intervences kodi'!$J$5:$J$222,'Visi kodi'!$F$2)+SUMIFS('intervences kodi'!$S$5:$S$222,'intervences kodi'!$R$5:$R$222,'Visi kodi'!A95,'intervences kodi'!$J$5:$J$222,'Visi kodi'!$F$2)+SUMIFS('intervences kodi'!$U$5:$U$222,'intervences kodi'!$T$5:$T$222,'Visi kodi'!A95,'intervences kodi'!$J$5:$J$222,'Visi kodi'!$F$2)+SUMIFS('intervences kodi'!$W$5:$W$222,'intervences kodi'!$V$5:$V$222,'Visi kodi'!A95,'intervences kodi'!$J$5:$J$222,'Visi kodi'!$F$2)</f>
        <v>0</v>
      </c>
      <c r="G95" s="105">
        <f>SUMIFS('intervences kodi'!$M$5:$M$222,'intervences kodi'!$L$5:$L$222,'Visi kodi'!A95,'intervences kodi'!$J$5:$J$222,'Visi kodi'!$G$2)+SUMIFS('intervences kodi'!$O$5:$O$222,'intervences kodi'!$N$5:$N$222,'Visi kodi'!A95,'intervences kodi'!$J$5:$J$222,'Visi kodi'!$G$2)+SUMIFS('intervences kodi'!$Q$5:$Q$222,'intervences kodi'!$P$5:$P$222,'Visi kodi'!A95,'intervences kodi'!$J$5:$J$222,'Visi kodi'!$G$2)+SUMIFS('intervences kodi'!$S$5:$S$222,'intervences kodi'!$R$5:$R$222,'Visi kodi'!A95,'intervences kodi'!$J$5:$J$222,'Visi kodi'!$G$2)+SUMIFS('intervences kodi'!$U$5:$U$222,'intervences kodi'!$T$5:$T$222,'Visi kodi'!A95,'intervences kodi'!$J$5:$J$222,'Visi kodi'!$G$2)+SUMIFS('intervences kodi'!$W$5:$W$222,'intervences kodi'!$V$5:$V$222,'Visi kodi'!A95,'intervences kodi'!$J$5:$J$222,'Visi kodi'!$G$2)</f>
        <v>0</v>
      </c>
      <c r="H95" s="105">
        <f t="shared" si="6"/>
        <v>0</v>
      </c>
      <c r="I95" s="105">
        <f t="shared" si="7"/>
        <v>0</v>
      </c>
      <c r="J95" s="105">
        <f t="shared" si="8"/>
        <v>0</v>
      </c>
      <c r="K95" s="169">
        <f t="shared" si="9"/>
        <v>0</v>
      </c>
      <c r="L95" s="105">
        <f>SUMIFS('intervences kodi'!$M$5:$M$222,'intervences kodi'!$L$5:$L$222,'Visi kodi'!A95,'intervences kodi'!$J$5:$J$222,'Visi kodi'!$L$2)+SUMIFS('intervences kodi'!$M$5:$M$222,'intervences kodi'!$N$5:$N$222,'Visi kodi'!A95,'intervences kodi'!$J$5:$J$222,'Visi kodi'!$L$2)+SUMIFS('intervences kodi'!$M$5:$M$222,'intervences kodi'!$P$5:$P$222,'Visi kodi'!A95,'intervences kodi'!$J$5:$J$222,'Visi kodi'!$L$2)+SUMIFS('intervences kodi'!$M$5:$M$222,'intervences kodi'!$R$5:$R$222,'Visi kodi'!A95,'intervences kodi'!$J$5:$J$222,'Visi kodi'!$L$2)+SUMIFS('intervences kodi'!$M$5:$M$222,'intervences kodi'!$T$5:$T$222,'Visi kodi'!A95,'intervences kodi'!$J$5:$J$222,'Visi kodi'!$L$2)+SUMIFS('intervences kodi'!$M$5:$M$222,'intervences kodi'!$V$5:$V$222,'Visi kodi'!A95,'intervences kodi'!$J$5:$J$222,'Visi kodi'!$L$2)</f>
        <v>0</v>
      </c>
      <c r="M95" s="82">
        <f t="shared" si="11"/>
        <v>0</v>
      </c>
      <c r="N95" s="82"/>
      <c r="O95" s="82"/>
    </row>
    <row r="96" spans="1:15" ht="11.15" customHeight="1" x14ac:dyDescent="0.2">
      <c r="A96" s="168">
        <v>90</v>
      </c>
      <c r="B96" s="180" t="s">
        <v>1810</v>
      </c>
      <c r="C96" s="56">
        <v>0</v>
      </c>
      <c r="D96" s="56">
        <v>0</v>
      </c>
      <c r="F96" s="105">
        <f>SUMIFS('intervences kodi'!$M$5:$M$222,'intervences kodi'!$L$5:$L$222,'Visi kodi'!A96,'intervences kodi'!$J$5:$J$222,'Visi kodi'!$F$2)+SUMIFS('intervences kodi'!$O$5:$O$222,'intervences kodi'!$N$5:$N$222,'Visi kodi'!A96,'intervences kodi'!$J$5:$J$222,'Visi kodi'!$F$2)+SUMIFS('intervences kodi'!$Q$5:$Q$222,'intervences kodi'!$P$5:$P$222,'Visi kodi'!A96,'intervences kodi'!$J$5:$J$222,'Visi kodi'!$F$2)+SUMIFS('intervences kodi'!$S$5:$S$222,'intervences kodi'!$R$5:$R$222,'Visi kodi'!A96,'intervences kodi'!$J$5:$J$222,'Visi kodi'!$F$2)+SUMIFS('intervences kodi'!$U$5:$U$222,'intervences kodi'!$T$5:$T$222,'Visi kodi'!A96,'intervences kodi'!$J$5:$J$222,'Visi kodi'!$F$2)+SUMIFS('intervences kodi'!$W$5:$W$222,'intervences kodi'!$V$5:$V$222,'Visi kodi'!A96,'intervences kodi'!$J$5:$J$222,'Visi kodi'!$F$2)</f>
        <v>0</v>
      </c>
      <c r="G96" s="105">
        <f>SUMIFS('intervences kodi'!$M$5:$M$222,'intervences kodi'!$L$5:$L$222,'Visi kodi'!A96,'intervences kodi'!$J$5:$J$222,'Visi kodi'!$G$2)+SUMIFS('intervences kodi'!$O$5:$O$222,'intervences kodi'!$N$5:$N$222,'Visi kodi'!A96,'intervences kodi'!$J$5:$J$222,'Visi kodi'!$G$2)+SUMIFS('intervences kodi'!$Q$5:$Q$222,'intervences kodi'!$P$5:$P$222,'Visi kodi'!A96,'intervences kodi'!$J$5:$J$222,'Visi kodi'!$G$2)+SUMIFS('intervences kodi'!$S$5:$S$222,'intervences kodi'!$R$5:$R$222,'Visi kodi'!A96,'intervences kodi'!$J$5:$J$222,'Visi kodi'!$G$2)+SUMIFS('intervences kodi'!$U$5:$U$222,'intervences kodi'!$T$5:$T$222,'Visi kodi'!A96,'intervences kodi'!$J$5:$J$222,'Visi kodi'!$G$2)+SUMIFS('intervences kodi'!$W$5:$W$222,'intervences kodi'!$V$5:$V$222,'Visi kodi'!A96,'intervences kodi'!$J$5:$J$222,'Visi kodi'!$G$2)</f>
        <v>0</v>
      </c>
      <c r="H96" s="105">
        <f t="shared" si="6"/>
        <v>0</v>
      </c>
      <c r="I96" s="105">
        <f t="shared" si="7"/>
        <v>0</v>
      </c>
      <c r="J96" s="105">
        <f t="shared" si="8"/>
        <v>0</v>
      </c>
      <c r="K96" s="169">
        <f t="shared" si="9"/>
        <v>0</v>
      </c>
      <c r="L96" s="105">
        <f>SUMIFS('intervences kodi'!$M$5:$M$222,'intervences kodi'!$L$5:$L$222,'Visi kodi'!A96,'intervences kodi'!$J$5:$J$222,'Visi kodi'!$L$2)+SUMIFS('intervences kodi'!$M$5:$M$222,'intervences kodi'!$N$5:$N$222,'Visi kodi'!A96,'intervences kodi'!$J$5:$J$222,'Visi kodi'!$L$2)+SUMIFS('intervences kodi'!$M$5:$M$222,'intervences kodi'!$P$5:$P$222,'Visi kodi'!A96,'intervences kodi'!$J$5:$J$222,'Visi kodi'!$L$2)+SUMIFS('intervences kodi'!$M$5:$M$222,'intervences kodi'!$R$5:$R$222,'Visi kodi'!A96,'intervences kodi'!$J$5:$J$222,'Visi kodi'!$L$2)+SUMIFS('intervences kodi'!$M$5:$M$222,'intervences kodi'!$T$5:$T$222,'Visi kodi'!A96,'intervences kodi'!$J$5:$J$222,'Visi kodi'!$L$2)+SUMIFS('intervences kodi'!$M$5:$M$222,'intervences kodi'!$V$5:$V$222,'Visi kodi'!A96,'intervences kodi'!$J$5:$J$222,'Visi kodi'!$L$2)</f>
        <v>0</v>
      </c>
      <c r="M96" s="82">
        <f t="shared" si="11"/>
        <v>0</v>
      </c>
      <c r="N96" s="82"/>
      <c r="O96" s="82"/>
    </row>
    <row r="97" spans="1:15" ht="11.15" customHeight="1" x14ac:dyDescent="0.2">
      <c r="A97" s="168">
        <v>91</v>
      </c>
      <c r="B97" s="180" t="s">
        <v>529</v>
      </c>
      <c r="C97" s="56">
        <v>0</v>
      </c>
      <c r="D97" s="56">
        <v>0</v>
      </c>
      <c r="F97" s="105">
        <f>SUMIFS('intervences kodi'!$M$5:$M$222,'intervences kodi'!$L$5:$L$222,'Visi kodi'!A97,'intervences kodi'!$J$5:$J$222,'Visi kodi'!$F$2)+SUMIFS('intervences kodi'!$O$5:$O$222,'intervences kodi'!$N$5:$N$222,'Visi kodi'!A97,'intervences kodi'!$J$5:$J$222,'Visi kodi'!$F$2)+SUMIFS('intervences kodi'!$Q$5:$Q$222,'intervences kodi'!$P$5:$P$222,'Visi kodi'!A97,'intervences kodi'!$J$5:$J$222,'Visi kodi'!$F$2)+SUMIFS('intervences kodi'!$S$5:$S$222,'intervences kodi'!$R$5:$R$222,'Visi kodi'!A97,'intervences kodi'!$J$5:$J$222,'Visi kodi'!$F$2)+SUMIFS('intervences kodi'!$U$5:$U$222,'intervences kodi'!$T$5:$T$222,'Visi kodi'!A97,'intervences kodi'!$J$5:$J$222,'Visi kodi'!$F$2)+SUMIFS('intervences kodi'!$W$5:$W$222,'intervences kodi'!$V$5:$V$222,'Visi kodi'!A97,'intervences kodi'!$J$5:$J$222,'Visi kodi'!$F$2)</f>
        <v>0</v>
      </c>
      <c r="G97" s="105">
        <f>SUMIFS('intervences kodi'!$M$5:$M$222,'intervences kodi'!$L$5:$L$222,'Visi kodi'!A97,'intervences kodi'!$J$5:$J$222,'Visi kodi'!$G$2)+SUMIFS('intervences kodi'!$O$5:$O$222,'intervences kodi'!$N$5:$N$222,'Visi kodi'!A97,'intervences kodi'!$J$5:$J$222,'Visi kodi'!$G$2)+SUMIFS('intervences kodi'!$Q$5:$Q$222,'intervences kodi'!$P$5:$P$222,'Visi kodi'!A97,'intervences kodi'!$J$5:$J$222,'Visi kodi'!$G$2)+SUMIFS('intervences kodi'!$S$5:$S$222,'intervences kodi'!$R$5:$R$222,'Visi kodi'!A97,'intervences kodi'!$J$5:$J$222,'Visi kodi'!$G$2)+SUMIFS('intervences kodi'!$U$5:$U$222,'intervences kodi'!$T$5:$T$222,'Visi kodi'!A97,'intervences kodi'!$J$5:$J$222,'Visi kodi'!$G$2)+SUMIFS('intervences kodi'!$W$5:$W$222,'intervences kodi'!$V$5:$V$222,'Visi kodi'!A97,'intervences kodi'!$J$5:$J$222,'Visi kodi'!$G$2)</f>
        <v>25731984</v>
      </c>
      <c r="H97" s="105">
        <f t="shared" si="6"/>
        <v>0</v>
      </c>
      <c r="I97" s="105">
        <f t="shared" si="7"/>
        <v>0</v>
      </c>
      <c r="J97" s="105">
        <f t="shared" si="8"/>
        <v>0</v>
      </c>
      <c r="K97" s="169">
        <f t="shared" si="9"/>
        <v>0</v>
      </c>
      <c r="L97" s="105">
        <f>SUMIFS('intervences kodi'!$M$5:$M$222,'intervences kodi'!$L$5:$L$222,'Visi kodi'!A97,'intervences kodi'!$J$5:$J$222,'Visi kodi'!$L$2)+SUMIFS('intervences kodi'!$M$5:$M$222,'intervences kodi'!$N$5:$N$222,'Visi kodi'!A97,'intervences kodi'!$J$5:$J$222,'Visi kodi'!$L$2)+SUMIFS('intervences kodi'!$M$5:$M$222,'intervences kodi'!$P$5:$P$222,'Visi kodi'!A97,'intervences kodi'!$J$5:$J$222,'Visi kodi'!$L$2)+SUMIFS('intervences kodi'!$M$5:$M$222,'intervences kodi'!$R$5:$R$222,'Visi kodi'!A97,'intervences kodi'!$J$5:$J$222,'Visi kodi'!$L$2)+SUMIFS('intervences kodi'!$M$5:$M$222,'intervences kodi'!$T$5:$T$222,'Visi kodi'!A97,'intervences kodi'!$J$5:$J$222,'Visi kodi'!$L$2)+SUMIFS('intervences kodi'!$M$5:$M$222,'intervences kodi'!$V$5:$V$222,'Visi kodi'!A97,'intervences kodi'!$J$5:$J$222,'Visi kodi'!$L$2)</f>
        <v>0</v>
      </c>
      <c r="M97" s="82">
        <f t="shared" si="11"/>
        <v>0</v>
      </c>
      <c r="N97" s="82"/>
      <c r="O97" s="82"/>
    </row>
    <row r="98" spans="1:15" ht="11.15" customHeight="1" x14ac:dyDescent="0.2">
      <c r="A98" s="168">
        <v>92</v>
      </c>
      <c r="B98" s="180" t="s">
        <v>530</v>
      </c>
      <c r="C98" s="56">
        <v>0</v>
      </c>
      <c r="D98" s="56">
        <v>0</v>
      </c>
      <c r="F98" s="105">
        <f>SUMIFS('intervences kodi'!$M$5:$M$222,'intervences kodi'!$L$5:$L$222,'Visi kodi'!A98,'intervences kodi'!$J$5:$J$222,'Visi kodi'!$F$2)+SUMIFS('intervences kodi'!$O$5:$O$222,'intervences kodi'!$N$5:$N$222,'Visi kodi'!A98,'intervences kodi'!$J$5:$J$222,'Visi kodi'!$F$2)+SUMIFS('intervences kodi'!$Q$5:$Q$222,'intervences kodi'!$P$5:$P$222,'Visi kodi'!A98,'intervences kodi'!$J$5:$J$222,'Visi kodi'!$F$2)+SUMIFS('intervences kodi'!$S$5:$S$222,'intervences kodi'!$R$5:$R$222,'Visi kodi'!A98,'intervences kodi'!$J$5:$J$222,'Visi kodi'!$F$2)+SUMIFS('intervences kodi'!$U$5:$U$222,'intervences kodi'!$T$5:$T$222,'Visi kodi'!A98,'intervences kodi'!$J$5:$J$222,'Visi kodi'!$F$2)+SUMIFS('intervences kodi'!$W$5:$W$222,'intervences kodi'!$V$5:$V$222,'Visi kodi'!A98,'intervences kodi'!$J$5:$J$222,'Visi kodi'!$F$2)</f>
        <v>0</v>
      </c>
      <c r="G98" s="105">
        <f>SUMIFS('intervences kodi'!$M$5:$M$222,'intervences kodi'!$L$5:$L$222,'Visi kodi'!A98,'intervences kodi'!$J$5:$J$222,'Visi kodi'!$G$2)+SUMIFS('intervences kodi'!$O$5:$O$222,'intervences kodi'!$N$5:$N$222,'Visi kodi'!A98,'intervences kodi'!$J$5:$J$222,'Visi kodi'!$G$2)+SUMIFS('intervences kodi'!$Q$5:$Q$222,'intervences kodi'!$P$5:$P$222,'Visi kodi'!A98,'intervences kodi'!$J$5:$J$222,'Visi kodi'!$G$2)+SUMIFS('intervences kodi'!$S$5:$S$222,'intervences kodi'!$R$5:$R$222,'Visi kodi'!A98,'intervences kodi'!$J$5:$J$222,'Visi kodi'!$G$2)+SUMIFS('intervences kodi'!$U$5:$U$222,'intervences kodi'!$T$5:$T$222,'Visi kodi'!A98,'intervences kodi'!$J$5:$J$222,'Visi kodi'!$G$2)+SUMIFS('intervences kodi'!$W$5:$W$222,'intervences kodi'!$V$5:$V$222,'Visi kodi'!A98,'intervences kodi'!$J$5:$J$222,'Visi kodi'!$G$2)</f>
        <v>6954586</v>
      </c>
      <c r="H98" s="105">
        <f t="shared" si="6"/>
        <v>0</v>
      </c>
      <c r="I98" s="105">
        <f t="shared" si="7"/>
        <v>0</v>
      </c>
      <c r="J98" s="105">
        <f t="shared" si="8"/>
        <v>0</v>
      </c>
      <c r="K98" s="169">
        <f t="shared" si="9"/>
        <v>0</v>
      </c>
      <c r="L98" s="105">
        <f>SUMIFS('intervences kodi'!$M$5:$M$222,'intervences kodi'!$L$5:$L$222,'Visi kodi'!A98,'intervences kodi'!$J$5:$J$222,'Visi kodi'!$L$2)+SUMIFS('intervences kodi'!$M$5:$M$222,'intervences kodi'!$N$5:$N$222,'Visi kodi'!A98,'intervences kodi'!$J$5:$J$222,'Visi kodi'!$L$2)+SUMIFS('intervences kodi'!$M$5:$M$222,'intervences kodi'!$P$5:$P$222,'Visi kodi'!A98,'intervences kodi'!$J$5:$J$222,'Visi kodi'!$L$2)+SUMIFS('intervences kodi'!$M$5:$M$222,'intervences kodi'!$R$5:$R$222,'Visi kodi'!A98,'intervences kodi'!$J$5:$J$222,'Visi kodi'!$L$2)+SUMIFS('intervences kodi'!$M$5:$M$222,'intervences kodi'!$T$5:$T$222,'Visi kodi'!A98,'intervences kodi'!$J$5:$J$222,'Visi kodi'!$L$2)+SUMIFS('intervences kodi'!$M$5:$M$222,'intervences kodi'!$V$5:$V$222,'Visi kodi'!A98,'intervences kodi'!$J$5:$J$222,'Visi kodi'!$L$2)</f>
        <v>0</v>
      </c>
      <c r="M98" s="82">
        <f t="shared" si="11"/>
        <v>0</v>
      </c>
      <c r="N98" s="82"/>
      <c r="O98" s="82"/>
    </row>
    <row r="99" spans="1:15" ht="11.15" customHeight="1" x14ac:dyDescent="0.2">
      <c r="A99" s="168">
        <v>93</v>
      </c>
      <c r="B99" s="180" t="s">
        <v>531</v>
      </c>
      <c r="C99" s="56">
        <v>0</v>
      </c>
      <c r="D99" s="56">
        <v>0</v>
      </c>
      <c r="F99" s="105">
        <f>SUMIFS('intervences kodi'!$M$5:$M$222,'intervences kodi'!$L$5:$L$222,'Visi kodi'!A99,'intervences kodi'!$J$5:$J$222,'Visi kodi'!$F$2)+SUMIFS('intervences kodi'!$O$5:$O$222,'intervences kodi'!$N$5:$N$222,'Visi kodi'!A99,'intervences kodi'!$J$5:$J$222,'Visi kodi'!$F$2)+SUMIFS('intervences kodi'!$Q$5:$Q$222,'intervences kodi'!$P$5:$P$222,'Visi kodi'!A99,'intervences kodi'!$J$5:$J$222,'Visi kodi'!$F$2)+SUMIFS('intervences kodi'!$S$5:$S$222,'intervences kodi'!$R$5:$R$222,'Visi kodi'!A99,'intervences kodi'!$J$5:$J$222,'Visi kodi'!$F$2)+SUMIFS('intervences kodi'!$U$5:$U$222,'intervences kodi'!$T$5:$T$222,'Visi kodi'!A99,'intervences kodi'!$J$5:$J$222,'Visi kodi'!$F$2)+SUMIFS('intervences kodi'!$W$5:$W$222,'intervences kodi'!$V$5:$V$222,'Visi kodi'!A99,'intervences kodi'!$J$5:$J$222,'Visi kodi'!$F$2)</f>
        <v>0</v>
      </c>
      <c r="G99" s="105">
        <f>SUMIFS('intervences kodi'!$M$5:$M$222,'intervences kodi'!$L$5:$L$222,'Visi kodi'!A99,'intervences kodi'!$J$5:$J$222,'Visi kodi'!$G$2)+SUMIFS('intervences kodi'!$O$5:$O$222,'intervences kodi'!$N$5:$N$222,'Visi kodi'!A99,'intervences kodi'!$J$5:$J$222,'Visi kodi'!$G$2)+SUMIFS('intervences kodi'!$Q$5:$Q$222,'intervences kodi'!$P$5:$P$222,'Visi kodi'!A99,'intervences kodi'!$J$5:$J$222,'Visi kodi'!$G$2)+SUMIFS('intervences kodi'!$S$5:$S$222,'intervences kodi'!$R$5:$R$222,'Visi kodi'!A99,'intervences kodi'!$J$5:$J$222,'Visi kodi'!$G$2)+SUMIFS('intervences kodi'!$U$5:$U$222,'intervences kodi'!$T$5:$T$222,'Visi kodi'!A99,'intervences kodi'!$J$5:$J$222,'Visi kodi'!$G$2)+SUMIFS('intervences kodi'!$W$5:$W$222,'intervences kodi'!$V$5:$V$222,'Visi kodi'!A99,'intervences kodi'!$J$5:$J$222,'Visi kodi'!$G$2)</f>
        <v>0</v>
      </c>
      <c r="H99" s="105">
        <f t="shared" si="6"/>
        <v>0</v>
      </c>
      <c r="I99" s="105">
        <f t="shared" si="7"/>
        <v>0</v>
      </c>
      <c r="J99" s="105">
        <f t="shared" si="8"/>
        <v>0</v>
      </c>
      <c r="K99" s="169">
        <f t="shared" si="9"/>
        <v>0</v>
      </c>
      <c r="L99" s="105">
        <f>SUMIFS('intervences kodi'!$M$5:$M$222,'intervences kodi'!$L$5:$L$222,'Visi kodi'!A99,'intervences kodi'!$J$5:$J$222,'Visi kodi'!$L$2)+SUMIFS('intervences kodi'!$M$5:$M$222,'intervences kodi'!$N$5:$N$222,'Visi kodi'!A99,'intervences kodi'!$J$5:$J$222,'Visi kodi'!$L$2)+SUMIFS('intervences kodi'!$M$5:$M$222,'intervences kodi'!$P$5:$P$222,'Visi kodi'!A99,'intervences kodi'!$J$5:$J$222,'Visi kodi'!$L$2)+SUMIFS('intervences kodi'!$M$5:$M$222,'intervences kodi'!$R$5:$R$222,'Visi kodi'!A99,'intervences kodi'!$J$5:$J$222,'Visi kodi'!$L$2)+SUMIFS('intervences kodi'!$M$5:$M$222,'intervences kodi'!$T$5:$T$222,'Visi kodi'!A99,'intervences kodi'!$J$5:$J$222,'Visi kodi'!$L$2)+SUMIFS('intervences kodi'!$M$5:$M$222,'intervences kodi'!$V$5:$V$222,'Visi kodi'!A99,'intervences kodi'!$J$5:$J$222,'Visi kodi'!$L$2)</f>
        <v>0</v>
      </c>
      <c r="M99" s="82">
        <f t="shared" si="11"/>
        <v>0</v>
      </c>
      <c r="N99" s="82"/>
      <c r="O99" s="82"/>
    </row>
    <row r="100" spans="1:15" ht="11.15" customHeight="1" x14ac:dyDescent="0.2">
      <c r="A100" s="168">
        <v>94</v>
      </c>
      <c r="B100" s="61" t="s">
        <v>404</v>
      </c>
      <c r="C100" s="56">
        <v>0</v>
      </c>
      <c r="D100" s="56">
        <v>0</v>
      </c>
      <c r="F100" s="105">
        <f>SUMIFS('intervences kodi'!$M$5:$M$222,'intervences kodi'!$L$5:$L$222,'Visi kodi'!A100,'intervences kodi'!$J$5:$J$222,'Visi kodi'!$F$2)+SUMIFS('intervences kodi'!$O$5:$O$222,'intervences kodi'!$N$5:$N$222,'Visi kodi'!A100,'intervences kodi'!$J$5:$J$222,'Visi kodi'!$F$2)+SUMIFS('intervences kodi'!$Q$5:$Q$222,'intervences kodi'!$P$5:$P$222,'Visi kodi'!A100,'intervences kodi'!$J$5:$J$222,'Visi kodi'!$F$2)+SUMIFS('intervences kodi'!$S$5:$S$222,'intervences kodi'!$R$5:$R$222,'Visi kodi'!A100,'intervences kodi'!$J$5:$J$222,'Visi kodi'!$F$2)+SUMIFS('intervences kodi'!$U$5:$U$222,'intervences kodi'!$T$5:$T$222,'Visi kodi'!A100,'intervences kodi'!$J$5:$J$222,'Visi kodi'!$F$2)+SUMIFS('intervences kodi'!$W$5:$W$222,'intervences kodi'!$V$5:$V$222,'Visi kodi'!A100,'intervences kodi'!$J$5:$J$222,'Visi kodi'!$F$2)</f>
        <v>0</v>
      </c>
      <c r="G100" s="105">
        <f>SUMIFS('intervences kodi'!$M$5:$M$222,'intervences kodi'!$L$5:$L$222,'Visi kodi'!A100,'intervences kodi'!$J$5:$J$222,'Visi kodi'!$G$2)+SUMIFS('intervences kodi'!$O$5:$O$222,'intervences kodi'!$N$5:$N$222,'Visi kodi'!A100,'intervences kodi'!$J$5:$J$222,'Visi kodi'!$G$2)+SUMIFS('intervences kodi'!$Q$5:$Q$222,'intervences kodi'!$P$5:$P$222,'Visi kodi'!A100,'intervences kodi'!$J$5:$J$222,'Visi kodi'!$G$2)+SUMIFS('intervences kodi'!$S$5:$S$222,'intervences kodi'!$R$5:$R$222,'Visi kodi'!A100,'intervences kodi'!$J$5:$J$222,'Visi kodi'!$G$2)+SUMIFS('intervences kodi'!$U$5:$U$222,'intervences kodi'!$T$5:$T$222,'Visi kodi'!A100,'intervences kodi'!$J$5:$J$222,'Visi kodi'!$G$2)+SUMIFS('intervences kodi'!$W$5:$W$222,'intervences kodi'!$V$5:$V$222,'Visi kodi'!A100,'intervences kodi'!$J$5:$J$222,'Visi kodi'!$G$2)</f>
        <v>0</v>
      </c>
      <c r="H100" s="105">
        <f t="shared" si="6"/>
        <v>0</v>
      </c>
      <c r="I100" s="105">
        <f t="shared" si="7"/>
        <v>0</v>
      </c>
      <c r="J100" s="105">
        <f t="shared" si="8"/>
        <v>0</v>
      </c>
      <c r="K100" s="169">
        <f t="shared" si="9"/>
        <v>0</v>
      </c>
      <c r="L100" s="105">
        <f>SUMIFS('intervences kodi'!$M$5:$M$222,'intervences kodi'!$L$5:$L$222,'Visi kodi'!A100,'intervences kodi'!$J$5:$J$222,'Visi kodi'!$L$2)+SUMIFS('intervences kodi'!$M$5:$M$222,'intervences kodi'!$N$5:$N$222,'Visi kodi'!A100,'intervences kodi'!$J$5:$J$222,'Visi kodi'!$L$2)+SUMIFS('intervences kodi'!$M$5:$M$222,'intervences kodi'!$P$5:$P$222,'Visi kodi'!A100,'intervences kodi'!$J$5:$J$222,'Visi kodi'!$L$2)+SUMIFS('intervences kodi'!$M$5:$M$222,'intervences kodi'!$R$5:$R$222,'Visi kodi'!A100,'intervences kodi'!$J$5:$J$222,'Visi kodi'!$L$2)+SUMIFS('intervences kodi'!$M$5:$M$222,'intervences kodi'!$T$5:$T$222,'Visi kodi'!A100,'intervences kodi'!$J$5:$J$222,'Visi kodi'!$L$2)+SUMIFS('intervences kodi'!$M$5:$M$222,'intervences kodi'!$V$5:$V$222,'Visi kodi'!A100,'intervences kodi'!$J$5:$J$222,'Visi kodi'!$L$2)</f>
        <v>0</v>
      </c>
      <c r="M100" s="82">
        <f t="shared" si="11"/>
        <v>0</v>
      </c>
      <c r="N100" s="82"/>
      <c r="O100" s="82"/>
    </row>
    <row r="101" spans="1:15" ht="11.15" customHeight="1" x14ac:dyDescent="0.2">
      <c r="A101" s="168">
        <v>95</v>
      </c>
      <c r="B101" s="180" t="s">
        <v>405</v>
      </c>
      <c r="C101" s="172">
        <v>0.4</v>
      </c>
      <c r="D101" s="56">
        <v>0</v>
      </c>
      <c r="F101" s="105">
        <f>SUMIFS('intervences kodi'!$M$5:$M$222,'intervences kodi'!$L$5:$L$222,'Visi kodi'!A101,'intervences kodi'!$J$5:$J$222,'Visi kodi'!$F$2)+SUMIFS('intervences kodi'!$O$5:$O$222,'intervences kodi'!$N$5:$N$222,'Visi kodi'!A101,'intervences kodi'!$J$5:$J$222,'Visi kodi'!$F$2)+SUMIFS('intervences kodi'!$Q$5:$Q$222,'intervences kodi'!$P$5:$P$222,'Visi kodi'!A101,'intervences kodi'!$J$5:$J$222,'Visi kodi'!$F$2)+SUMIFS('intervences kodi'!$S$5:$S$222,'intervences kodi'!$R$5:$R$222,'Visi kodi'!A101,'intervences kodi'!$J$5:$J$222,'Visi kodi'!$F$2)+SUMIFS('intervences kodi'!$U$5:$U$222,'intervences kodi'!$T$5:$T$222,'Visi kodi'!A101,'intervences kodi'!$J$5:$J$222,'Visi kodi'!$F$2)+SUMIFS('intervences kodi'!$W$5:$W$222,'intervences kodi'!$V$5:$V$222,'Visi kodi'!A101,'intervences kodi'!$J$5:$J$222,'Visi kodi'!$F$2)</f>
        <v>0</v>
      </c>
      <c r="G101" s="105">
        <f>SUMIFS('intervences kodi'!$M$5:$M$222,'intervences kodi'!$L$5:$L$222,'Visi kodi'!A101,'intervences kodi'!$J$5:$J$222,'Visi kodi'!$G$2)+SUMIFS('intervences kodi'!$O$5:$O$222,'intervences kodi'!$N$5:$N$222,'Visi kodi'!A101,'intervences kodi'!$J$5:$J$222,'Visi kodi'!$G$2)+SUMIFS('intervences kodi'!$Q$5:$Q$222,'intervences kodi'!$P$5:$P$222,'Visi kodi'!A101,'intervences kodi'!$J$5:$J$222,'Visi kodi'!$G$2)+SUMIFS('intervences kodi'!$S$5:$S$222,'intervences kodi'!$R$5:$R$222,'Visi kodi'!A101,'intervences kodi'!$J$5:$J$222,'Visi kodi'!$G$2)+SUMIFS('intervences kodi'!$U$5:$U$222,'intervences kodi'!$T$5:$T$222,'Visi kodi'!A101,'intervences kodi'!$J$5:$J$222,'Visi kodi'!$G$2)+SUMIFS('intervences kodi'!$W$5:$W$222,'intervences kodi'!$V$5:$V$222,'Visi kodi'!A101,'intervences kodi'!$J$5:$J$222,'Visi kodi'!$G$2)</f>
        <v>0</v>
      </c>
      <c r="H101" s="105">
        <f t="shared" si="6"/>
        <v>0</v>
      </c>
      <c r="I101" s="105">
        <f t="shared" si="7"/>
        <v>0</v>
      </c>
      <c r="J101" s="105">
        <f t="shared" si="8"/>
        <v>0</v>
      </c>
      <c r="K101" s="169">
        <f t="shared" si="9"/>
        <v>0</v>
      </c>
      <c r="L101" s="105">
        <f>SUMIFS('intervences kodi'!$M$5:$M$222,'intervences kodi'!$L$5:$L$222,'Visi kodi'!A101,'intervences kodi'!$J$5:$J$222,'Visi kodi'!$L$2)+SUMIFS('intervences kodi'!$M$5:$M$222,'intervences kodi'!$N$5:$N$222,'Visi kodi'!A101,'intervences kodi'!$J$5:$J$222,'Visi kodi'!$L$2)+SUMIFS('intervences kodi'!$M$5:$M$222,'intervences kodi'!$P$5:$P$222,'Visi kodi'!A101,'intervences kodi'!$J$5:$J$222,'Visi kodi'!$L$2)+SUMIFS('intervences kodi'!$M$5:$M$222,'intervences kodi'!$R$5:$R$222,'Visi kodi'!A101,'intervences kodi'!$J$5:$J$222,'Visi kodi'!$L$2)+SUMIFS('intervences kodi'!$M$5:$M$222,'intervences kodi'!$T$5:$T$222,'Visi kodi'!A101,'intervences kodi'!$J$5:$J$222,'Visi kodi'!$L$2)+SUMIFS('intervences kodi'!$M$5:$M$222,'intervences kodi'!$V$5:$V$222,'Visi kodi'!A101,'intervences kodi'!$J$5:$J$222,'Visi kodi'!$L$2)</f>
        <v>0</v>
      </c>
      <c r="M101" s="82">
        <f t="shared" si="11"/>
        <v>0</v>
      </c>
      <c r="N101" s="82"/>
      <c r="O101" s="82"/>
    </row>
    <row r="102" spans="1:15" ht="11.15" customHeight="1" x14ac:dyDescent="0.2">
      <c r="A102" s="168">
        <v>96</v>
      </c>
      <c r="B102" s="180" t="s">
        <v>532</v>
      </c>
      <c r="C102" s="173">
        <v>1</v>
      </c>
      <c r="D102" s="172">
        <v>0.4</v>
      </c>
      <c r="F102" s="105">
        <f>SUMIFS('intervences kodi'!$M$5:$M$222,'intervences kodi'!$L$5:$L$222,'Visi kodi'!A102,'intervences kodi'!$J$5:$J$222,'Visi kodi'!$F$2)+SUMIFS('intervences kodi'!$O$5:$O$222,'intervences kodi'!$N$5:$N$222,'Visi kodi'!A102,'intervences kodi'!$J$5:$J$222,'Visi kodi'!$F$2)+SUMIFS('intervences kodi'!$Q$5:$Q$222,'intervences kodi'!$P$5:$P$222,'Visi kodi'!A102,'intervences kodi'!$J$5:$J$222,'Visi kodi'!$F$2)+SUMIFS('intervences kodi'!$S$5:$S$222,'intervences kodi'!$R$5:$R$222,'Visi kodi'!A102,'intervences kodi'!$J$5:$J$222,'Visi kodi'!$F$2)+SUMIFS('intervences kodi'!$U$5:$U$222,'intervences kodi'!$T$5:$T$222,'Visi kodi'!A102,'intervences kodi'!$J$5:$J$222,'Visi kodi'!$F$2)+SUMIFS('intervences kodi'!$W$5:$W$222,'intervences kodi'!$V$5:$V$222,'Visi kodi'!A102,'intervences kodi'!$J$5:$J$222,'Visi kodi'!$F$2)</f>
        <v>0</v>
      </c>
      <c r="G102" s="105">
        <f>SUMIFS('intervences kodi'!$M$5:$M$222,'intervences kodi'!$L$5:$L$222,'Visi kodi'!A102,'intervences kodi'!$J$5:$J$222,'Visi kodi'!$G$2)+SUMIFS('intervences kodi'!$O$5:$O$222,'intervences kodi'!$N$5:$N$222,'Visi kodi'!A102,'intervences kodi'!$J$5:$J$222,'Visi kodi'!$G$2)+SUMIFS('intervences kodi'!$Q$5:$Q$222,'intervences kodi'!$P$5:$P$222,'Visi kodi'!A102,'intervences kodi'!$J$5:$J$222,'Visi kodi'!$G$2)+SUMIFS('intervences kodi'!$S$5:$S$222,'intervences kodi'!$R$5:$R$222,'Visi kodi'!A102,'intervences kodi'!$J$5:$J$222,'Visi kodi'!$G$2)+SUMIFS('intervences kodi'!$U$5:$U$222,'intervences kodi'!$T$5:$T$222,'Visi kodi'!A102,'intervences kodi'!$J$5:$J$222,'Visi kodi'!$G$2)+SUMIFS('intervences kodi'!$W$5:$W$222,'intervences kodi'!$V$5:$V$222,'Visi kodi'!A102,'intervences kodi'!$J$5:$J$222,'Visi kodi'!$G$2)</f>
        <v>0</v>
      </c>
      <c r="H102" s="105">
        <f t="shared" si="6"/>
        <v>0</v>
      </c>
      <c r="I102" s="105">
        <f t="shared" si="7"/>
        <v>0</v>
      </c>
      <c r="J102" s="105">
        <f t="shared" si="8"/>
        <v>0</v>
      </c>
      <c r="K102" s="169">
        <f t="shared" si="9"/>
        <v>0</v>
      </c>
      <c r="L102" s="105">
        <f>SUMIFS('intervences kodi'!$M$5:$M$222,'intervences kodi'!$L$5:$L$222,'Visi kodi'!A102,'intervences kodi'!$J$5:$J$222,'Visi kodi'!$L$2)+SUMIFS('intervences kodi'!$M$5:$M$222,'intervences kodi'!$N$5:$N$222,'Visi kodi'!A102,'intervences kodi'!$J$5:$J$222,'Visi kodi'!$L$2)+SUMIFS('intervences kodi'!$M$5:$M$222,'intervences kodi'!$P$5:$P$222,'Visi kodi'!A102,'intervences kodi'!$J$5:$J$222,'Visi kodi'!$L$2)+SUMIFS('intervences kodi'!$M$5:$M$222,'intervences kodi'!$R$5:$R$222,'Visi kodi'!A102,'intervences kodi'!$J$5:$J$222,'Visi kodi'!$L$2)+SUMIFS('intervences kodi'!$M$5:$M$222,'intervences kodi'!$T$5:$T$222,'Visi kodi'!A102,'intervences kodi'!$J$5:$J$222,'Visi kodi'!$L$2)+SUMIFS('intervences kodi'!$M$5:$M$222,'intervences kodi'!$V$5:$V$222,'Visi kodi'!A102,'intervences kodi'!$J$5:$J$222,'Visi kodi'!$L$2)</f>
        <v>0</v>
      </c>
      <c r="M102" s="82">
        <f t="shared" si="11"/>
        <v>0</v>
      </c>
      <c r="N102" s="82"/>
      <c r="O102" s="82"/>
    </row>
    <row r="103" spans="1:15" ht="11.15" customHeight="1" x14ac:dyDescent="0.2">
      <c r="A103" s="168">
        <v>97</v>
      </c>
      <c r="B103" s="180" t="s">
        <v>533</v>
      </c>
      <c r="C103" s="173">
        <v>1</v>
      </c>
      <c r="D103" s="172">
        <v>0.4</v>
      </c>
      <c r="F103" s="105">
        <f>SUMIFS('intervences kodi'!$M$5:$M$222,'intervences kodi'!$L$5:$L$222,'Visi kodi'!A103,'intervences kodi'!$J$5:$J$222,'Visi kodi'!$F$2)+SUMIFS('intervences kodi'!$O$5:$O$222,'intervences kodi'!$N$5:$N$222,'Visi kodi'!A103,'intervences kodi'!$J$5:$J$222,'Visi kodi'!$F$2)+SUMIFS('intervences kodi'!$Q$5:$Q$222,'intervences kodi'!$P$5:$P$222,'Visi kodi'!A103,'intervences kodi'!$J$5:$J$222,'Visi kodi'!$F$2)+SUMIFS('intervences kodi'!$S$5:$S$222,'intervences kodi'!$R$5:$R$222,'Visi kodi'!A103,'intervences kodi'!$J$5:$J$222,'Visi kodi'!$F$2)+SUMIFS('intervences kodi'!$U$5:$U$222,'intervences kodi'!$T$5:$T$222,'Visi kodi'!A103,'intervences kodi'!$J$5:$J$222,'Visi kodi'!$F$2)+SUMIFS('intervences kodi'!$W$5:$W$222,'intervences kodi'!$V$5:$V$222,'Visi kodi'!A103,'intervences kodi'!$J$5:$J$222,'Visi kodi'!$F$2)</f>
        <v>0</v>
      </c>
      <c r="G103" s="105">
        <f>SUMIFS('intervences kodi'!$M$5:$M$222,'intervences kodi'!$L$5:$L$222,'Visi kodi'!A103,'intervences kodi'!$J$5:$J$222,'Visi kodi'!$G$2)+SUMIFS('intervences kodi'!$O$5:$O$222,'intervences kodi'!$N$5:$N$222,'Visi kodi'!A103,'intervences kodi'!$J$5:$J$222,'Visi kodi'!$G$2)+SUMIFS('intervences kodi'!$Q$5:$Q$222,'intervences kodi'!$P$5:$P$222,'Visi kodi'!A103,'intervences kodi'!$J$5:$J$222,'Visi kodi'!$G$2)+SUMIFS('intervences kodi'!$S$5:$S$222,'intervences kodi'!$R$5:$R$222,'Visi kodi'!A103,'intervences kodi'!$J$5:$J$222,'Visi kodi'!$G$2)+SUMIFS('intervences kodi'!$U$5:$U$222,'intervences kodi'!$T$5:$T$222,'Visi kodi'!A103,'intervences kodi'!$J$5:$J$222,'Visi kodi'!$G$2)+SUMIFS('intervences kodi'!$W$5:$W$222,'intervences kodi'!$V$5:$V$222,'Visi kodi'!A103,'intervences kodi'!$J$5:$J$222,'Visi kodi'!$G$2)</f>
        <v>0</v>
      </c>
      <c r="H103" s="105">
        <f t="shared" si="6"/>
        <v>0</v>
      </c>
      <c r="I103" s="105">
        <f t="shared" si="7"/>
        <v>0</v>
      </c>
      <c r="J103" s="105">
        <f t="shared" si="8"/>
        <v>0</v>
      </c>
      <c r="K103" s="169">
        <f t="shared" si="9"/>
        <v>0</v>
      </c>
      <c r="L103" s="105">
        <f>SUMIFS('intervences kodi'!$M$5:$M$222,'intervences kodi'!$L$5:$L$222,'Visi kodi'!A103,'intervences kodi'!$J$5:$J$222,'Visi kodi'!$L$2)+SUMIFS('intervences kodi'!$M$5:$M$222,'intervences kodi'!$N$5:$N$222,'Visi kodi'!A103,'intervences kodi'!$J$5:$J$222,'Visi kodi'!$L$2)+SUMIFS('intervences kodi'!$M$5:$M$222,'intervences kodi'!$P$5:$P$222,'Visi kodi'!A103,'intervences kodi'!$J$5:$J$222,'Visi kodi'!$L$2)+SUMIFS('intervences kodi'!$M$5:$M$222,'intervences kodi'!$R$5:$R$222,'Visi kodi'!A103,'intervences kodi'!$J$5:$J$222,'Visi kodi'!$L$2)+SUMIFS('intervences kodi'!$M$5:$M$222,'intervences kodi'!$T$5:$T$222,'Visi kodi'!A103,'intervences kodi'!$J$5:$J$222,'Visi kodi'!$L$2)+SUMIFS('intervences kodi'!$M$5:$M$222,'intervences kodi'!$V$5:$V$222,'Visi kodi'!A103,'intervences kodi'!$J$5:$J$222,'Visi kodi'!$L$2)</f>
        <v>0</v>
      </c>
      <c r="M103" s="82">
        <f t="shared" si="11"/>
        <v>0</v>
      </c>
      <c r="N103" s="82"/>
      <c r="O103" s="82"/>
    </row>
    <row r="104" spans="1:15" ht="11.15" customHeight="1" x14ac:dyDescent="0.2">
      <c r="A104" s="168">
        <v>98</v>
      </c>
      <c r="B104" s="180" t="s">
        <v>1811</v>
      </c>
      <c r="C104" s="172">
        <v>0.4</v>
      </c>
      <c r="D104" s="172">
        <v>0.4</v>
      </c>
      <c r="F104" s="105">
        <f>SUMIFS('intervences kodi'!$M$5:$M$222,'intervences kodi'!$L$5:$L$222,'Visi kodi'!A104,'intervences kodi'!$J$5:$J$222,'Visi kodi'!$F$2)+SUMIFS('intervences kodi'!$O$5:$O$222,'intervences kodi'!$N$5:$N$222,'Visi kodi'!A104,'intervences kodi'!$J$5:$J$222,'Visi kodi'!$F$2)+SUMIFS('intervences kodi'!$Q$5:$Q$222,'intervences kodi'!$P$5:$P$222,'Visi kodi'!A104,'intervences kodi'!$J$5:$J$222,'Visi kodi'!$F$2)+SUMIFS('intervences kodi'!$S$5:$S$222,'intervences kodi'!$R$5:$R$222,'Visi kodi'!A104,'intervences kodi'!$J$5:$J$222,'Visi kodi'!$F$2)+SUMIFS('intervences kodi'!$U$5:$U$222,'intervences kodi'!$T$5:$T$222,'Visi kodi'!A104,'intervences kodi'!$J$5:$J$222,'Visi kodi'!$F$2)+SUMIFS('intervences kodi'!$W$5:$W$222,'intervences kodi'!$V$5:$V$222,'Visi kodi'!A104,'intervences kodi'!$J$5:$J$222,'Visi kodi'!$F$2)</f>
        <v>0</v>
      </c>
      <c r="G104" s="105">
        <f>SUMIFS('intervences kodi'!$M$5:$M$222,'intervences kodi'!$L$5:$L$222,'Visi kodi'!A104,'intervences kodi'!$J$5:$J$222,'Visi kodi'!$G$2)+SUMIFS('intervences kodi'!$O$5:$O$222,'intervences kodi'!$N$5:$N$222,'Visi kodi'!A104,'intervences kodi'!$J$5:$J$222,'Visi kodi'!$G$2)+SUMIFS('intervences kodi'!$Q$5:$Q$222,'intervences kodi'!$P$5:$P$222,'Visi kodi'!A104,'intervences kodi'!$J$5:$J$222,'Visi kodi'!$G$2)+SUMIFS('intervences kodi'!$S$5:$S$222,'intervences kodi'!$R$5:$R$222,'Visi kodi'!A104,'intervences kodi'!$J$5:$J$222,'Visi kodi'!$G$2)+SUMIFS('intervences kodi'!$U$5:$U$222,'intervences kodi'!$T$5:$T$222,'Visi kodi'!A104,'intervences kodi'!$J$5:$J$222,'Visi kodi'!$G$2)+SUMIFS('intervences kodi'!$W$5:$W$222,'intervences kodi'!$V$5:$V$222,'Visi kodi'!A104,'intervences kodi'!$J$5:$J$222,'Visi kodi'!$G$2)</f>
        <v>0</v>
      </c>
      <c r="H104" s="105">
        <f t="shared" si="6"/>
        <v>0</v>
      </c>
      <c r="I104" s="105">
        <f t="shared" si="7"/>
        <v>0</v>
      </c>
      <c r="J104" s="105">
        <f t="shared" si="8"/>
        <v>0</v>
      </c>
      <c r="K104" s="169">
        <f t="shared" si="9"/>
        <v>0</v>
      </c>
      <c r="L104" s="105">
        <f>SUMIFS('intervences kodi'!$M$5:$M$222,'intervences kodi'!$L$5:$L$222,'Visi kodi'!A104,'intervences kodi'!$J$5:$J$222,'Visi kodi'!$L$2)+SUMIFS('intervences kodi'!$M$5:$M$222,'intervences kodi'!$N$5:$N$222,'Visi kodi'!A104,'intervences kodi'!$J$5:$J$222,'Visi kodi'!$L$2)+SUMIFS('intervences kodi'!$M$5:$M$222,'intervences kodi'!$P$5:$P$222,'Visi kodi'!A104,'intervences kodi'!$J$5:$J$222,'Visi kodi'!$L$2)+SUMIFS('intervences kodi'!$M$5:$M$222,'intervences kodi'!$R$5:$R$222,'Visi kodi'!A104,'intervences kodi'!$J$5:$J$222,'Visi kodi'!$L$2)+SUMIFS('intervences kodi'!$M$5:$M$222,'intervences kodi'!$T$5:$T$222,'Visi kodi'!A104,'intervences kodi'!$J$5:$J$222,'Visi kodi'!$L$2)+SUMIFS('intervences kodi'!$M$5:$M$222,'intervences kodi'!$V$5:$V$222,'Visi kodi'!A104,'intervences kodi'!$J$5:$J$222,'Visi kodi'!$L$2)</f>
        <v>0</v>
      </c>
      <c r="M104" s="82">
        <f t="shared" si="11"/>
        <v>0</v>
      </c>
      <c r="N104" s="82"/>
      <c r="O104" s="82"/>
    </row>
    <row r="105" spans="1:15" ht="11.15" customHeight="1" x14ac:dyDescent="0.2">
      <c r="A105" s="168">
        <v>99</v>
      </c>
      <c r="B105" s="180" t="s">
        <v>1812</v>
      </c>
      <c r="C105" s="173">
        <v>1</v>
      </c>
      <c r="D105" s="172">
        <v>0.4</v>
      </c>
      <c r="F105" s="105">
        <f>SUMIFS('intervences kodi'!$M$5:$M$222,'intervences kodi'!$L$5:$L$222,'Visi kodi'!A105,'intervences kodi'!$J$5:$J$222,'Visi kodi'!$F$2)+SUMIFS('intervences kodi'!$O$5:$O$222,'intervences kodi'!$N$5:$N$222,'Visi kodi'!A105,'intervences kodi'!$J$5:$J$222,'Visi kodi'!$F$2)+SUMIFS('intervences kodi'!$Q$5:$Q$222,'intervences kodi'!$P$5:$P$222,'Visi kodi'!A105,'intervences kodi'!$J$5:$J$222,'Visi kodi'!$F$2)+SUMIFS('intervences kodi'!$S$5:$S$222,'intervences kodi'!$R$5:$R$222,'Visi kodi'!A105,'intervences kodi'!$J$5:$J$222,'Visi kodi'!$F$2)+SUMIFS('intervences kodi'!$U$5:$U$222,'intervences kodi'!$T$5:$T$222,'Visi kodi'!A105,'intervences kodi'!$J$5:$J$222,'Visi kodi'!$F$2)+SUMIFS('intervences kodi'!$W$5:$W$222,'intervences kodi'!$V$5:$V$222,'Visi kodi'!A105,'intervences kodi'!$J$5:$J$222,'Visi kodi'!$F$2)</f>
        <v>0</v>
      </c>
      <c r="G105" s="105">
        <f>SUMIFS('intervences kodi'!$M$5:$M$222,'intervences kodi'!$L$5:$L$222,'Visi kodi'!A105,'intervences kodi'!$J$5:$J$222,'Visi kodi'!$G$2)+SUMIFS('intervences kodi'!$O$5:$O$222,'intervences kodi'!$N$5:$N$222,'Visi kodi'!A105,'intervences kodi'!$J$5:$J$222,'Visi kodi'!$G$2)+SUMIFS('intervences kodi'!$Q$5:$Q$222,'intervences kodi'!$P$5:$P$222,'Visi kodi'!A105,'intervences kodi'!$J$5:$J$222,'Visi kodi'!$G$2)+SUMIFS('intervences kodi'!$S$5:$S$222,'intervences kodi'!$R$5:$R$222,'Visi kodi'!A105,'intervences kodi'!$J$5:$J$222,'Visi kodi'!$G$2)+SUMIFS('intervences kodi'!$U$5:$U$222,'intervences kodi'!$T$5:$T$222,'Visi kodi'!A105,'intervences kodi'!$J$5:$J$222,'Visi kodi'!$G$2)+SUMIFS('intervences kodi'!$W$5:$W$222,'intervences kodi'!$V$5:$V$222,'Visi kodi'!A105,'intervences kodi'!$J$5:$J$222,'Visi kodi'!$G$2)</f>
        <v>0</v>
      </c>
      <c r="H105" s="105">
        <f t="shared" si="6"/>
        <v>0</v>
      </c>
      <c r="I105" s="105">
        <f t="shared" si="7"/>
        <v>0</v>
      </c>
      <c r="J105" s="105">
        <f t="shared" si="8"/>
        <v>0</v>
      </c>
      <c r="K105" s="169">
        <f t="shared" si="9"/>
        <v>0</v>
      </c>
      <c r="L105" s="105">
        <f>SUMIFS('intervences kodi'!$M$5:$M$222,'intervences kodi'!$L$5:$L$222,'Visi kodi'!A105,'intervences kodi'!$J$5:$J$222,'Visi kodi'!$L$2)+SUMIFS('intervences kodi'!$M$5:$M$222,'intervences kodi'!$N$5:$N$222,'Visi kodi'!A105,'intervences kodi'!$J$5:$J$222,'Visi kodi'!$L$2)+SUMIFS('intervences kodi'!$M$5:$M$222,'intervences kodi'!$P$5:$P$222,'Visi kodi'!A105,'intervences kodi'!$J$5:$J$222,'Visi kodi'!$L$2)+SUMIFS('intervences kodi'!$M$5:$M$222,'intervences kodi'!$R$5:$R$222,'Visi kodi'!A105,'intervences kodi'!$J$5:$J$222,'Visi kodi'!$L$2)+SUMIFS('intervences kodi'!$M$5:$M$222,'intervences kodi'!$T$5:$T$222,'Visi kodi'!A105,'intervences kodi'!$J$5:$J$222,'Visi kodi'!$L$2)+SUMIFS('intervences kodi'!$M$5:$M$222,'intervences kodi'!$V$5:$V$222,'Visi kodi'!A105,'intervences kodi'!$J$5:$J$222,'Visi kodi'!$L$2)</f>
        <v>0</v>
      </c>
      <c r="M105" s="82">
        <f t="shared" si="11"/>
        <v>0</v>
      </c>
      <c r="N105" s="82"/>
      <c r="O105" s="82"/>
    </row>
    <row r="106" spans="1:15" ht="11.15" customHeight="1" x14ac:dyDescent="0.2">
      <c r="A106" s="168">
        <v>100</v>
      </c>
      <c r="B106" s="180" t="s">
        <v>1813</v>
      </c>
      <c r="C106" s="173">
        <v>1</v>
      </c>
      <c r="D106" s="172">
        <v>0.4</v>
      </c>
      <c r="F106" s="105">
        <f>SUMIFS('intervences kodi'!$M$5:$M$222,'intervences kodi'!$L$5:$L$222,'Visi kodi'!A106,'intervences kodi'!$J$5:$J$222,'Visi kodi'!$F$2)+SUMIFS('intervences kodi'!$O$5:$O$222,'intervences kodi'!$N$5:$N$222,'Visi kodi'!A106,'intervences kodi'!$J$5:$J$222,'Visi kodi'!$F$2)+SUMIFS('intervences kodi'!$Q$5:$Q$222,'intervences kodi'!$P$5:$P$222,'Visi kodi'!A106,'intervences kodi'!$J$5:$J$222,'Visi kodi'!$F$2)+SUMIFS('intervences kodi'!$S$5:$S$222,'intervences kodi'!$R$5:$R$222,'Visi kodi'!A106,'intervences kodi'!$J$5:$J$222,'Visi kodi'!$F$2)+SUMIFS('intervences kodi'!$U$5:$U$222,'intervences kodi'!$T$5:$T$222,'Visi kodi'!A106,'intervences kodi'!$J$5:$J$222,'Visi kodi'!$F$2)+SUMIFS('intervences kodi'!$W$5:$W$222,'intervences kodi'!$V$5:$V$222,'Visi kodi'!A106,'intervences kodi'!$J$5:$J$222,'Visi kodi'!$F$2)</f>
        <v>0</v>
      </c>
      <c r="G106" s="105">
        <f>SUMIFS('intervences kodi'!$M$5:$M$222,'intervences kodi'!$L$5:$L$222,'Visi kodi'!A106,'intervences kodi'!$J$5:$J$222,'Visi kodi'!$G$2)+SUMIFS('intervences kodi'!$O$5:$O$222,'intervences kodi'!$N$5:$N$222,'Visi kodi'!A106,'intervences kodi'!$J$5:$J$222,'Visi kodi'!$G$2)+SUMIFS('intervences kodi'!$Q$5:$Q$222,'intervences kodi'!$P$5:$P$222,'Visi kodi'!A106,'intervences kodi'!$J$5:$J$222,'Visi kodi'!$G$2)+SUMIFS('intervences kodi'!$S$5:$S$222,'intervences kodi'!$R$5:$R$222,'Visi kodi'!A106,'intervences kodi'!$J$5:$J$222,'Visi kodi'!$G$2)+SUMIFS('intervences kodi'!$U$5:$U$222,'intervences kodi'!$T$5:$T$222,'Visi kodi'!A106,'intervences kodi'!$J$5:$J$222,'Visi kodi'!$G$2)+SUMIFS('intervences kodi'!$W$5:$W$222,'intervences kodi'!$V$5:$V$222,'Visi kodi'!A106,'intervences kodi'!$J$5:$J$222,'Visi kodi'!$G$2)</f>
        <v>377806374</v>
      </c>
      <c r="H106" s="105">
        <f t="shared" si="6"/>
        <v>0</v>
      </c>
      <c r="I106" s="105">
        <f t="shared" si="7"/>
        <v>377806374</v>
      </c>
      <c r="J106" s="105">
        <f t="shared" si="8"/>
        <v>0</v>
      </c>
      <c r="K106" s="169">
        <f t="shared" si="9"/>
        <v>151122549.59999999</v>
      </c>
      <c r="L106" s="105">
        <f>SUMIFS('intervences kodi'!$M$5:$M$222,'intervences kodi'!$L$5:$L$222,'Visi kodi'!A106,'intervences kodi'!$J$5:$J$222,'Visi kodi'!$L$2)+SUMIFS('intervences kodi'!$M$5:$M$222,'intervences kodi'!$N$5:$N$222,'Visi kodi'!A106,'intervences kodi'!$J$5:$J$222,'Visi kodi'!$L$2)+SUMIFS('intervences kodi'!$M$5:$M$222,'intervences kodi'!$P$5:$P$222,'Visi kodi'!A106,'intervences kodi'!$J$5:$J$222,'Visi kodi'!$L$2)+SUMIFS('intervences kodi'!$M$5:$M$222,'intervences kodi'!$R$5:$R$222,'Visi kodi'!A106,'intervences kodi'!$J$5:$J$222,'Visi kodi'!$L$2)+SUMIFS('intervences kodi'!$M$5:$M$222,'intervences kodi'!$T$5:$T$222,'Visi kodi'!A106,'intervences kodi'!$J$5:$J$222,'Visi kodi'!$L$2)+SUMIFS('intervences kodi'!$M$5:$M$222,'intervences kodi'!$V$5:$V$222,'Visi kodi'!A106,'intervences kodi'!$J$5:$J$222,'Visi kodi'!$L$2)</f>
        <v>0</v>
      </c>
      <c r="M106" s="82">
        <f t="shared" si="11"/>
        <v>0</v>
      </c>
      <c r="N106" s="82"/>
      <c r="O106" s="82"/>
    </row>
    <row r="107" spans="1:15" ht="11.15" customHeight="1" x14ac:dyDescent="0.2">
      <c r="A107" s="168">
        <v>101</v>
      </c>
      <c r="B107" s="180" t="s">
        <v>534</v>
      </c>
      <c r="C107" s="173">
        <v>1</v>
      </c>
      <c r="D107" s="172">
        <v>0.4</v>
      </c>
      <c r="F107" s="105">
        <f>SUMIFS('intervences kodi'!$M$5:$M$222,'intervences kodi'!$L$5:$L$222,'Visi kodi'!A107,'intervences kodi'!$J$5:$J$222,'Visi kodi'!$F$2)+SUMIFS('intervences kodi'!$O$5:$O$222,'intervences kodi'!$N$5:$N$222,'Visi kodi'!A107,'intervences kodi'!$J$5:$J$222,'Visi kodi'!$F$2)+SUMIFS('intervences kodi'!$Q$5:$Q$222,'intervences kodi'!$P$5:$P$222,'Visi kodi'!A107,'intervences kodi'!$J$5:$J$222,'Visi kodi'!$F$2)+SUMIFS('intervences kodi'!$S$5:$S$222,'intervences kodi'!$R$5:$R$222,'Visi kodi'!A107,'intervences kodi'!$J$5:$J$222,'Visi kodi'!$F$2)+SUMIFS('intervences kodi'!$U$5:$U$222,'intervences kodi'!$T$5:$T$222,'Visi kodi'!A107,'intervences kodi'!$J$5:$J$222,'Visi kodi'!$F$2)+SUMIFS('intervences kodi'!$W$5:$W$222,'intervences kodi'!$V$5:$V$222,'Visi kodi'!A107,'intervences kodi'!$J$5:$J$222,'Visi kodi'!$F$2)</f>
        <v>0</v>
      </c>
      <c r="G107" s="105">
        <f>SUMIFS('intervences kodi'!$M$5:$M$222,'intervences kodi'!$L$5:$L$222,'Visi kodi'!A107,'intervences kodi'!$J$5:$J$222,'Visi kodi'!$G$2)+SUMIFS('intervences kodi'!$O$5:$O$222,'intervences kodi'!$N$5:$N$222,'Visi kodi'!A107,'intervences kodi'!$J$5:$J$222,'Visi kodi'!$G$2)+SUMIFS('intervences kodi'!$Q$5:$Q$222,'intervences kodi'!$P$5:$P$222,'Visi kodi'!A107,'intervences kodi'!$J$5:$J$222,'Visi kodi'!$G$2)+SUMIFS('intervences kodi'!$S$5:$S$222,'intervences kodi'!$R$5:$R$222,'Visi kodi'!A107,'intervences kodi'!$J$5:$J$222,'Visi kodi'!$G$2)+SUMIFS('intervences kodi'!$U$5:$U$222,'intervences kodi'!$T$5:$T$222,'Visi kodi'!A107,'intervences kodi'!$J$5:$J$222,'Visi kodi'!$G$2)+SUMIFS('intervences kodi'!$W$5:$W$222,'intervences kodi'!$V$5:$V$222,'Visi kodi'!A107,'intervences kodi'!$J$5:$J$222,'Visi kodi'!$G$2)</f>
        <v>0</v>
      </c>
      <c r="H107" s="105">
        <f t="shared" si="6"/>
        <v>0</v>
      </c>
      <c r="I107" s="105">
        <f t="shared" si="7"/>
        <v>0</v>
      </c>
      <c r="J107" s="105">
        <f t="shared" si="8"/>
        <v>0</v>
      </c>
      <c r="K107" s="169">
        <f t="shared" si="9"/>
        <v>0</v>
      </c>
      <c r="L107" s="105">
        <f>SUMIFS('intervences kodi'!$M$5:$M$222,'intervences kodi'!$L$5:$L$222,'Visi kodi'!A107,'intervences kodi'!$J$5:$J$222,'Visi kodi'!$L$2)+SUMIFS('intervences kodi'!$M$5:$M$222,'intervences kodi'!$N$5:$N$222,'Visi kodi'!A107,'intervences kodi'!$J$5:$J$222,'Visi kodi'!$L$2)+SUMIFS('intervences kodi'!$M$5:$M$222,'intervences kodi'!$P$5:$P$222,'Visi kodi'!A107,'intervences kodi'!$J$5:$J$222,'Visi kodi'!$L$2)+SUMIFS('intervences kodi'!$M$5:$M$222,'intervences kodi'!$R$5:$R$222,'Visi kodi'!A107,'intervences kodi'!$J$5:$J$222,'Visi kodi'!$L$2)+SUMIFS('intervences kodi'!$M$5:$M$222,'intervences kodi'!$T$5:$T$222,'Visi kodi'!A107,'intervences kodi'!$J$5:$J$222,'Visi kodi'!$L$2)+SUMIFS('intervences kodi'!$M$5:$M$222,'intervences kodi'!$V$5:$V$222,'Visi kodi'!A107,'intervences kodi'!$J$5:$J$222,'Visi kodi'!$L$2)</f>
        <v>0</v>
      </c>
      <c r="M107" s="82">
        <f t="shared" si="11"/>
        <v>0</v>
      </c>
      <c r="N107" s="82"/>
      <c r="O107" s="82"/>
    </row>
    <row r="108" spans="1:15" ht="11.15" customHeight="1" x14ac:dyDescent="0.2">
      <c r="A108" s="168">
        <v>102</v>
      </c>
      <c r="B108" s="180" t="s">
        <v>535</v>
      </c>
      <c r="C108" s="172">
        <v>0.4</v>
      </c>
      <c r="D108" s="172">
        <v>0.4</v>
      </c>
      <c r="F108" s="105">
        <f>SUMIFS('intervences kodi'!$M$5:$M$222,'intervences kodi'!$L$5:$L$222,'Visi kodi'!A108,'intervences kodi'!$J$5:$J$222,'Visi kodi'!$F$2)+SUMIFS('intervences kodi'!$O$5:$O$222,'intervences kodi'!$N$5:$N$222,'Visi kodi'!A108,'intervences kodi'!$J$5:$J$222,'Visi kodi'!$F$2)+SUMIFS('intervences kodi'!$Q$5:$Q$222,'intervences kodi'!$P$5:$P$222,'Visi kodi'!A108,'intervences kodi'!$J$5:$J$222,'Visi kodi'!$F$2)+SUMIFS('intervences kodi'!$S$5:$S$222,'intervences kodi'!$R$5:$R$222,'Visi kodi'!A108,'intervences kodi'!$J$5:$J$222,'Visi kodi'!$F$2)+SUMIFS('intervences kodi'!$U$5:$U$222,'intervences kodi'!$T$5:$T$222,'Visi kodi'!A108,'intervences kodi'!$J$5:$J$222,'Visi kodi'!$F$2)+SUMIFS('intervences kodi'!$W$5:$W$222,'intervences kodi'!$V$5:$V$222,'Visi kodi'!A108,'intervences kodi'!$J$5:$J$222,'Visi kodi'!$F$2)</f>
        <v>0</v>
      </c>
      <c r="G108" s="105">
        <f>SUMIFS('intervences kodi'!$M$5:$M$222,'intervences kodi'!$L$5:$L$222,'Visi kodi'!A108,'intervences kodi'!$J$5:$J$222,'Visi kodi'!$G$2)+SUMIFS('intervences kodi'!$O$5:$O$222,'intervences kodi'!$N$5:$N$222,'Visi kodi'!A108,'intervences kodi'!$J$5:$J$222,'Visi kodi'!$G$2)+SUMIFS('intervences kodi'!$Q$5:$Q$222,'intervences kodi'!$P$5:$P$222,'Visi kodi'!A108,'intervences kodi'!$J$5:$J$222,'Visi kodi'!$G$2)+SUMIFS('intervences kodi'!$S$5:$S$222,'intervences kodi'!$R$5:$R$222,'Visi kodi'!A108,'intervences kodi'!$J$5:$J$222,'Visi kodi'!$G$2)+SUMIFS('intervences kodi'!$U$5:$U$222,'intervences kodi'!$T$5:$T$222,'Visi kodi'!A108,'intervences kodi'!$J$5:$J$222,'Visi kodi'!$G$2)+SUMIFS('intervences kodi'!$W$5:$W$222,'intervences kodi'!$V$5:$V$222,'Visi kodi'!A108,'intervences kodi'!$J$5:$J$222,'Visi kodi'!$G$2)</f>
        <v>0</v>
      </c>
      <c r="H108" s="105">
        <f t="shared" si="6"/>
        <v>0</v>
      </c>
      <c r="I108" s="105">
        <f t="shared" si="7"/>
        <v>0</v>
      </c>
      <c r="J108" s="105">
        <f t="shared" si="8"/>
        <v>0</v>
      </c>
      <c r="K108" s="169">
        <f t="shared" si="9"/>
        <v>0</v>
      </c>
      <c r="L108" s="105">
        <f>SUMIFS('intervences kodi'!$M$5:$M$222,'intervences kodi'!$L$5:$L$222,'Visi kodi'!A108,'intervences kodi'!$J$5:$J$222,'Visi kodi'!$L$2)+SUMIFS('intervences kodi'!$M$5:$M$222,'intervences kodi'!$N$5:$N$222,'Visi kodi'!A108,'intervences kodi'!$J$5:$J$222,'Visi kodi'!$L$2)+SUMIFS('intervences kodi'!$M$5:$M$222,'intervences kodi'!$P$5:$P$222,'Visi kodi'!A108,'intervences kodi'!$J$5:$J$222,'Visi kodi'!$L$2)+SUMIFS('intervences kodi'!$M$5:$M$222,'intervences kodi'!$R$5:$R$222,'Visi kodi'!A108,'intervences kodi'!$J$5:$J$222,'Visi kodi'!$L$2)+SUMIFS('intervences kodi'!$M$5:$M$222,'intervences kodi'!$T$5:$T$222,'Visi kodi'!A108,'intervences kodi'!$J$5:$J$222,'Visi kodi'!$L$2)+SUMIFS('intervences kodi'!$M$5:$M$222,'intervences kodi'!$V$5:$V$222,'Visi kodi'!A108,'intervences kodi'!$J$5:$J$222,'Visi kodi'!$L$2)</f>
        <v>0</v>
      </c>
      <c r="M108" s="82">
        <f t="shared" si="11"/>
        <v>0</v>
      </c>
      <c r="N108" s="82"/>
      <c r="O108" s="82"/>
    </row>
    <row r="109" spans="1:15" ht="11.15" customHeight="1" x14ac:dyDescent="0.2">
      <c r="A109" s="168">
        <v>103</v>
      </c>
      <c r="B109" s="180" t="s">
        <v>1814</v>
      </c>
      <c r="C109" s="173">
        <v>1</v>
      </c>
      <c r="D109" s="172">
        <v>0.4</v>
      </c>
      <c r="F109" s="105">
        <f>SUMIFS('intervences kodi'!$M$5:$M$222,'intervences kodi'!$L$5:$L$222,'Visi kodi'!A109,'intervences kodi'!$J$5:$J$222,'Visi kodi'!$F$2)+SUMIFS('intervences kodi'!$O$5:$O$222,'intervences kodi'!$N$5:$N$222,'Visi kodi'!A109,'intervences kodi'!$J$5:$J$222,'Visi kodi'!$F$2)+SUMIFS('intervences kodi'!$Q$5:$Q$222,'intervences kodi'!$P$5:$P$222,'Visi kodi'!A109,'intervences kodi'!$J$5:$J$222,'Visi kodi'!$F$2)+SUMIFS('intervences kodi'!$S$5:$S$222,'intervences kodi'!$R$5:$R$222,'Visi kodi'!A109,'intervences kodi'!$J$5:$J$222,'Visi kodi'!$F$2)+SUMIFS('intervences kodi'!$U$5:$U$222,'intervences kodi'!$T$5:$T$222,'Visi kodi'!A109,'intervences kodi'!$J$5:$J$222,'Visi kodi'!$F$2)+SUMIFS('intervences kodi'!$W$5:$W$222,'intervences kodi'!$V$5:$V$222,'Visi kodi'!A109,'intervences kodi'!$J$5:$J$222,'Visi kodi'!$F$2)</f>
        <v>0</v>
      </c>
      <c r="G109" s="105">
        <f>SUMIFS('intervences kodi'!$M$5:$M$222,'intervences kodi'!$L$5:$L$222,'Visi kodi'!A109,'intervences kodi'!$J$5:$J$222,'Visi kodi'!$G$2)+SUMIFS('intervences kodi'!$O$5:$O$222,'intervences kodi'!$N$5:$N$222,'Visi kodi'!A109,'intervences kodi'!$J$5:$J$222,'Visi kodi'!$G$2)+SUMIFS('intervences kodi'!$Q$5:$Q$222,'intervences kodi'!$P$5:$P$222,'Visi kodi'!A109,'intervences kodi'!$J$5:$J$222,'Visi kodi'!$G$2)+SUMIFS('intervences kodi'!$S$5:$S$222,'intervences kodi'!$R$5:$R$222,'Visi kodi'!A109,'intervences kodi'!$J$5:$J$222,'Visi kodi'!$G$2)+SUMIFS('intervences kodi'!$U$5:$U$222,'intervences kodi'!$T$5:$T$222,'Visi kodi'!A109,'intervences kodi'!$J$5:$J$222,'Visi kodi'!$G$2)+SUMIFS('intervences kodi'!$W$5:$W$222,'intervences kodi'!$V$5:$V$222,'Visi kodi'!A109,'intervences kodi'!$J$5:$J$222,'Visi kodi'!$G$2)</f>
        <v>0</v>
      </c>
      <c r="H109" s="105">
        <f t="shared" si="6"/>
        <v>0</v>
      </c>
      <c r="I109" s="105">
        <f t="shared" si="7"/>
        <v>0</v>
      </c>
      <c r="J109" s="105">
        <f t="shared" si="8"/>
        <v>0</v>
      </c>
      <c r="K109" s="169">
        <f t="shared" si="9"/>
        <v>0</v>
      </c>
      <c r="L109" s="105">
        <f>SUMIFS('intervences kodi'!$M$5:$M$222,'intervences kodi'!$L$5:$L$222,'Visi kodi'!A109,'intervences kodi'!$J$5:$J$222,'Visi kodi'!$L$2)+SUMIFS('intervences kodi'!$M$5:$M$222,'intervences kodi'!$N$5:$N$222,'Visi kodi'!A109,'intervences kodi'!$J$5:$J$222,'Visi kodi'!$L$2)+SUMIFS('intervences kodi'!$M$5:$M$222,'intervences kodi'!$P$5:$P$222,'Visi kodi'!A109,'intervences kodi'!$J$5:$J$222,'Visi kodi'!$L$2)+SUMIFS('intervences kodi'!$M$5:$M$222,'intervences kodi'!$R$5:$R$222,'Visi kodi'!A109,'intervences kodi'!$J$5:$J$222,'Visi kodi'!$L$2)+SUMIFS('intervences kodi'!$M$5:$M$222,'intervences kodi'!$T$5:$T$222,'Visi kodi'!A109,'intervences kodi'!$J$5:$J$222,'Visi kodi'!$L$2)+SUMIFS('intervences kodi'!$M$5:$M$222,'intervences kodi'!$V$5:$V$222,'Visi kodi'!A109,'intervences kodi'!$J$5:$J$222,'Visi kodi'!$L$2)</f>
        <v>0</v>
      </c>
      <c r="M109" s="82">
        <f t="shared" si="11"/>
        <v>0</v>
      </c>
      <c r="N109" s="82"/>
      <c r="O109" s="82"/>
    </row>
    <row r="110" spans="1:15" ht="11.15" customHeight="1" x14ac:dyDescent="0.2">
      <c r="A110" s="168">
        <v>104</v>
      </c>
      <c r="B110" s="61" t="s">
        <v>406</v>
      </c>
      <c r="C110" s="172">
        <v>0.4</v>
      </c>
      <c r="D110" s="56">
        <v>0</v>
      </c>
      <c r="F110" s="105">
        <f>SUMIFS('intervences kodi'!$M$5:$M$222,'intervences kodi'!$L$5:$L$222,'Visi kodi'!A110,'intervences kodi'!$J$5:$J$222,'Visi kodi'!$F$2)+SUMIFS('intervences kodi'!$O$5:$O$222,'intervences kodi'!$N$5:$N$222,'Visi kodi'!A110,'intervences kodi'!$J$5:$J$222,'Visi kodi'!$F$2)+SUMIFS('intervences kodi'!$Q$5:$Q$222,'intervences kodi'!$P$5:$P$222,'Visi kodi'!A110,'intervences kodi'!$J$5:$J$222,'Visi kodi'!$F$2)+SUMIFS('intervences kodi'!$S$5:$S$222,'intervences kodi'!$R$5:$R$222,'Visi kodi'!A110,'intervences kodi'!$J$5:$J$222,'Visi kodi'!$F$2)+SUMIFS('intervences kodi'!$U$5:$U$222,'intervences kodi'!$T$5:$T$222,'Visi kodi'!A110,'intervences kodi'!$J$5:$J$222,'Visi kodi'!$F$2)+SUMIFS('intervences kodi'!$W$5:$W$222,'intervences kodi'!$V$5:$V$222,'Visi kodi'!A110,'intervences kodi'!$J$5:$J$222,'Visi kodi'!$F$2)</f>
        <v>0</v>
      </c>
      <c r="G110" s="105">
        <f>SUMIFS('intervences kodi'!$M$5:$M$222,'intervences kodi'!$L$5:$L$222,'Visi kodi'!A110,'intervences kodi'!$J$5:$J$222,'Visi kodi'!$G$2)+SUMIFS('intervences kodi'!$O$5:$O$222,'intervences kodi'!$N$5:$N$222,'Visi kodi'!A110,'intervences kodi'!$J$5:$J$222,'Visi kodi'!$G$2)+SUMIFS('intervences kodi'!$Q$5:$Q$222,'intervences kodi'!$P$5:$P$222,'Visi kodi'!A110,'intervences kodi'!$J$5:$J$222,'Visi kodi'!$G$2)+SUMIFS('intervences kodi'!$S$5:$S$222,'intervences kodi'!$R$5:$R$222,'Visi kodi'!A110,'intervences kodi'!$J$5:$J$222,'Visi kodi'!$G$2)+SUMIFS('intervences kodi'!$U$5:$U$222,'intervences kodi'!$T$5:$T$222,'Visi kodi'!A110,'intervences kodi'!$J$5:$J$222,'Visi kodi'!$G$2)+SUMIFS('intervences kodi'!$W$5:$W$222,'intervences kodi'!$V$5:$V$222,'Visi kodi'!A110,'intervences kodi'!$J$5:$J$222,'Visi kodi'!$G$2)</f>
        <v>0</v>
      </c>
      <c r="H110" s="105">
        <f t="shared" si="6"/>
        <v>0</v>
      </c>
      <c r="I110" s="105">
        <f t="shared" si="7"/>
        <v>0</v>
      </c>
      <c r="J110" s="105">
        <f t="shared" si="8"/>
        <v>0</v>
      </c>
      <c r="K110" s="169">
        <f t="shared" si="9"/>
        <v>0</v>
      </c>
      <c r="L110" s="105">
        <f>SUMIFS('intervences kodi'!$M$5:$M$222,'intervences kodi'!$L$5:$L$222,'Visi kodi'!A110,'intervences kodi'!$J$5:$J$222,'Visi kodi'!$L$2)+SUMIFS('intervences kodi'!$M$5:$M$222,'intervences kodi'!$N$5:$N$222,'Visi kodi'!A110,'intervences kodi'!$J$5:$J$222,'Visi kodi'!$L$2)+SUMIFS('intervences kodi'!$M$5:$M$222,'intervences kodi'!$P$5:$P$222,'Visi kodi'!A110,'intervences kodi'!$J$5:$J$222,'Visi kodi'!$L$2)+SUMIFS('intervences kodi'!$M$5:$M$222,'intervences kodi'!$R$5:$R$222,'Visi kodi'!A110,'intervences kodi'!$J$5:$J$222,'Visi kodi'!$L$2)+SUMIFS('intervences kodi'!$M$5:$M$222,'intervences kodi'!$T$5:$T$222,'Visi kodi'!A110,'intervences kodi'!$J$5:$J$222,'Visi kodi'!$L$2)+SUMIFS('intervences kodi'!$M$5:$M$222,'intervences kodi'!$V$5:$V$222,'Visi kodi'!A110,'intervences kodi'!$J$5:$J$222,'Visi kodi'!$L$2)</f>
        <v>0</v>
      </c>
      <c r="M110" s="82">
        <f t="shared" si="11"/>
        <v>0</v>
      </c>
      <c r="N110" s="82"/>
      <c r="O110" s="82"/>
    </row>
    <row r="111" spans="1:15" ht="11.15" customHeight="1" x14ac:dyDescent="0.2">
      <c r="A111" s="168">
        <v>105</v>
      </c>
      <c r="B111" s="61" t="s">
        <v>407</v>
      </c>
      <c r="C111" s="172">
        <v>0.4</v>
      </c>
      <c r="D111" s="172">
        <v>0.4</v>
      </c>
      <c r="F111" s="105">
        <f>SUMIFS('intervences kodi'!$M$5:$M$222,'intervences kodi'!$L$5:$L$222,'Visi kodi'!A111,'intervences kodi'!$J$5:$J$222,'Visi kodi'!$F$2)+SUMIFS('intervences kodi'!$O$5:$O$222,'intervences kodi'!$N$5:$N$222,'Visi kodi'!A111,'intervences kodi'!$J$5:$J$222,'Visi kodi'!$F$2)+SUMIFS('intervences kodi'!$Q$5:$Q$222,'intervences kodi'!$P$5:$P$222,'Visi kodi'!A111,'intervences kodi'!$J$5:$J$222,'Visi kodi'!$F$2)+SUMIFS('intervences kodi'!$S$5:$S$222,'intervences kodi'!$R$5:$R$222,'Visi kodi'!A111,'intervences kodi'!$J$5:$J$222,'Visi kodi'!$F$2)+SUMIFS('intervences kodi'!$U$5:$U$222,'intervences kodi'!$T$5:$T$222,'Visi kodi'!A111,'intervences kodi'!$J$5:$J$222,'Visi kodi'!$F$2)+SUMIFS('intervences kodi'!$W$5:$W$222,'intervences kodi'!$V$5:$V$222,'Visi kodi'!A111,'intervences kodi'!$J$5:$J$222,'Visi kodi'!$F$2)</f>
        <v>0</v>
      </c>
      <c r="G111" s="105">
        <f>SUMIFS('intervences kodi'!$M$5:$M$222,'intervences kodi'!$L$5:$L$222,'Visi kodi'!A111,'intervences kodi'!$J$5:$J$222,'Visi kodi'!$G$2)+SUMIFS('intervences kodi'!$O$5:$O$222,'intervences kodi'!$N$5:$N$222,'Visi kodi'!A111,'intervences kodi'!$J$5:$J$222,'Visi kodi'!$G$2)+SUMIFS('intervences kodi'!$Q$5:$Q$222,'intervences kodi'!$P$5:$P$222,'Visi kodi'!A111,'intervences kodi'!$J$5:$J$222,'Visi kodi'!$G$2)+SUMIFS('intervences kodi'!$S$5:$S$222,'intervences kodi'!$R$5:$R$222,'Visi kodi'!A111,'intervences kodi'!$J$5:$J$222,'Visi kodi'!$G$2)+SUMIFS('intervences kodi'!$U$5:$U$222,'intervences kodi'!$T$5:$T$222,'Visi kodi'!A111,'intervences kodi'!$J$5:$J$222,'Visi kodi'!$G$2)+SUMIFS('intervences kodi'!$W$5:$W$222,'intervences kodi'!$V$5:$V$222,'Visi kodi'!A111,'intervences kodi'!$J$5:$J$222,'Visi kodi'!$G$2)</f>
        <v>0</v>
      </c>
      <c r="H111" s="105">
        <f t="shared" si="6"/>
        <v>0</v>
      </c>
      <c r="I111" s="105">
        <f t="shared" si="7"/>
        <v>0</v>
      </c>
      <c r="J111" s="105">
        <f t="shared" si="8"/>
        <v>0</v>
      </c>
      <c r="K111" s="169">
        <f t="shared" si="9"/>
        <v>0</v>
      </c>
      <c r="L111" s="105">
        <f>SUMIFS('intervences kodi'!$M$5:$M$222,'intervences kodi'!$L$5:$L$222,'Visi kodi'!A111,'intervences kodi'!$J$5:$J$222,'Visi kodi'!$L$2)+SUMIFS('intervences kodi'!$M$5:$M$222,'intervences kodi'!$N$5:$N$222,'Visi kodi'!A111,'intervences kodi'!$J$5:$J$222,'Visi kodi'!$L$2)+SUMIFS('intervences kodi'!$M$5:$M$222,'intervences kodi'!$P$5:$P$222,'Visi kodi'!A111,'intervences kodi'!$J$5:$J$222,'Visi kodi'!$L$2)+SUMIFS('intervences kodi'!$M$5:$M$222,'intervences kodi'!$R$5:$R$222,'Visi kodi'!A111,'intervences kodi'!$J$5:$J$222,'Visi kodi'!$L$2)+SUMIFS('intervences kodi'!$M$5:$M$222,'intervences kodi'!$T$5:$T$222,'Visi kodi'!A111,'intervences kodi'!$J$5:$J$222,'Visi kodi'!$L$2)+SUMIFS('intervences kodi'!$M$5:$M$222,'intervences kodi'!$V$5:$V$222,'Visi kodi'!A111,'intervences kodi'!$J$5:$J$222,'Visi kodi'!$L$2)</f>
        <v>0</v>
      </c>
      <c r="M111" s="82">
        <f t="shared" si="11"/>
        <v>0</v>
      </c>
      <c r="N111" s="82"/>
      <c r="O111" s="82"/>
    </row>
    <row r="112" spans="1:15" ht="11.15" customHeight="1" x14ac:dyDescent="0.2">
      <c r="A112" s="168">
        <v>106</v>
      </c>
      <c r="B112" s="61" t="s">
        <v>408</v>
      </c>
      <c r="C112" s="56">
        <v>0</v>
      </c>
      <c r="D112" s="172">
        <v>0.4</v>
      </c>
      <c r="F112" s="105">
        <f>SUMIFS('intervences kodi'!$M$5:$M$222,'intervences kodi'!$L$5:$L$222,'Visi kodi'!A112,'intervences kodi'!$J$5:$J$222,'Visi kodi'!$F$2)+SUMIFS('intervences kodi'!$O$5:$O$222,'intervences kodi'!$N$5:$N$222,'Visi kodi'!A112,'intervences kodi'!$J$5:$J$222,'Visi kodi'!$F$2)+SUMIFS('intervences kodi'!$Q$5:$Q$222,'intervences kodi'!$P$5:$P$222,'Visi kodi'!A112,'intervences kodi'!$J$5:$J$222,'Visi kodi'!$F$2)+SUMIFS('intervences kodi'!$S$5:$S$222,'intervences kodi'!$R$5:$R$222,'Visi kodi'!A112,'intervences kodi'!$J$5:$J$222,'Visi kodi'!$F$2)+SUMIFS('intervences kodi'!$U$5:$U$222,'intervences kodi'!$T$5:$T$222,'Visi kodi'!A112,'intervences kodi'!$J$5:$J$222,'Visi kodi'!$F$2)+SUMIFS('intervences kodi'!$W$5:$W$222,'intervences kodi'!$V$5:$V$222,'Visi kodi'!A112,'intervences kodi'!$J$5:$J$222,'Visi kodi'!$F$2)</f>
        <v>0</v>
      </c>
      <c r="G112" s="105">
        <f>SUMIFS('intervences kodi'!$M$5:$M$222,'intervences kodi'!$L$5:$L$222,'Visi kodi'!A112,'intervences kodi'!$J$5:$J$222,'Visi kodi'!$G$2)+SUMIFS('intervences kodi'!$O$5:$O$222,'intervences kodi'!$N$5:$N$222,'Visi kodi'!A112,'intervences kodi'!$J$5:$J$222,'Visi kodi'!$G$2)+SUMIFS('intervences kodi'!$Q$5:$Q$222,'intervences kodi'!$P$5:$P$222,'Visi kodi'!A112,'intervences kodi'!$J$5:$J$222,'Visi kodi'!$G$2)+SUMIFS('intervences kodi'!$S$5:$S$222,'intervences kodi'!$R$5:$R$222,'Visi kodi'!A112,'intervences kodi'!$J$5:$J$222,'Visi kodi'!$G$2)+SUMIFS('intervences kodi'!$U$5:$U$222,'intervences kodi'!$T$5:$T$222,'Visi kodi'!A112,'intervences kodi'!$J$5:$J$222,'Visi kodi'!$G$2)+SUMIFS('intervences kodi'!$W$5:$W$222,'intervences kodi'!$V$5:$V$222,'Visi kodi'!A112,'intervences kodi'!$J$5:$J$222,'Visi kodi'!$G$2)</f>
        <v>0</v>
      </c>
      <c r="H112" s="105">
        <f t="shared" si="6"/>
        <v>0</v>
      </c>
      <c r="I112" s="105">
        <f t="shared" si="7"/>
        <v>0</v>
      </c>
      <c r="J112" s="105">
        <f t="shared" si="8"/>
        <v>0</v>
      </c>
      <c r="K112" s="169">
        <f t="shared" si="9"/>
        <v>0</v>
      </c>
      <c r="L112" s="105">
        <f>SUMIFS('intervences kodi'!$M$5:$M$222,'intervences kodi'!$L$5:$L$222,'Visi kodi'!A112,'intervences kodi'!$J$5:$J$222,'Visi kodi'!$L$2)+SUMIFS('intervences kodi'!$M$5:$M$222,'intervences kodi'!$N$5:$N$222,'Visi kodi'!A112,'intervences kodi'!$J$5:$J$222,'Visi kodi'!$L$2)+SUMIFS('intervences kodi'!$M$5:$M$222,'intervences kodi'!$P$5:$P$222,'Visi kodi'!A112,'intervences kodi'!$J$5:$J$222,'Visi kodi'!$L$2)+SUMIFS('intervences kodi'!$M$5:$M$222,'intervences kodi'!$R$5:$R$222,'Visi kodi'!A112,'intervences kodi'!$J$5:$J$222,'Visi kodi'!$L$2)+SUMIFS('intervences kodi'!$M$5:$M$222,'intervences kodi'!$T$5:$T$222,'Visi kodi'!A112,'intervences kodi'!$J$5:$J$222,'Visi kodi'!$L$2)+SUMIFS('intervences kodi'!$M$5:$M$222,'intervences kodi'!$V$5:$V$222,'Visi kodi'!A112,'intervences kodi'!$J$5:$J$222,'Visi kodi'!$L$2)</f>
        <v>0</v>
      </c>
      <c r="M112" s="82">
        <f t="shared" si="11"/>
        <v>0</v>
      </c>
      <c r="N112" s="82"/>
      <c r="O112" s="82"/>
    </row>
    <row r="113" spans="1:15" ht="11.15" customHeight="1" x14ac:dyDescent="0.2">
      <c r="A113" s="168">
        <v>107</v>
      </c>
      <c r="B113" s="180" t="s">
        <v>409</v>
      </c>
      <c r="C113" s="173">
        <v>1</v>
      </c>
      <c r="D113" s="172">
        <v>0.4</v>
      </c>
      <c r="F113" s="105">
        <f>SUMIFS('intervences kodi'!$M$5:$M$222,'intervences kodi'!$L$5:$L$222,'Visi kodi'!A113,'intervences kodi'!$J$5:$J$222,'Visi kodi'!$F$2)+SUMIFS('intervences kodi'!$O$5:$O$222,'intervences kodi'!$N$5:$N$222,'Visi kodi'!A113,'intervences kodi'!$J$5:$J$222,'Visi kodi'!$F$2)+SUMIFS('intervences kodi'!$Q$5:$Q$222,'intervences kodi'!$P$5:$P$222,'Visi kodi'!A113,'intervences kodi'!$J$5:$J$222,'Visi kodi'!$F$2)+SUMIFS('intervences kodi'!$S$5:$S$222,'intervences kodi'!$R$5:$R$222,'Visi kodi'!A113,'intervences kodi'!$J$5:$J$222,'Visi kodi'!$F$2)+SUMIFS('intervences kodi'!$U$5:$U$222,'intervences kodi'!$T$5:$T$222,'Visi kodi'!A113,'intervences kodi'!$J$5:$J$222,'Visi kodi'!$F$2)+SUMIFS('intervences kodi'!$W$5:$W$222,'intervences kodi'!$V$5:$V$222,'Visi kodi'!A113,'intervences kodi'!$J$5:$J$222,'Visi kodi'!$F$2)</f>
        <v>0</v>
      </c>
      <c r="G113" s="105">
        <f>SUMIFS('intervences kodi'!$M$5:$M$222,'intervences kodi'!$L$5:$L$222,'Visi kodi'!A113,'intervences kodi'!$J$5:$J$222,'Visi kodi'!$G$2)+SUMIFS('intervences kodi'!$O$5:$O$222,'intervences kodi'!$N$5:$N$222,'Visi kodi'!A113,'intervences kodi'!$J$5:$J$222,'Visi kodi'!$G$2)+SUMIFS('intervences kodi'!$Q$5:$Q$222,'intervences kodi'!$P$5:$P$222,'Visi kodi'!A113,'intervences kodi'!$J$5:$J$222,'Visi kodi'!$G$2)+SUMIFS('intervences kodi'!$S$5:$S$222,'intervences kodi'!$R$5:$R$222,'Visi kodi'!A113,'intervences kodi'!$J$5:$J$222,'Visi kodi'!$G$2)+SUMIFS('intervences kodi'!$U$5:$U$222,'intervences kodi'!$T$5:$T$222,'Visi kodi'!A113,'intervences kodi'!$J$5:$J$222,'Visi kodi'!$G$2)+SUMIFS('intervences kodi'!$W$5:$W$222,'intervences kodi'!$V$5:$V$222,'Visi kodi'!A113,'intervences kodi'!$J$5:$J$222,'Visi kodi'!$G$2)</f>
        <v>171598203</v>
      </c>
      <c r="H113" s="105">
        <f t="shared" si="6"/>
        <v>0</v>
      </c>
      <c r="I113" s="105">
        <f t="shared" si="7"/>
        <v>171598203</v>
      </c>
      <c r="J113" s="105">
        <f t="shared" si="8"/>
        <v>0</v>
      </c>
      <c r="K113" s="169">
        <f t="shared" si="9"/>
        <v>68639281.200000003</v>
      </c>
      <c r="L113" s="105">
        <f>SUMIFS('intervences kodi'!$M$5:$M$222,'intervences kodi'!$L$5:$L$222,'Visi kodi'!A113,'intervences kodi'!$J$5:$J$222,'Visi kodi'!$L$2)+SUMIFS('intervences kodi'!$M$5:$M$222,'intervences kodi'!$N$5:$N$222,'Visi kodi'!A113,'intervences kodi'!$J$5:$J$222,'Visi kodi'!$L$2)+SUMIFS('intervences kodi'!$M$5:$M$222,'intervences kodi'!$P$5:$P$222,'Visi kodi'!A113,'intervences kodi'!$J$5:$J$222,'Visi kodi'!$L$2)+SUMIFS('intervences kodi'!$M$5:$M$222,'intervences kodi'!$R$5:$R$222,'Visi kodi'!A113,'intervences kodi'!$J$5:$J$222,'Visi kodi'!$L$2)+SUMIFS('intervences kodi'!$M$5:$M$222,'intervences kodi'!$T$5:$T$222,'Visi kodi'!A113,'intervences kodi'!$J$5:$J$222,'Visi kodi'!$L$2)+SUMIFS('intervences kodi'!$M$5:$M$222,'intervences kodi'!$V$5:$V$222,'Visi kodi'!A113,'intervences kodi'!$J$5:$J$222,'Visi kodi'!$L$2)</f>
        <v>0</v>
      </c>
      <c r="M113" s="82">
        <f t="shared" si="11"/>
        <v>0</v>
      </c>
      <c r="N113" s="82"/>
      <c r="O113" s="82"/>
    </row>
    <row r="114" spans="1:15" ht="11.15" customHeight="1" x14ac:dyDescent="0.2">
      <c r="A114" s="168">
        <v>108</v>
      </c>
      <c r="B114" s="61" t="s">
        <v>410</v>
      </c>
      <c r="C114" s="172">
        <v>0.4</v>
      </c>
      <c r="D114" s="172">
        <v>0.4</v>
      </c>
      <c r="F114" s="105">
        <f>SUMIFS('intervences kodi'!$M$5:$M$222,'intervences kodi'!$L$5:$L$222,'Visi kodi'!A114,'intervences kodi'!$J$5:$J$222,'Visi kodi'!$F$2)+SUMIFS('intervences kodi'!$O$5:$O$222,'intervences kodi'!$N$5:$N$222,'Visi kodi'!A114,'intervences kodi'!$J$5:$J$222,'Visi kodi'!$F$2)+SUMIFS('intervences kodi'!$Q$5:$Q$222,'intervences kodi'!$P$5:$P$222,'Visi kodi'!A114,'intervences kodi'!$J$5:$J$222,'Visi kodi'!$F$2)+SUMIFS('intervences kodi'!$S$5:$S$222,'intervences kodi'!$R$5:$R$222,'Visi kodi'!A114,'intervences kodi'!$J$5:$J$222,'Visi kodi'!$F$2)+SUMIFS('intervences kodi'!$U$5:$U$222,'intervences kodi'!$T$5:$T$222,'Visi kodi'!A114,'intervences kodi'!$J$5:$J$222,'Visi kodi'!$F$2)+SUMIFS('intervences kodi'!$W$5:$W$222,'intervences kodi'!$V$5:$V$222,'Visi kodi'!A114,'intervences kodi'!$J$5:$J$222,'Visi kodi'!$F$2)</f>
        <v>45000000</v>
      </c>
      <c r="G114" s="105">
        <f>SUMIFS('intervences kodi'!$M$5:$M$222,'intervences kodi'!$L$5:$L$222,'Visi kodi'!A114,'intervences kodi'!$J$5:$J$222,'Visi kodi'!$G$2)+SUMIFS('intervences kodi'!$O$5:$O$222,'intervences kodi'!$N$5:$N$222,'Visi kodi'!A114,'intervences kodi'!$J$5:$J$222,'Visi kodi'!$G$2)+SUMIFS('intervences kodi'!$Q$5:$Q$222,'intervences kodi'!$P$5:$P$222,'Visi kodi'!A114,'intervences kodi'!$J$5:$J$222,'Visi kodi'!$G$2)+SUMIFS('intervences kodi'!$S$5:$S$222,'intervences kodi'!$R$5:$R$222,'Visi kodi'!A114,'intervences kodi'!$J$5:$J$222,'Visi kodi'!$G$2)+SUMIFS('intervences kodi'!$U$5:$U$222,'intervences kodi'!$T$5:$T$222,'Visi kodi'!A114,'intervences kodi'!$J$5:$J$222,'Visi kodi'!$G$2)+SUMIFS('intervences kodi'!$W$5:$W$222,'intervences kodi'!$V$5:$V$222,'Visi kodi'!A114,'intervences kodi'!$J$5:$J$222,'Visi kodi'!$G$2)</f>
        <v>0</v>
      </c>
      <c r="H114" s="105">
        <f t="shared" si="6"/>
        <v>18000000</v>
      </c>
      <c r="I114" s="105">
        <f t="shared" si="7"/>
        <v>0</v>
      </c>
      <c r="J114" s="105">
        <f t="shared" si="8"/>
        <v>18000000</v>
      </c>
      <c r="K114" s="169">
        <f t="shared" si="9"/>
        <v>0</v>
      </c>
      <c r="L114" s="105">
        <f>SUMIFS('intervences kodi'!$M$5:$M$222,'intervences kodi'!$L$5:$L$222,'Visi kodi'!A114,'intervences kodi'!$J$5:$J$222,'Visi kodi'!$L$2)+SUMIFS('intervences kodi'!$M$5:$M$222,'intervences kodi'!$N$5:$N$222,'Visi kodi'!A114,'intervences kodi'!$J$5:$J$222,'Visi kodi'!$L$2)+SUMIFS('intervences kodi'!$M$5:$M$222,'intervences kodi'!$P$5:$P$222,'Visi kodi'!A114,'intervences kodi'!$J$5:$J$222,'Visi kodi'!$L$2)+SUMIFS('intervences kodi'!$M$5:$M$222,'intervences kodi'!$R$5:$R$222,'Visi kodi'!A114,'intervences kodi'!$J$5:$J$222,'Visi kodi'!$L$2)+SUMIFS('intervences kodi'!$M$5:$M$222,'intervences kodi'!$T$5:$T$222,'Visi kodi'!A114,'intervences kodi'!$J$5:$J$222,'Visi kodi'!$L$2)+SUMIFS('intervences kodi'!$M$5:$M$222,'intervences kodi'!$V$5:$V$222,'Visi kodi'!A114,'intervences kodi'!$J$5:$J$222,'Visi kodi'!$L$2)</f>
        <v>0</v>
      </c>
      <c r="M114" s="82">
        <f t="shared" si="11"/>
        <v>0</v>
      </c>
      <c r="N114" s="82"/>
      <c r="O114" s="82"/>
    </row>
    <row r="115" spans="1:15" ht="11.15" customHeight="1" x14ac:dyDescent="0.2">
      <c r="A115" s="168">
        <v>109</v>
      </c>
      <c r="B115" s="61" t="s">
        <v>411</v>
      </c>
      <c r="C115" s="172">
        <v>0.4</v>
      </c>
      <c r="D115" s="172">
        <v>0.4</v>
      </c>
      <c r="F115" s="105">
        <f>SUMIFS('intervences kodi'!$M$5:$M$222,'intervences kodi'!$L$5:$L$222,'Visi kodi'!A115,'intervences kodi'!$J$5:$J$222,'Visi kodi'!$F$2)+SUMIFS('intervences kodi'!$O$5:$O$222,'intervences kodi'!$N$5:$N$222,'Visi kodi'!A115,'intervences kodi'!$J$5:$J$222,'Visi kodi'!$F$2)+SUMIFS('intervences kodi'!$Q$5:$Q$222,'intervences kodi'!$P$5:$P$222,'Visi kodi'!A115,'intervences kodi'!$J$5:$J$222,'Visi kodi'!$F$2)+SUMIFS('intervences kodi'!$S$5:$S$222,'intervences kodi'!$R$5:$R$222,'Visi kodi'!A115,'intervences kodi'!$J$5:$J$222,'Visi kodi'!$F$2)+SUMIFS('intervences kodi'!$U$5:$U$222,'intervences kodi'!$T$5:$T$222,'Visi kodi'!A115,'intervences kodi'!$J$5:$J$222,'Visi kodi'!$F$2)+SUMIFS('intervences kodi'!$W$5:$W$222,'intervences kodi'!$V$5:$V$222,'Visi kodi'!A115,'intervences kodi'!$J$5:$J$222,'Visi kodi'!$F$2)</f>
        <v>22396164</v>
      </c>
      <c r="G115" s="105">
        <f>SUMIFS('intervences kodi'!$M$5:$M$222,'intervences kodi'!$L$5:$L$222,'Visi kodi'!A115,'intervences kodi'!$J$5:$J$222,'Visi kodi'!$G$2)+SUMIFS('intervences kodi'!$O$5:$O$222,'intervences kodi'!$N$5:$N$222,'Visi kodi'!A115,'intervences kodi'!$J$5:$J$222,'Visi kodi'!$G$2)+SUMIFS('intervences kodi'!$Q$5:$Q$222,'intervences kodi'!$P$5:$P$222,'Visi kodi'!A115,'intervences kodi'!$J$5:$J$222,'Visi kodi'!$G$2)+SUMIFS('intervences kodi'!$S$5:$S$222,'intervences kodi'!$R$5:$R$222,'Visi kodi'!A115,'intervences kodi'!$J$5:$J$222,'Visi kodi'!$G$2)+SUMIFS('intervences kodi'!$U$5:$U$222,'intervences kodi'!$T$5:$T$222,'Visi kodi'!A115,'intervences kodi'!$J$5:$J$222,'Visi kodi'!$G$2)+SUMIFS('intervences kodi'!$W$5:$W$222,'intervences kodi'!$V$5:$V$222,'Visi kodi'!A115,'intervences kodi'!$J$5:$J$222,'Visi kodi'!$G$2)</f>
        <v>16000000</v>
      </c>
      <c r="H115" s="105">
        <f t="shared" si="6"/>
        <v>8958465.5999999996</v>
      </c>
      <c r="I115" s="105">
        <f t="shared" si="7"/>
        <v>6400000</v>
      </c>
      <c r="J115" s="105">
        <f t="shared" si="8"/>
        <v>8958465.5999999996</v>
      </c>
      <c r="K115" s="169">
        <f t="shared" si="9"/>
        <v>6400000</v>
      </c>
      <c r="L115" s="105">
        <f>SUMIFS('intervences kodi'!$M$5:$M$222,'intervences kodi'!$L$5:$L$222,'Visi kodi'!A115,'intervences kodi'!$J$5:$J$222,'Visi kodi'!$L$2)+SUMIFS('intervences kodi'!$M$5:$M$222,'intervences kodi'!$N$5:$N$222,'Visi kodi'!A115,'intervences kodi'!$J$5:$J$222,'Visi kodi'!$L$2)+SUMIFS('intervences kodi'!$M$5:$M$222,'intervences kodi'!$P$5:$P$222,'Visi kodi'!A115,'intervences kodi'!$J$5:$J$222,'Visi kodi'!$L$2)+SUMIFS('intervences kodi'!$M$5:$M$222,'intervences kodi'!$R$5:$R$222,'Visi kodi'!A115,'intervences kodi'!$J$5:$J$222,'Visi kodi'!$L$2)+SUMIFS('intervences kodi'!$M$5:$M$222,'intervences kodi'!$T$5:$T$222,'Visi kodi'!A115,'intervences kodi'!$J$5:$J$222,'Visi kodi'!$L$2)+SUMIFS('intervences kodi'!$M$5:$M$222,'intervences kodi'!$V$5:$V$222,'Visi kodi'!A115,'intervences kodi'!$J$5:$J$222,'Visi kodi'!$L$2)</f>
        <v>0</v>
      </c>
      <c r="M115" s="82">
        <f t="shared" si="11"/>
        <v>0</v>
      </c>
      <c r="N115" s="82"/>
      <c r="O115" s="82"/>
    </row>
    <row r="116" spans="1:15" ht="11.15" customHeight="1" x14ac:dyDescent="0.2">
      <c r="A116" s="168">
        <v>110</v>
      </c>
      <c r="B116" s="171" t="s">
        <v>412</v>
      </c>
      <c r="C116" s="56">
        <v>0</v>
      </c>
      <c r="D116" s="170">
        <v>0</v>
      </c>
      <c r="F116" s="105">
        <f>SUMIFS('intervences kodi'!$M$5:$M$222,'intervences kodi'!$L$5:$L$222,'Visi kodi'!A116,'intervences kodi'!$J$5:$J$222,'Visi kodi'!$F$2)+SUMIFS('intervences kodi'!$O$5:$O$222,'intervences kodi'!$N$5:$N$222,'Visi kodi'!A116,'intervences kodi'!$J$5:$J$222,'Visi kodi'!$F$2)+SUMIFS('intervences kodi'!$Q$5:$Q$222,'intervences kodi'!$P$5:$P$222,'Visi kodi'!A116,'intervences kodi'!$J$5:$J$222,'Visi kodi'!$F$2)+SUMIFS('intervences kodi'!$S$5:$S$222,'intervences kodi'!$R$5:$R$222,'Visi kodi'!A116,'intervences kodi'!$J$5:$J$222,'Visi kodi'!$F$2)+SUMIFS('intervences kodi'!$U$5:$U$222,'intervences kodi'!$T$5:$T$222,'Visi kodi'!A116,'intervences kodi'!$J$5:$J$222,'Visi kodi'!$F$2)+SUMIFS('intervences kodi'!$W$5:$W$222,'intervences kodi'!$V$5:$V$222,'Visi kodi'!A116,'intervences kodi'!$J$5:$J$222,'Visi kodi'!$F$2)</f>
        <v>0</v>
      </c>
      <c r="G116" s="105">
        <f>SUMIFS('intervences kodi'!$M$5:$M$222,'intervences kodi'!$L$5:$L$222,'Visi kodi'!A116,'intervences kodi'!$J$5:$J$222,'Visi kodi'!$G$2)+SUMIFS('intervences kodi'!$O$5:$O$222,'intervences kodi'!$N$5:$N$222,'Visi kodi'!A116,'intervences kodi'!$J$5:$J$222,'Visi kodi'!$G$2)+SUMIFS('intervences kodi'!$Q$5:$Q$222,'intervences kodi'!$P$5:$P$222,'Visi kodi'!A116,'intervences kodi'!$J$5:$J$222,'Visi kodi'!$G$2)+SUMIFS('intervences kodi'!$S$5:$S$222,'intervences kodi'!$R$5:$R$222,'Visi kodi'!A116,'intervences kodi'!$J$5:$J$222,'Visi kodi'!$G$2)+SUMIFS('intervences kodi'!$U$5:$U$222,'intervences kodi'!$T$5:$T$222,'Visi kodi'!A116,'intervences kodi'!$J$5:$J$222,'Visi kodi'!$G$2)+SUMIFS('intervences kodi'!$W$5:$W$222,'intervences kodi'!$V$5:$V$222,'Visi kodi'!A116,'intervences kodi'!$J$5:$J$222,'Visi kodi'!$G$2)</f>
        <v>0</v>
      </c>
      <c r="H116" s="105">
        <f t="shared" si="6"/>
        <v>0</v>
      </c>
      <c r="I116" s="105">
        <f t="shared" si="7"/>
        <v>0</v>
      </c>
      <c r="J116" s="105">
        <f t="shared" si="8"/>
        <v>0</v>
      </c>
      <c r="K116" s="169">
        <f t="shared" si="9"/>
        <v>0</v>
      </c>
      <c r="L116" s="105">
        <f>SUMIFS('intervences kodi'!$M$5:$M$222,'intervences kodi'!$L$5:$L$222,'Visi kodi'!A116,'intervences kodi'!$J$5:$J$222,'Visi kodi'!$L$2)+SUMIFS('intervences kodi'!$M$5:$M$222,'intervences kodi'!$N$5:$N$222,'Visi kodi'!A116,'intervences kodi'!$J$5:$J$222,'Visi kodi'!$L$2)+SUMIFS('intervences kodi'!$M$5:$M$222,'intervences kodi'!$P$5:$P$222,'Visi kodi'!A116,'intervences kodi'!$J$5:$J$222,'Visi kodi'!$L$2)+SUMIFS('intervences kodi'!$M$5:$M$222,'intervences kodi'!$R$5:$R$222,'Visi kodi'!A116,'intervences kodi'!$J$5:$J$222,'Visi kodi'!$L$2)+SUMIFS('intervences kodi'!$M$5:$M$222,'intervences kodi'!$T$5:$T$222,'Visi kodi'!A116,'intervences kodi'!$J$5:$J$222,'Visi kodi'!$L$2)+SUMIFS('intervences kodi'!$M$5:$M$222,'intervences kodi'!$V$5:$V$222,'Visi kodi'!A116,'intervences kodi'!$J$5:$J$222,'Visi kodi'!$L$2)</f>
        <v>0</v>
      </c>
      <c r="M116" s="82">
        <f t="shared" si="11"/>
        <v>0</v>
      </c>
      <c r="N116" s="82"/>
      <c r="O116" s="82"/>
    </row>
    <row r="117" spans="1:15" ht="11.15" customHeight="1" x14ac:dyDescent="0.2">
      <c r="A117" s="168">
        <v>111</v>
      </c>
      <c r="B117" s="180" t="s">
        <v>413</v>
      </c>
      <c r="C117" s="172">
        <v>0.4</v>
      </c>
      <c r="D117" s="56">
        <v>0</v>
      </c>
      <c r="F117" s="105">
        <f>SUMIFS('intervences kodi'!$M$5:$M$222,'intervences kodi'!$L$5:$L$222,'Visi kodi'!A117,'intervences kodi'!$J$5:$J$222,'Visi kodi'!$F$2)+SUMIFS('intervences kodi'!$O$5:$O$222,'intervences kodi'!$N$5:$N$222,'Visi kodi'!A117,'intervences kodi'!$J$5:$J$222,'Visi kodi'!$F$2)+SUMIFS('intervences kodi'!$Q$5:$Q$222,'intervences kodi'!$P$5:$P$222,'Visi kodi'!A117,'intervences kodi'!$J$5:$J$222,'Visi kodi'!$F$2)+SUMIFS('intervences kodi'!$S$5:$S$222,'intervences kodi'!$R$5:$R$222,'Visi kodi'!A117,'intervences kodi'!$J$5:$J$222,'Visi kodi'!$F$2)+SUMIFS('intervences kodi'!$U$5:$U$222,'intervences kodi'!$T$5:$T$222,'Visi kodi'!A117,'intervences kodi'!$J$5:$J$222,'Visi kodi'!$F$2)+SUMIFS('intervences kodi'!$W$5:$W$222,'intervences kodi'!$V$5:$V$222,'Visi kodi'!A117,'intervences kodi'!$J$5:$J$222,'Visi kodi'!$F$2)</f>
        <v>0</v>
      </c>
      <c r="G117" s="105">
        <f>SUMIFS('intervences kodi'!$M$5:$M$222,'intervences kodi'!$L$5:$L$222,'Visi kodi'!A117,'intervences kodi'!$J$5:$J$222,'Visi kodi'!$G$2)+SUMIFS('intervences kodi'!$O$5:$O$222,'intervences kodi'!$N$5:$N$222,'Visi kodi'!A117,'intervences kodi'!$J$5:$J$222,'Visi kodi'!$G$2)+SUMIFS('intervences kodi'!$Q$5:$Q$222,'intervences kodi'!$P$5:$P$222,'Visi kodi'!A117,'intervences kodi'!$J$5:$J$222,'Visi kodi'!$G$2)+SUMIFS('intervences kodi'!$S$5:$S$222,'intervences kodi'!$R$5:$R$222,'Visi kodi'!A117,'intervences kodi'!$J$5:$J$222,'Visi kodi'!$G$2)+SUMIFS('intervences kodi'!$U$5:$U$222,'intervences kodi'!$T$5:$T$222,'Visi kodi'!A117,'intervences kodi'!$J$5:$J$222,'Visi kodi'!$G$2)+SUMIFS('intervences kodi'!$W$5:$W$222,'intervences kodi'!$V$5:$V$222,'Visi kodi'!A117,'intervences kodi'!$J$5:$J$222,'Visi kodi'!$G$2)</f>
        <v>8113999</v>
      </c>
      <c r="H117" s="105">
        <f t="shared" si="6"/>
        <v>0</v>
      </c>
      <c r="I117" s="105">
        <f t="shared" si="7"/>
        <v>3245599.6</v>
      </c>
      <c r="J117" s="105">
        <f t="shared" si="8"/>
        <v>0</v>
      </c>
      <c r="K117" s="169">
        <f t="shared" si="9"/>
        <v>0</v>
      </c>
      <c r="L117" s="105">
        <f>SUMIFS('intervences kodi'!$M$5:$M$222,'intervences kodi'!$L$5:$L$222,'Visi kodi'!A117,'intervences kodi'!$J$5:$J$222,'Visi kodi'!$L$2)+SUMIFS('intervences kodi'!$M$5:$M$222,'intervences kodi'!$N$5:$N$222,'Visi kodi'!A117,'intervences kodi'!$J$5:$J$222,'Visi kodi'!$L$2)+SUMIFS('intervences kodi'!$M$5:$M$222,'intervences kodi'!$P$5:$P$222,'Visi kodi'!A117,'intervences kodi'!$J$5:$J$222,'Visi kodi'!$L$2)+SUMIFS('intervences kodi'!$M$5:$M$222,'intervences kodi'!$R$5:$R$222,'Visi kodi'!A117,'intervences kodi'!$J$5:$J$222,'Visi kodi'!$L$2)+SUMIFS('intervences kodi'!$M$5:$M$222,'intervences kodi'!$T$5:$T$222,'Visi kodi'!A117,'intervences kodi'!$J$5:$J$222,'Visi kodi'!$L$2)+SUMIFS('intervences kodi'!$M$5:$M$222,'intervences kodi'!$V$5:$V$222,'Visi kodi'!A117,'intervences kodi'!$J$5:$J$222,'Visi kodi'!$L$2)</f>
        <v>0</v>
      </c>
      <c r="M117" s="82">
        <f t="shared" si="11"/>
        <v>0</v>
      </c>
      <c r="N117" s="82"/>
      <c r="O117" s="82"/>
    </row>
    <row r="118" spans="1:15" ht="11.15" customHeight="1" x14ac:dyDescent="0.2">
      <c r="A118" s="168">
        <v>112</v>
      </c>
      <c r="B118" s="171" t="s">
        <v>414</v>
      </c>
      <c r="C118" s="172">
        <v>0.4</v>
      </c>
      <c r="D118" s="56">
        <v>0</v>
      </c>
      <c r="F118" s="105">
        <f>SUMIFS('intervences kodi'!$M$5:$M$222,'intervences kodi'!$L$5:$L$222,'Visi kodi'!A118,'intervences kodi'!$J$5:$J$222,'Visi kodi'!$F$2)+SUMIFS('intervences kodi'!$O$5:$O$222,'intervences kodi'!$N$5:$N$222,'Visi kodi'!A118,'intervences kodi'!$J$5:$J$222,'Visi kodi'!$F$2)+SUMIFS('intervences kodi'!$Q$5:$Q$222,'intervences kodi'!$P$5:$P$222,'Visi kodi'!A118,'intervences kodi'!$J$5:$J$222,'Visi kodi'!$F$2)+SUMIFS('intervences kodi'!$S$5:$S$222,'intervences kodi'!$R$5:$R$222,'Visi kodi'!A118,'intervences kodi'!$J$5:$J$222,'Visi kodi'!$F$2)+SUMIFS('intervences kodi'!$U$5:$U$222,'intervences kodi'!$T$5:$T$222,'Visi kodi'!A118,'intervences kodi'!$J$5:$J$222,'Visi kodi'!$F$2)+SUMIFS('intervences kodi'!$W$5:$W$222,'intervences kodi'!$V$5:$V$222,'Visi kodi'!A118,'intervences kodi'!$J$5:$J$222,'Visi kodi'!$F$2)</f>
        <v>0</v>
      </c>
      <c r="G118" s="105">
        <f>SUMIFS('intervences kodi'!$M$5:$M$222,'intervences kodi'!$L$5:$L$222,'Visi kodi'!A118,'intervences kodi'!$J$5:$J$222,'Visi kodi'!$G$2)+SUMIFS('intervences kodi'!$O$5:$O$222,'intervences kodi'!$N$5:$N$222,'Visi kodi'!A118,'intervences kodi'!$J$5:$J$222,'Visi kodi'!$G$2)+SUMIFS('intervences kodi'!$Q$5:$Q$222,'intervences kodi'!$P$5:$P$222,'Visi kodi'!A118,'intervences kodi'!$J$5:$J$222,'Visi kodi'!$G$2)+SUMIFS('intervences kodi'!$S$5:$S$222,'intervences kodi'!$R$5:$R$222,'Visi kodi'!A118,'intervences kodi'!$J$5:$J$222,'Visi kodi'!$G$2)+SUMIFS('intervences kodi'!$U$5:$U$222,'intervences kodi'!$T$5:$T$222,'Visi kodi'!A118,'intervences kodi'!$J$5:$J$222,'Visi kodi'!$G$2)+SUMIFS('intervences kodi'!$W$5:$W$222,'intervences kodi'!$V$5:$V$222,'Visi kodi'!A118,'intervences kodi'!$J$5:$J$222,'Visi kodi'!$G$2)</f>
        <v>0</v>
      </c>
      <c r="H118" s="105">
        <f t="shared" si="6"/>
        <v>0</v>
      </c>
      <c r="I118" s="105">
        <f t="shared" si="7"/>
        <v>0</v>
      </c>
      <c r="J118" s="105">
        <f t="shared" si="8"/>
        <v>0</v>
      </c>
      <c r="K118" s="169">
        <f t="shared" si="9"/>
        <v>0</v>
      </c>
      <c r="L118" s="105">
        <f>SUMIFS('intervences kodi'!$M$5:$M$222,'intervences kodi'!$L$5:$L$222,'Visi kodi'!A118,'intervences kodi'!$J$5:$J$222,'Visi kodi'!$L$2)+SUMIFS('intervences kodi'!$M$5:$M$222,'intervences kodi'!$N$5:$N$222,'Visi kodi'!A118,'intervences kodi'!$J$5:$J$222,'Visi kodi'!$L$2)+SUMIFS('intervences kodi'!$M$5:$M$222,'intervences kodi'!$P$5:$P$222,'Visi kodi'!A118,'intervences kodi'!$J$5:$J$222,'Visi kodi'!$L$2)+SUMIFS('intervences kodi'!$M$5:$M$222,'intervences kodi'!$R$5:$R$222,'Visi kodi'!A118,'intervences kodi'!$J$5:$J$222,'Visi kodi'!$L$2)+SUMIFS('intervences kodi'!$M$5:$M$222,'intervences kodi'!$T$5:$T$222,'Visi kodi'!A118,'intervences kodi'!$J$5:$J$222,'Visi kodi'!$L$2)+SUMIFS('intervences kodi'!$M$5:$M$222,'intervences kodi'!$V$5:$V$222,'Visi kodi'!A118,'intervences kodi'!$J$5:$J$222,'Visi kodi'!$L$2)</f>
        <v>0</v>
      </c>
      <c r="M118" s="82">
        <f t="shared" si="11"/>
        <v>0</v>
      </c>
      <c r="N118" s="82"/>
      <c r="O118" s="82"/>
    </row>
    <row r="119" spans="1:15" ht="11.15" customHeight="1" x14ac:dyDescent="0.2">
      <c r="A119" s="168">
        <v>113</v>
      </c>
      <c r="B119" s="180" t="s">
        <v>415</v>
      </c>
      <c r="C119" s="172">
        <v>0.4</v>
      </c>
      <c r="D119" s="56">
        <v>0</v>
      </c>
      <c r="F119" s="105">
        <f>SUMIFS('intervences kodi'!$M$5:$M$222,'intervences kodi'!$L$5:$L$222,'Visi kodi'!A119,'intervences kodi'!$J$5:$J$222,'Visi kodi'!$F$2)+SUMIFS('intervences kodi'!$O$5:$O$222,'intervences kodi'!$N$5:$N$222,'Visi kodi'!A119,'intervences kodi'!$J$5:$J$222,'Visi kodi'!$F$2)+SUMIFS('intervences kodi'!$Q$5:$Q$222,'intervences kodi'!$P$5:$P$222,'Visi kodi'!A119,'intervences kodi'!$J$5:$J$222,'Visi kodi'!$F$2)+SUMIFS('intervences kodi'!$S$5:$S$222,'intervences kodi'!$R$5:$R$222,'Visi kodi'!A119,'intervences kodi'!$J$5:$J$222,'Visi kodi'!$F$2)+SUMIFS('intervences kodi'!$U$5:$U$222,'intervences kodi'!$T$5:$T$222,'Visi kodi'!A119,'intervences kodi'!$J$5:$J$222,'Visi kodi'!$F$2)+SUMIFS('intervences kodi'!$W$5:$W$222,'intervences kodi'!$V$5:$V$222,'Visi kodi'!A119,'intervences kodi'!$J$5:$J$222,'Visi kodi'!$F$2)</f>
        <v>0</v>
      </c>
      <c r="G119" s="105">
        <f>SUMIFS('intervences kodi'!$M$5:$M$222,'intervences kodi'!$L$5:$L$222,'Visi kodi'!A119,'intervences kodi'!$J$5:$J$222,'Visi kodi'!$G$2)+SUMIFS('intervences kodi'!$O$5:$O$222,'intervences kodi'!$N$5:$N$222,'Visi kodi'!A119,'intervences kodi'!$J$5:$J$222,'Visi kodi'!$G$2)+SUMIFS('intervences kodi'!$Q$5:$Q$222,'intervences kodi'!$P$5:$P$222,'Visi kodi'!A119,'intervences kodi'!$J$5:$J$222,'Visi kodi'!$G$2)+SUMIFS('intervences kodi'!$S$5:$S$222,'intervences kodi'!$R$5:$R$222,'Visi kodi'!A119,'intervences kodi'!$J$5:$J$222,'Visi kodi'!$G$2)+SUMIFS('intervences kodi'!$U$5:$U$222,'intervences kodi'!$T$5:$T$222,'Visi kodi'!A119,'intervences kodi'!$J$5:$J$222,'Visi kodi'!$G$2)+SUMIFS('intervences kodi'!$W$5:$W$222,'intervences kodi'!$V$5:$V$222,'Visi kodi'!A119,'intervences kodi'!$J$5:$J$222,'Visi kodi'!$G$2)</f>
        <v>0</v>
      </c>
      <c r="H119" s="105">
        <f t="shared" si="6"/>
        <v>0</v>
      </c>
      <c r="I119" s="105">
        <f t="shared" si="7"/>
        <v>0</v>
      </c>
      <c r="J119" s="105">
        <f t="shared" si="8"/>
        <v>0</v>
      </c>
      <c r="K119" s="169">
        <f t="shared" si="9"/>
        <v>0</v>
      </c>
      <c r="L119" s="105">
        <f>SUMIFS('intervences kodi'!$M$5:$M$222,'intervences kodi'!$L$5:$L$222,'Visi kodi'!A119,'intervences kodi'!$J$5:$J$222,'Visi kodi'!$L$2)+SUMIFS('intervences kodi'!$M$5:$M$222,'intervences kodi'!$N$5:$N$222,'Visi kodi'!A119,'intervences kodi'!$J$5:$J$222,'Visi kodi'!$L$2)+SUMIFS('intervences kodi'!$M$5:$M$222,'intervences kodi'!$P$5:$P$222,'Visi kodi'!A119,'intervences kodi'!$J$5:$J$222,'Visi kodi'!$L$2)+SUMIFS('intervences kodi'!$M$5:$M$222,'intervences kodi'!$R$5:$R$222,'Visi kodi'!A119,'intervences kodi'!$J$5:$J$222,'Visi kodi'!$L$2)+SUMIFS('intervences kodi'!$M$5:$M$222,'intervences kodi'!$T$5:$T$222,'Visi kodi'!A119,'intervences kodi'!$J$5:$J$222,'Visi kodi'!$L$2)+SUMIFS('intervences kodi'!$M$5:$M$222,'intervences kodi'!$V$5:$V$222,'Visi kodi'!A119,'intervences kodi'!$J$5:$J$222,'Visi kodi'!$L$2)</f>
        <v>0</v>
      </c>
      <c r="M119" s="82">
        <f t="shared" si="11"/>
        <v>0</v>
      </c>
      <c r="N119" s="82"/>
      <c r="O119" s="82"/>
    </row>
    <row r="120" spans="1:15" ht="11.15" customHeight="1" x14ac:dyDescent="0.2">
      <c r="A120" s="168">
        <v>114</v>
      </c>
      <c r="B120" s="171" t="s">
        <v>416</v>
      </c>
      <c r="C120" s="56">
        <v>0</v>
      </c>
      <c r="D120" s="56">
        <v>0</v>
      </c>
      <c r="F120" s="105">
        <f>SUMIFS('intervences kodi'!$M$5:$M$222,'intervences kodi'!$L$5:$L$222,'Visi kodi'!A120,'intervences kodi'!$J$5:$J$222,'Visi kodi'!$F$2)+SUMIFS('intervences kodi'!$O$5:$O$222,'intervences kodi'!$N$5:$N$222,'Visi kodi'!A120,'intervences kodi'!$J$5:$J$222,'Visi kodi'!$F$2)+SUMIFS('intervences kodi'!$Q$5:$Q$222,'intervences kodi'!$P$5:$P$222,'Visi kodi'!A120,'intervences kodi'!$J$5:$J$222,'Visi kodi'!$F$2)+SUMIFS('intervences kodi'!$S$5:$S$222,'intervences kodi'!$R$5:$R$222,'Visi kodi'!A120,'intervences kodi'!$J$5:$J$222,'Visi kodi'!$F$2)+SUMIFS('intervences kodi'!$U$5:$U$222,'intervences kodi'!$T$5:$T$222,'Visi kodi'!A120,'intervences kodi'!$J$5:$J$222,'Visi kodi'!$F$2)+SUMIFS('intervences kodi'!$W$5:$W$222,'intervences kodi'!$V$5:$V$222,'Visi kodi'!A120,'intervences kodi'!$J$5:$J$222,'Visi kodi'!$F$2)</f>
        <v>0</v>
      </c>
      <c r="G120" s="105">
        <f>SUMIFS('intervences kodi'!$M$5:$M$222,'intervences kodi'!$L$5:$L$222,'Visi kodi'!A120,'intervences kodi'!$J$5:$J$222,'Visi kodi'!$G$2)+SUMIFS('intervences kodi'!$O$5:$O$222,'intervences kodi'!$N$5:$N$222,'Visi kodi'!A120,'intervences kodi'!$J$5:$J$222,'Visi kodi'!$G$2)+SUMIFS('intervences kodi'!$Q$5:$Q$222,'intervences kodi'!$P$5:$P$222,'Visi kodi'!A120,'intervences kodi'!$J$5:$J$222,'Visi kodi'!$G$2)+SUMIFS('intervences kodi'!$S$5:$S$222,'intervences kodi'!$R$5:$R$222,'Visi kodi'!A120,'intervences kodi'!$J$5:$J$222,'Visi kodi'!$G$2)+SUMIFS('intervences kodi'!$U$5:$U$222,'intervences kodi'!$T$5:$T$222,'Visi kodi'!A120,'intervences kodi'!$J$5:$J$222,'Visi kodi'!$G$2)+SUMIFS('intervences kodi'!$W$5:$W$222,'intervences kodi'!$V$5:$V$222,'Visi kodi'!A120,'intervences kodi'!$J$5:$J$222,'Visi kodi'!$G$2)</f>
        <v>0</v>
      </c>
      <c r="H120" s="105">
        <f t="shared" si="6"/>
        <v>0</v>
      </c>
      <c r="I120" s="105">
        <f t="shared" si="7"/>
        <v>0</v>
      </c>
      <c r="J120" s="105">
        <f t="shared" si="8"/>
        <v>0</v>
      </c>
      <c r="K120" s="169">
        <f t="shared" si="9"/>
        <v>0</v>
      </c>
      <c r="L120" s="105">
        <f>SUMIFS('intervences kodi'!$M$5:$M$222,'intervences kodi'!$L$5:$L$222,'Visi kodi'!A120,'intervences kodi'!$J$5:$J$222,'Visi kodi'!$L$2)+SUMIFS('intervences kodi'!$M$5:$M$222,'intervences kodi'!$N$5:$N$222,'Visi kodi'!A120,'intervences kodi'!$J$5:$J$222,'Visi kodi'!$L$2)+SUMIFS('intervences kodi'!$M$5:$M$222,'intervences kodi'!$P$5:$P$222,'Visi kodi'!A120,'intervences kodi'!$J$5:$J$222,'Visi kodi'!$L$2)+SUMIFS('intervences kodi'!$M$5:$M$222,'intervences kodi'!$R$5:$R$222,'Visi kodi'!A120,'intervences kodi'!$J$5:$J$222,'Visi kodi'!$L$2)+SUMIFS('intervences kodi'!$M$5:$M$222,'intervences kodi'!$T$5:$T$222,'Visi kodi'!A120,'intervences kodi'!$J$5:$J$222,'Visi kodi'!$L$2)+SUMIFS('intervences kodi'!$M$5:$M$222,'intervences kodi'!$V$5:$V$222,'Visi kodi'!A120,'intervences kodi'!$J$5:$J$222,'Visi kodi'!$L$2)</f>
        <v>0</v>
      </c>
      <c r="M120" s="82">
        <f t="shared" si="11"/>
        <v>0</v>
      </c>
      <c r="N120" s="82"/>
      <c r="O120" s="82"/>
    </row>
    <row r="121" spans="1:15" ht="11.15" customHeight="1" x14ac:dyDescent="0.2">
      <c r="A121" s="168">
        <v>115</v>
      </c>
      <c r="B121" s="180" t="s">
        <v>417</v>
      </c>
      <c r="C121" s="172">
        <v>0.4</v>
      </c>
      <c r="D121" s="56">
        <v>0</v>
      </c>
      <c r="F121" s="105">
        <f>SUMIFS('intervences kodi'!$M$5:$M$222,'intervences kodi'!$L$5:$L$222,'Visi kodi'!A121,'intervences kodi'!$J$5:$J$222,'Visi kodi'!$F$2)+SUMIFS('intervences kodi'!$O$5:$O$222,'intervences kodi'!$N$5:$N$222,'Visi kodi'!A121,'intervences kodi'!$J$5:$J$222,'Visi kodi'!$F$2)+SUMIFS('intervences kodi'!$Q$5:$Q$222,'intervences kodi'!$P$5:$P$222,'Visi kodi'!A121,'intervences kodi'!$J$5:$J$222,'Visi kodi'!$F$2)+SUMIFS('intervences kodi'!$S$5:$S$222,'intervences kodi'!$R$5:$R$222,'Visi kodi'!A121,'intervences kodi'!$J$5:$J$222,'Visi kodi'!$F$2)+SUMIFS('intervences kodi'!$U$5:$U$222,'intervences kodi'!$T$5:$T$222,'Visi kodi'!A121,'intervences kodi'!$J$5:$J$222,'Visi kodi'!$F$2)+SUMIFS('intervences kodi'!$W$5:$W$222,'intervences kodi'!$V$5:$V$222,'Visi kodi'!A121,'intervences kodi'!$J$5:$J$222,'Visi kodi'!$F$2)</f>
        <v>0</v>
      </c>
      <c r="G121" s="105">
        <f>SUMIFS('intervences kodi'!$M$5:$M$222,'intervences kodi'!$L$5:$L$222,'Visi kodi'!A121,'intervences kodi'!$J$5:$J$222,'Visi kodi'!$G$2)+SUMIFS('intervences kodi'!$O$5:$O$222,'intervences kodi'!$N$5:$N$222,'Visi kodi'!A121,'intervences kodi'!$J$5:$J$222,'Visi kodi'!$G$2)+SUMIFS('intervences kodi'!$Q$5:$Q$222,'intervences kodi'!$P$5:$P$222,'Visi kodi'!A121,'intervences kodi'!$J$5:$J$222,'Visi kodi'!$G$2)+SUMIFS('intervences kodi'!$S$5:$S$222,'intervences kodi'!$R$5:$R$222,'Visi kodi'!A121,'intervences kodi'!$J$5:$J$222,'Visi kodi'!$G$2)+SUMIFS('intervences kodi'!$U$5:$U$222,'intervences kodi'!$T$5:$T$222,'Visi kodi'!A121,'intervences kodi'!$J$5:$J$222,'Visi kodi'!$G$2)+SUMIFS('intervences kodi'!$W$5:$W$222,'intervences kodi'!$V$5:$V$222,'Visi kodi'!A121,'intervences kodi'!$J$5:$J$222,'Visi kodi'!$G$2)</f>
        <v>0</v>
      </c>
      <c r="H121" s="105">
        <f t="shared" si="6"/>
        <v>0</v>
      </c>
      <c r="I121" s="105">
        <f t="shared" si="7"/>
        <v>0</v>
      </c>
      <c r="J121" s="105">
        <f t="shared" si="8"/>
        <v>0</v>
      </c>
      <c r="K121" s="169">
        <f t="shared" si="9"/>
        <v>0</v>
      </c>
      <c r="L121" s="105">
        <f>SUMIFS('intervences kodi'!$M$5:$M$222,'intervences kodi'!$L$5:$L$222,'Visi kodi'!A121,'intervences kodi'!$J$5:$J$222,'Visi kodi'!$L$2)+SUMIFS('intervences kodi'!$M$5:$M$222,'intervences kodi'!$N$5:$N$222,'Visi kodi'!A121,'intervences kodi'!$J$5:$J$222,'Visi kodi'!$L$2)+SUMIFS('intervences kodi'!$M$5:$M$222,'intervences kodi'!$P$5:$P$222,'Visi kodi'!A121,'intervences kodi'!$J$5:$J$222,'Visi kodi'!$L$2)+SUMIFS('intervences kodi'!$M$5:$M$222,'intervences kodi'!$R$5:$R$222,'Visi kodi'!A121,'intervences kodi'!$J$5:$J$222,'Visi kodi'!$L$2)+SUMIFS('intervences kodi'!$M$5:$M$222,'intervences kodi'!$T$5:$T$222,'Visi kodi'!A121,'intervences kodi'!$J$5:$J$222,'Visi kodi'!$L$2)+SUMIFS('intervences kodi'!$M$5:$M$222,'intervences kodi'!$V$5:$V$222,'Visi kodi'!A121,'intervences kodi'!$J$5:$J$222,'Visi kodi'!$L$2)</f>
        <v>0</v>
      </c>
      <c r="M121" s="82">
        <f t="shared" si="11"/>
        <v>0</v>
      </c>
      <c r="N121" s="82"/>
      <c r="O121" s="82"/>
    </row>
    <row r="122" spans="1:15" ht="11.15" customHeight="1" x14ac:dyDescent="0.2">
      <c r="A122" s="168">
        <v>116</v>
      </c>
      <c r="B122" s="171" t="s">
        <v>418</v>
      </c>
      <c r="C122" s="172">
        <v>0.4</v>
      </c>
      <c r="D122" s="56">
        <v>0</v>
      </c>
      <c r="F122" s="105">
        <f>SUMIFS('intervences kodi'!$M$5:$M$222,'intervences kodi'!$L$5:$L$222,'Visi kodi'!A122,'intervences kodi'!$J$5:$J$222,'Visi kodi'!$F$2)+SUMIFS('intervences kodi'!$O$5:$O$222,'intervences kodi'!$N$5:$N$222,'Visi kodi'!A122,'intervences kodi'!$J$5:$J$222,'Visi kodi'!$F$2)+SUMIFS('intervences kodi'!$Q$5:$Q$222,'intervences kodi'!$P$5:$P$222,'Visi kodi'!A122,'intervences kodi'!$J$5:$J$222,'Visi kodi'!$F$2)+SUMIFS('intervences kodi'!$S$5:$S$222,'intervences kodi'!$R$5:$R$222,'Visi kodi'!A122,'intervences kodi'!$J$5:$J$222,'Visi kodi'!$F$2)+SUMIFS('intervences kodi'!$U$5:$U$222,'intervences kodi'!$T$5:$T$222,'Visi kodi'!A122,'intervences kodi'!$J$5:$J$222,'Visi kodi'!$F$2)+SUMIFS('intervences kodi'!$W$5:$W$222,'intervences kodi'!$V$5:$V$222,'Visi kodi'!A122,'intervences kodi'!$J$5:$J$222,'Visi kodi'!$F$2)</f>
        <v>0</v>
      </c>
      <c r="G122" s="105">
        <f>SUMIFS('intervences kodi'!$M$5:$M$222,'intervences kodi'!$L$5:$L$222,'Visi kodi'!A122,'intervences kodi'!$J$5:$J$222,'Visi kodi'!$G$2)+SUMIFS('intervences kodi'!$O$5:$O$222,'intervences kodi'!$N$5:$N$222,'Visi kodi'!A122,'intervences kodi'!$J$5:$J$222,'Visi kodi'!$G$2)+SUMIFS('intervences kodi'!$Q$5:$Q$222,'intervences kodi'!$P$5:$P$222,'Visi kodi'!A122,'intervences kodi'!$J$5:$J$222,'Visi kodi'!$G$2)+SUMIFS('intervences kodi'!$S$5:$S$222,'intervences kodi'!$R$5:$R$222,'Visi kodi'!A122,'intervences kodi'!$J$5:$J$222,'Visi kodi'!$G$2)+SUMIFS('intervences kodi'!$U$5:$U$222,'intervences kodi'!$T$5:$T$222,'Visi kodi'!A122,'intervences kodi'!$J$5:$J$222,'Visi kodi'!$G$2)+SUMIFS('intervences kodi'!$W$5:$W$222,'intervences kodi'!$V$5:$V$222,'Visi kodi'!A122,'intervences kodi'!$J$5:$J$222,'Visi kodi'!$G$2)</f>
        <v>0</v>
      </c>
      <c r="H122" s="105">
        <f t="shared" si="6"/>
        <v>0</v>
      </c>
      <c r="I122" s="105">
        <f t="shared" si="7"/>
        <v>0</v>
      </c>
      <c r="J122" s="105">
        <f t="shared" si="8"/>
        <v>0</v>
      </c>
      <c r="K122" s="169">
        <f t="shared" si="9"/>
        <v>0</v>
      </c>
      <c r="L122" s="105">
        <f>SUMIFS('intervences kodi'!$M$5:$M$222,'intervences kodi'!$L$5:$L$222,'Visi kodi'!A122,'intervences kodi'!$J$5:$J$222,'Visi kodi'!$L$2)+SUMIFS('intervences kodi'!$M$5:$M$222,'intervences kodi'!$N$5:$N$222,'Visi kodi'!A122,'intervences kodi'!$J$5:$J$222,'Visi kodi'!$L$2)+SUMIFS('intervences kodi'!$M$5:$M$222,'intervences kodi'!$P$5:$P$222,'Visi kodi'!A122,'intervences kodi'!$J$5:$J$222,'Visi kodi'!$L$2)+SUMIFS('intervences kodi'!$M$5:$M$222,'intervences kodi'!$R$5:$R$222,'Visi kodi'!A122,'intervences kodi'!$J$5:$J$222,'Visi kodi'!$L$2)+SUMIFS('intervences kodi'!$M$5:$M$222,'intervences kodi'!$T$5:$T$222,'Visi kodi'!A122,'intervences kodi'!$J$5:$J$222,'Visi kodi'!$L$2)+SUMIFS('intervences kodi'!$M$5:$M$222,'intervences kodi'!$V$5:$V$222,'Visi kodi'!A122,'intervences kodi'!$J$5:$J$222,'Visi kodi'!$L$2)</f>
        <v>0</v>
      </c>
      <c r="M122" s="82">
        <f t="shared" si="11"/>
        <v>0</v>
      </c>
      <c r="N122" s="82"/>
      <c r="O122" s="82"/>
    </row>
    <row r="123" spans="1:15" ht="11.15" customHeight="1" x14ac:dyDescent="0.2">
      <c r="A123" s="168">
        <v>117</v>
      </c>
      <c r="B123" s="180" t="s">
        <v>419</v>
      </c>
      <c r="C123" s="172">
        <v>0.4</v>
      </c>
      <c r="D123" s="56">
        <v>0</v>
      </c>
      <c r="F123" s="105">
        <f>SUMIFS('intervences kodi'!$M$5:$M$222,'intervences kodi'!$L$5:$L$222,'Visi kodi'!A123,'intervences kodi'!$J$5:$J$222,'Visi kodi'!$F$2)+SUMIFS('intervences kodi'!$O$5:$O$222,'intervences kodi'!$N$5:$N$222,'Visi kodi'!A123,'intervences kodi'!$J$5:$J$222,'Visi kodi'!$F$2)+SUMIFS('intervences kodi'!$Q$5:$Q$222,'intervences kodi'!$P$5:$P$222,'Visi kodi'!A123,'intervences kodi'!$J$5:$J$222,'Visi kodi'!$F$2)+SUMIFS('intervences kodi'!$S$5:$S$222,'intervences kodi'!$R$5:$R$222,'Visi kodi'!A123,'intervences kodi'!$J$5:$J$222,'Visi kodi'!$F$2)+SUMIFS('intervences kodi'!$U$5:$U$222,'intervences kodi'!$T$5:$T$222,'Visi kodi'!A123,'intervences kodi'!$J$5:$J$222,'Visi kodi'!$F$2)+SUMIFS('intervences kodi'!$W$5:$W$222,'intervences kodi'!$V$5:$V$222,'Visi kodi'!A123,'intervences kodi'!$J$5:$J$222,'Visi kodi'!$F$2)</f>
        <v>0</v>
      </c>
      <c r="G123" s="105">
        <f>SUMIFS('intervences kodi'!$M$5:$M$222,'intervences kodi'!$L$5:$L$222,'Visi kodi'!A123,'intervences kodi'!$J$5:$J$222,'Visi kodi'!$G$2)+SUMIFS('intervences kodi'!$O$5:$O$222,'intervences kodi'!$N$5:$N$222,'Visi kodi'!A123,'intervences kodi'!$J$5:$J$222,'Visi kodi'!$G$2)+SUMIFS('intervences kodi'!$Q$5:$Q$222,'intervences kodi'!$P$5:$P$222,'Visi kodi'!A123,'intervences kodi'!$J$5:$J$222,'Visi kodi'!$G$2)+SUMIFS('intervences kodi'!$S$5:$S$222,'intervences kodi'!$R$5:$R$222,'Visi kodi'!A123,'intervences kodi'!$J$5:$J$222,'Visi kodi'!$G$2)+SUMIFS('intervences kodi'!$U$5:$U$222,'intervences kodi'!$T$5:$T$222,'Visi kodi'!A123,'intervences kodi'!$J$5:$J$222,'Visi kodi'!$G$2)+SUMIFS('intervences kodi'!$W$5:$W$222,'intervences kodi'!$V$5:$V$222,'Visi kodi'!A123,'intervences kodi'!$J$5:$J$222,'Visi kodi'!$G$2)</f>
        <v>0</v>
      </c>
      <c r="H123" s="105">
        <f t="shared" si="6"/>
        <v>0</v>
      </c>
      <c r="I123" s="105">
        <f t="shared" si="7"/>
        <v>0</v>
      </c>
      <c r="J123" s="105">
        <f t="shared" si="8"/>
        <v>0</v>
      </c>
      <c r="K123" s="169">
        <f t="shared" si="9"/>
        <v>0</v>
      </c>
      <c r="L123" s="105">
        <f>SUMIFS('intervences kodi'!$M$5:$M$222,'intervences kodi'!$L$5:$L$222,'Visi kodi'!A123,'intervences kodi'!$J$5:$J$222,'Visi kodi'!$L$2)+SUMIFS('intervences kodi'!$M$5:$M$222,'intervences kodi'!$N$5:$N$222,'Visi kodi'!A123,'intervences kodi'!$J$5:$J$222,'Visi kodi'!$L$2)+SUMIFS('intervences kodi'!$M$5:$M$222,'intervences kodi'!$P$5:$P$222,'Visi kodi'!A123,'intervences kodi'!$J$5:$J$222,'Visi kodi'!$L$2)+SUMIFS('intervences kodi'!$M$5:$M$222,'intervences kodi'!$R$5:$R$222,'Visi kodi'!A123,'intervences kodi'!$J$5:$J$222,'Visi kodi'!$L$2)+SUMIFS('intervences kodi'!$M$5:$M$222,'intervences kodi'!$T$5:$T$222,'Visi kodi'!A123,'intervences kodi'!$J$5:$J$222,'Visi kodi'!$L$2)+SUMIFS('intervences kodi'!$M$5:$M$222,'intervences kodi'!$V$5:$V$222,'Visi kodi'!A123,'intervences kodi'!$J$5:$J$222,'Visi kodi'!$L$2)</f>
        <v>0</v>
      </c>
      <c r="M123" s="82">
        <f t="shared" si="11"/>
        <v>0</v>
      </c>
      <c r="N123" s="82"/>
      <c r="O123" s="82"/>
    </row>
    <row r="124" spans="1:15" ht="11.15" customHeight="1" x14ac:dyDescent="0.2">
      <c r="A124" s="168">
        <v>118</v>
      </c>
      <c r="B124" s="171" t="s">
        <v>420</v>
      </c>
      <c r="C124" s="170">
        <v>0</v>
      </c>
      <c r="D124" s="56">
        <v>0</v>
      </c>
      <c r="F124" s="105">
        <f>SUMIFS('intervences kodi'!$M$5:$M$222,'intervences kodi'!$L$5:$L$222,'Visi kodi'!A124,'intervences kodi'!$J$5:$J$222,'Visi kodi'!$F$2)+SUMIFS('intervences kodi'!$O$5:$O$222,'intervences kodi'!$N$5:$N$222,'Visi kodi'!A124,'intervences kodi'!$J$5:$J$222,'Visi kodi'!$F$2)+SUMIFS('intervences kodi'!$Q$5:$Q$222,'intervences kodi'!$P$5:$P$222,'Visi kodi'!A124,'intervences kodi'!$J$5:$J$222,'Visi kodi'!$F$2)+SUMIFS('intervences kodi'!$S$5:$S$222,'intervences kodi'!$R$5:$R$222,'Visi kodi'!A124,'intervences kodi'!$J$5:$J$222,'Visi kodi'!$F$2)+SUMIFS('intervences kodi'!$U$5:$U$222,'intervences kodi'!$T$5:$T$222,'Visi kodi'!A124,'intervences kodi'!$J$5:$J$222,'Visi kodi'!$F$2)+SUMIFS('intervences kodi'!$W$5:$W$222,'intervences kodi'!$V$5:$V$222,'Visi kodi'!A124,'intervences kodi'!$J$5:$J$222,'Visi kodi'!$F$2)</f>
        <v>0</v>
      </c>
      <c r="G124" s="105">
        <f>SUMIFS('intervences kodi'!$M$5:$M$222,'intervences kodi'!$L$5:$L$222,'Visi kodi'!A124,'intervences kodi'!$J$5:$J$222,'Visi kodi'!$G$2)+SUMIFS('intervences kodi'!$O$5:$O$222,'intervences kodi'!$N$5:$N$222,'Visi kodi'!A124,'intervences kodi'!$J$5:$J$222,'Visi kodi'!$G$2)+SUMIFS('intervences kodi'!$Q$5:$Q$222,'intervences kodi'!$P$5:$P$222,'Visi kodi'!A124,'intervences kodi'!$J$5:$J$222,'Visi kodi'!$G$2)+SUMIFS('intervences kodi'!$S$5:$S$222,'intervences kodi'!$R$5:$R$222,'Visi kodi'!A124,'intervences kodi'!$J$5:$J$222,'Visi kodi'!$G$2)+SUMIFS('intervences kodi'!$U$5:$U$222,'intervences kodi'!$T$5:$T$222,'Visi kodi'!A124,'intervences kodi'!$J$5:$J$222,'Visi kodi'!$G$2)+SUMIFS('intervences kodi'!$W$5:$W$222,'intervences kodi'!$V$5:$V$222,'Visi kodi'!A124,'intervences kodi'!$J$5:$J$222,'Visi kodi'!$G$2)</f>
        <v>0</v>
      </c>
      <c r="H124" s="105">
        <f t="shared" si="6"/>
        <v>0</v>
      </c>
      <c r="I124" s="105">
        <f t="shared" si="7"/>
        <v>0</v>
      </c>
      <c r="J124" s="105">
        <f t="shared" si="8"/>
        <v>0</v>
      </c>
      <c r="K124" s="169">
        <f t="shared" si="9"/>
        <v>0</v>
      </c>
      <c r="L124" s="105">
        <f>SUMIFS('intervences kodi'!$M$5:$M$222,'intervences kodi'!$L$5:$L$222,'Visi kodi'!A124,'intervences kodi'!$J$5:$J$222,'Visi kodi'!$L$2)+SUMIFS('intervences kodi'!$M$5:$M$222,'intervences kodi'!$N$5:$N$222,'Visi kodi'!A124,'intervences kodi'!$J$5:$J$222,'Visi kodi'!$L$2)+SUMIFS('intervences kodi'!$M$5:$M$222,'intervences kodi'!$P$5:$P$222,'Visi kodi'!A124,'intervences kodi'!$J$5:$J$222,'Visi kodi'!$L$2)+SUMIFS('intervences kodi'!$M$5:$M$222,'intervences kodi'!$R$5:$R$222,'Visi kodi'!A124,'intervences kodi'!$J$5:$J$222,'Visi kodi'!$L$2)+SUMIFS('intervences kodi'!$M$5:$M$222,'intervences kodi'!$T$5:$T$222,'Visi kodi'!A124,'intervences kodi'!$J$5:$J$222,'Visi kodi'!$L$2)+SUMIFS('intervences kodi'!$M$5:$M$222,'intervences kodi'!$V$5:$V$222,'Visi kodi'!A124,'intervences kodi'!$J$5:$J$222,'Visi kodi'!$L$2)</f>
        <v>0</v>
      </c>
      <c r="M124" s="82">
        <f t="shared" si="11"/>
        <v>0</v>
      </c>
      <c r="N124" s="82"/>
      <c r="O124" s="82"/>
    </row>
    <row r="125" spans="1:15" ht="11.15" customHeight="1" x14ac:dyDescent="0.2">
      <c r="A125" s="168">
        <v>119</v>
      </c>
      <c r="B125" s="171" t="s">
        <v>421</v>
      </c>
      <c r="C125" s="186">
        <v>0</v>
      </c>
      <c r="D125" s="56">
        <v>0</v>
      </c>
      <c r="F125" s="105">
        <f>SUMIFS('intervences kodi'!$M$5:$M$222,'intervences kodi'!$L$5:$L$222,'Visi kodi'!A125,'intervences kodi'!$J$5:$J$222,'Visi kodi'!$F$2)+SUMIFS('intervences kodi'!$O$5:$O$222,'intervences kodi'!$N$5:$N$222,'Visi kodi'!A125,'intervences kodi'!$J$5:$J$222,'Visi kodi'!$F$2)+SUMIFS('intervences kodi'!$Q$5:$Q$222,'intervences kodi'!$P$5:$P$222,'Visi kodi'!A125,'intervences kodi'!$J$5:$J$222,'Visi kodi'!$F$2)+SUMIFS('intervences kodi'!$S$5:$S$222,'intervences kodi'!$R$5:$R$222,'Visi kodi'!A125,'intervences kodi'!$J$5:$J$222,'Visi kodi'!$F$2)+SUMIFS('intervences kodi'!$U$5:$U$222,'intervences kodi'!$T$5:$T$222,'Visi kodi'!A125,'intervences kodi'!$J$5:$J$222,'Visi kodi'!$F$2)+SUMIFS('intervences kodi'!$W$5:$W$222,'intervences kodi'!$V$5:$V$222,'Visi kodi'!A125,'intervences kodi'!$J$5:$J$222,'Visi kodi'!$F$2)</f>
        <v>0</v>
      </c>
      <c r="G125" s="105">
        <f>SUMIFS('intervences kodi'!$M$5:$M$222,'intervences kodi'!$L$5:$L$222,'Visi kodi'!A125,'intervences kodi'!$J$5:$J$222,'Visi kodi'!$G$2)+SUMIFS('intervences kodi'!$O$5:$O$222,'intervences kodi'!$N$5:$N$222,'Visi kodi'!A125,'intervences kodi'!$J$5:$J$222,'Visi kodi'!$G$2)+SUMIFS('intervences kodi'!$Q$5:$Q$222,'intervences kodi'!$P$5:$P$222,'Visi kodi'!A125,'intervences kodi'!$J$5:$J$222,'Visi kodi'!$G$2)+SUMIFS('intervences kodi'!$S$5:$S$222,'intervences kodi'!$R$5:$R$222,'Visi kodi'!A125,'intervences kodi'!$J$5:$J$222,'Visi kodi'!$G$2)+SUMIFS('intervences kodi'!$U$5:$U$222,'intervences kodi'!$T$5:$T$222,'Visi kodi'!A125,'intervences kodi'!$J$5:$J$222,'Visi kodi'!$G$2)+SUMIFS('intervences kodi'!$W$5:$W$222,'intervences kodi'!$V$5:$V$222,'Visi kodi'!A125,'intervences kodi'!$J$5:$J$222,'Visi kodi'!$G$2)</f>
        <v>0</v>
      </c>
      <c r="H125" s="105">
        <f t="shared" si="6"/>
        <v>0</v>
      </c>
      <c r="I125" s="105">
        <f t="shared" si="7"/>
        <v>0</v>
      </c>
      <c r="J125" s="105">
        <f t="shared" si="8"/>
        <v>0</v>
      </c>
      <c r="K125" s="169">
        <f t="shared" si="9"/>
        <v>0</v>
      </c>
      <c r="L125" s="105">
        <f>SUMIFS('intervences kodi'!$M$5:$M$222,'intervences kodi'!$L$5:$L$222,'Visi kodi'!A125,'intervences kodi'!$J$5:$J$222,'Visi kodi'!$L$2)+SUMIFS('intervences kodi'!$M$5:$M$222,'intervences kodi'!$N$5:$N$222,'Visi kodi'!A125,'intervences kodi'!$J$5:$J$222,'Visi kodi'!$L$2)+SUMIFS('intervences kodi'!$M$5:$M$222,'intervences kodi'!$P$5:$P$222,'Visi kodi'!A125,'intervences kodi'!$J$5:$J$222,'Visi kodi'!$L$2)+SUMIFS('intervences kodi'!$M$5:$M$222,'intervences kodi'!$R$5:$R$222,'Visi kodi'!A125,'intervences kodi'!$J$5:$J$222,'Visi kodi'!$L$2)+SUMIFS('intervences kodi'!$M$5:$M$222,'intervences kodi'!$T$5:$T$222,'Visi kodi'!A125,'intervences kodi'!$J$5:$J$222,'Visi kodi'!$L$2)+SUMIFS('intervences kodi'!$M$5:$M$222,'intervences kodi'!$V$5:$V$222,'Visi kodi'!A125,'intervences kodi'!$J$5:$J$222,'Visi kodi'!$L$2)</f>
        <v>0</v>
      </c>
      <c r="M125" s="82">
        <f t="shared" si="11"/>
        <v>0</v>
      </c>
      <c r="N125" s="82"/>
      <c r="O125" s="82"/>
    </row>
    <row r="126" spans="1:15" ht="11.15" customHeight="1" x14ac:dyDescent="0.2">
      <c r="A126" s="168">
        <v>120</v>
      </c>
      <c r="B126" s="180" t="s">
        <v>422</v>
      </c>
      <c r="C126" s="172">
        <v>0.4</v>
      </c>
      <c r="D126" s="56">
        <v>0</v>
      </c>
      <c r="F126" s="105">
        <f>SUMIFS('intervences kodi'!$M$5:$M$222,'intervences kodi'!$L$5:$L$222,'Visi kodi'!A126,'intervences kodi'!$J$5:$J$222,'Visi kodi'!$F$2)+SUMIFS('intervences kodi'!$O$5:$O$222,'intervences kodi'!$N$5:$N$222,'Visi kodi'!A126,'intervences kodi'!$J$5:$J$222,'Visi kodi'!$F$2)+SUMIFS('intervences kodi'!$Q$5:$Q$222,'intervences kodi'!$P$5:$P$222,'Visi kodi'!A126,'intervences kodi'!$J$5:$J$222,'Visi kodi'!$F$2)+SUMIFS('intervences kodi'!$S$5:$S$222,'intervences kodi'!$R$5:$R$222,'Visi kodi'!A126,'intervences kodi'!$J$5:$J$222,'Visi kodi'!$F$2)+SUMIFS('intervences kodi'!$U$5:$U$222,'intervences kodi'!$T$5:$T$222,'Visi kodi'!A126,'intervences kodi'!$J$5:$J$222,'Visi kodi'!$F$2)+SUMIFS('intervences kodi'!$W$5:$W$222,'intervences kodi'!$V$5:$V$222,'Visi kodi'!A126,'intervences kodi'!$J$5:$J$222,'Visi kodi'!$F$2)</f>
        <v>0</v>
      </c>
      <c r="G126" s="105">
        <f>SUMIFS('intervences kodi'!$M$5:$M$222,'intervences kodi'!$L$5:$L$222,'Visi kodi'!A126,'intervences kodi'!$J$5:$J$222,'Visi kodi'!$G$2)+SUMIFS('intervences kodi'!$O$5:$O$222,'intervences kodi'!$N$5:$N$222,'Visi kodi'!A126,'intervences kodi'!$J$5:$J$222,'Visi kodi'!$G$2)+SUMIFS('intervences kodi'!$Q$5:$Q$222,'intervences kodi'!$P$5:$P$222,'Visi kodi'!A126,'intervences kodi'!$J$5:$J$222,'Visi kodi'!$G$2)+SUMIFS('intervences kodi'!$S$5:$S$222,'intervences kodi'!$R$5:$R$222,'Visi kodi'!A126,'intervences kodi'!$J$5:$J$222,'Visi kodi'!$G$2)+SUMIFS('intervences kodi'!$U$5:$U$222,'intervences kodi'!$T$5:$T$222,'Visi kodi'!A126,'intervences kodi'!$J$5:$J$222,'Visi kodi'!$G$2)+SUMIFS('intervences kodi'!$W$5:$W$222,'intervences kodi'!$V$5:$V$222,'Visi kodi'!A126,'intervences kodi'!$J$5:$J$222,'Visi kodi'!$G$2)</f>
        <v>0</v>
      </c>
      <c r="H126" s="105">
        <f t="shared" si="6"/>
        <v>0</v>
      </c>
      <c r="I126" s="105">
        <f t="shared" si="7"/>
        <v>0</v>
      </c>
      <c r="J126" s="105">
        <f t="shared" si="8"/>
        <v>0</v>
      </c>
      <c r="K126" s="169">
        <f t="shared" si="9"/>
        <v>0</v>
      </c>
      <c r="L126" s="105">
        <f>SUMIFS('intervences kodi'!$M$5:$M$222,'intervences kodi'!$L$5:$L$222,'Visi kodi'!A126,'intervences kodi'!$J$5:$J$222,'Visi kodi'!$L$2)+SUMIFS('intervences kodi'!$M$5:$M$222,'intervences kodi'!$N$5:$N$222,'Visi kodi'!A126,'intervences kodi'!$J$5:$J$222,'Visi kodi'!$L$2)+SUMIFS('intervences kodi'!$M$5:$M$222,'intervences kodi'!$P$5:$P$222,'Visi kodi'!A126,'intervences kodi'!$J$5:$J$222,'Visi kodi'!$L$2)+SUMIFS('intervences kodi'!$M$5:$M$222,'intervences kodi'!$R$5:$R$222,'Visi kodi'!A126,'intervences kodi'!$J$5:$J$222,'Visi kodi'!$L$2)+SUMIFS('intervences kodi'!$M$5:$M$222,'intervences kodi'!$T$5:$T$222,'Visi kodi'!A126,'intervences kodi'!$J$5:$J$222,'Visi kodi'!$L$2)+SUMIFS('intervences kodi'!$M$5:$M$222,'intervences kodi'!$V$5:$V$222,'Visi kodi'!A126,'intervences kodi'!$J$5:$J$222,'Visi kodi'!$L$2)</f>
        <v>0</v>
      </c>
      <c r="M126" s="82">
        <f t="shared" si="11"/>
        <v>0</v>
      </c>
      <c r="N126" s="82"/>
      <c r="O126" s="82"/>
    </row>
    <row r="127" spans="1:15" ht="11.15" customHeight="1" x14ac:dyDescent="0.2">
      <c r="A127" s="176"/>
      <c r="B127" s="184" t="s">
        <v>423</v>
      </c>
      <c r="C127" s="184"/>
      <c r="D127" s="185"/>
      <c r="F127" s="105">
        <f>SUMIFS('intervences kodi'!$M$5:$M$222,'intervences kodi'!$L$5:$L$222,'Visi kodi'!A127,'intervences kodi'!$J$5:$J$222,'Visi kodi'!$F$2)+SUMIFS('intervences kodi'!$O$5:$O$222,'intervences kodi'!$N$5:$N$222,'Visi kodi'!A127,'intervences kodi'!$J$5:$J$222,'Visi kodi'!$F$2)+SUMIFS('intervences kodi'!$Q$5:$Q$222,'intervences kodi'!$P$5:$P$222,'Visi kodi'!A127,'intervences kodi'!$J$5:$J$222,'Visi kodi'!$F$2)+SUMIFS('intervences kodi'!$S$5:$S$222,'intervences kodi'!$R$5:$R$222,'Visi kodi'!A127,'intervences kodi'!$J$5:$J$222,'Visi kodi'!$F$2)+SUMIFS('intervences kodi'!$U$5:$U$222,'intervences kodi'!$T$5:$T$222,'Visi kodi'!A127,'intervences kodi'!$J$5:$J$222,'Visi kodi'!$F$2)+SUMIFS('intervences kodi'!$W$5:$W$222,'intervences kodi'!$V$5:$V$222,'Visi kodi'!A127,'intervences kodi'!$J$5:$J$222,'Visi kodi'!$F$2)</f>
        <v>0</v>
      </c>
      <c r="G127" s="105">
        <f>SUMIFS('intervences kodi'!$M$5:$M$222,'intervences kodi'!$L$5:$L$222,'Visi kodi'!A127,'intervences kodi'!$J$5:$J$222,'Visi kodi'!$G$2)+SUMIFS('intervences kodi'!$O$5:$O$222,'intervences kodi'!$N$5:$N$222,'Visi kodi'!A127,'intervences kodi'!$J$5:$J$222,'Visi kodi'!$G$2)+SUMIFS('intervences kodi'!$Q$5:$Q$222,'intervences kodi'!$P$5:$P$222,'Visi kodi'!A127,'intervences kodi'!$J$5:$J$222,'Visi kodi'!$G$2)+SUMIFS('intervences kodi'!$S$5:$S$222,'intervences kodi'!$R$5:$R$222,'Visi kodi'!A127,'intervences kodi'!$J$5:$J$222,'Visi kodi'!$G$2)+SUMIFS('intervences kodi'!$U$5:$U$222,'intervences kodi'!$T$5:$T$222,'Visi kodi'!A127,'intervences kodi'!$J$5:$J$222,'Visi kodi'!$G$2)+SUMIFS('intervences kodi'!$W$5:$W$222,'intervences kodi'!$V$5:$V$222,'Visi kodi'!A127,'intervences kodi'!$J$5:$J$222,'Visi kodi'!$G$2)</f>
        <v>0</v>
      </c>
      <c r="H127" s="105">
        <f t="shared" si="6"/>
        <v>0</v>
      </c>
      <c r="I127" s="105">
        <f t="shared" si="7"/>
        <v>0</v>
      </c>
      <c r="J127" s="105">
        <f t="shared" si="8"/>
        <v>0</v>
      </c>
      <c r="K127" s="169">
        <f t="shared" si="9"/>
        <v>0</v>
      </c>
      <c r="L127" s="105">
        <f>SUMIFS('intervences kodi'!$M$5:$M$222,'intervences kodi'!$L$5:$L$222,'Visi kodi'!A127,'intervences kodi'!$J$5:$J$222,'Visi kodi'!$L$2)+SUMIFS('intervences kodi'!$M$5:$M$222,'intervences kodi'!$N$5:$N$222,'Visi kodi'!A127,'intervences kodi'!$J$5:$J$222,'Visi kodi'!$L$2)+SUMIFS('intervences kodi'!$M$5:$M$222,'intervences kodi'!$P$5:$P$222,'Visi kodi'!A127,'intervences kodi'!$J$5:$J$222,'Visi kodi'!$L$2)+SUMIFS('intervences kodi'!$M$5:$M$222,'intervences kodi'!$R$5:$R$222,'Visi kodi'!A127,'intervences kodi'!$J$5:$J$222,'Visi kodi'!$L$2)+SUMIFS('intervences kodi'!$M$5:$M$222,'intervences kodi'!$T$5:$T$222,'Visi kodi'!A127,'intervences kodi'!$J$5:$J$222,'Visi kodi'!$L$2)+SUMIFS('intervences kodi'!$M$5:$M$222,'intervences kodi'!$V$5:$V$222,'Visi kodi'!A127,'intervences kodi'!$J$5:$J$222,'Visi kodi'!$L$2)</f>
        <v>0</v>
      </c>
      <c r="M127" s="82">
        <f t="shared" si="11"/>
        <v>0</v>
      </c>
      <c r="N127" s="82"/>
      <c r="O127" s="82"/>
    </row>
    <row r="128" spans="1:15" ht="11.15" customHeight="1" x14ac:dyDescent="0.2">
      <c r="A128" s="168">
        <v>121</v>
      </c>
      <c r="B128" s="61" t="s">
        <v>424</v>
      </c>
      <c r="C128" s="56">
        <v>0</v>
      </c>
      <c r="D128" s="56">
        <v>0</v>
      </c>
      <c r="F128" s="105">
        <f>SUMIFS('intervences kodi'!$M$5:$M$222,'intervences kodi'!$L$5:$L$222,'Visi kodi'!A128,'intervences kodi'!$J$5:$J$222,'Visi kodi'!$F$2)+SUMIFS('intervences kodi'!$O$5:$O$222,'intervences kodi'!$N$5:$N$222,'Visi kodi'!A128,'intervences kodi'!$J$5:$J$222,'Visi kodi'!$F$2)+SUMIFS('intervences kodi'!$Q$5:$Q$222,'intervences kodi'!$P$5:$P$222,'Visi kodi'!A128,'intervences kodi'!$J$5:$J$222,'Visi kodi'!$F$2)+SUMIFS('intervences kodi'!$S$5:$S$222,'intervences kodi'!$R$5:$R$222,'Visi kodi'!A128,'intervences kodi'!$J$5:$J$222,'Visi kodi'!$F$2)+SUMIFS('intervences kodi'!$U$5:$U$222,'intervences kodi'!$T$5:$T$222,'Visi kodi'!A128,'intervences kodi'!$J$5:$J$222,'Visi kodi'!$F$2)+SUMIFS('intervences kodi'!$W$5:$W$222,'intervences kodi'!$V$5:$V$222,'Visi kodi'!A128,'intervences kodi'!$J$5:$J$222,'Visi kodi'!$F$2)</f>
        <v>29168322</v>
      </c>
      <c r="G128" s="105">
        <f>SUMIFS('intervences kodi'!$M$5:$M$222,'intervences kodi'!$L$5:$L$222,'Visi kodi'!A128,'intervences kodi'!$J$5:$J$222,'Visi kodi'!$G$2)+SUMIFS('intervences kodi'!$O$5:$O$222,'intervences kodi'!$N$5:$N$222,'Visi kodi'!A128,'intervences kodi'!$J$5:$J$222,'Visi kodi'!$G$2)+SUMIFS('intervences kodi'!$Q$5:$Q$222,'intervences kodi'!$P$5:$P$222,'Visi kodi'!A128,'intervences kodi'!$J$5:$J$222,'Visi kodi'!$G$2)+SUMIFS('intervences kodi'!$S$5:$S$222,'intervences kodi'!$R$5:$R$222,'Visi kodi'!A128,'intervences kodi'!$J$5:$J$222,'Visi kodi'!$G$2)+SUMIFS('intervences kodi'!$U$5:$U$222,'intervences kodi'!$T$5:$T$222,'Visi kodi'!A128,'intervences kodi'!$J$5:$J$222,'Visi kodi'!$G$2)+SUMIFS('intervences kodi'!$W$5:$W$222,'intervences kodi'!$V$5:$V$222,'Visi kodi'!A128,'intervences kodi'!$J$5:$J$222,'Visi kodi'!$G$2)</f>
        <v>0</v>
      </c>
      <c r="H128" s="105">
        <f t="shared" si="6"/>
        <v>0</v>
      </c>
      <c r="I128" s="105">
        <f t="shared" si="7"/>
        <v>0</v>
      </c>
      <c r="J128" s="105">
        <f t="shared" si="8"/>
        <v>0</v>
      </c>
      <c r="K128" s="169">
        <f t="shared" si="9"/>
        <v>0</v>
      </c>
      <c r="L128" s="105">
        <f>SUMIFS('intervences kodi'!$M$5:$M$222,'intervences kodi'!$L$5:$L$222,'Visi kodi'!A128,'intervences kodi'!$J$5:$J$222,'Visi kodi'!$L$2)+SUMIFS('intervences kodi'!$M$5:$M$222,'intervences kodi'!$N$5:$N$222,'Visi kodi'!A128,'intervences kodi'!$J$5:$J$222,'Visi kodi'!$L$2)+SUMIFS('intervences kodi'!$M$5:$M$222,'intervences kodi'!$P$5:$P$222,'Visi kodi'!A128,'intervences kodi'!$J$5:$J$222,'Visi kodi'!$L$2)+SUMIFS('intervences kodi'!$M$5:$M$222,'intervences kodi'!$R$5:$R$222,'Visi kodi'!A128,'intervences kodi'!$J$5:$J$222,'Visi kodi'!$L$2)+SUMIFS('intervences kodi'!$M$5:$M$222,'intervences kodi'!$T$5:$T$222,'Visi kodi'!A128,'intervences kodi'!$J$5:$J$222,'Visi kodi'!$L$2)+SUMIFS('intervences kodi'!$M$5:$M$222,'intervences kodi'!$V$5:$V$222,'Visi kodi'!A128,'intervences kodi'!$J$5:$J$222,'Visi kodi'!$L$2)</f>
        <v>0</v>
      </c>
      <c r="M128" s="82">
        <f t="shared" si="11"/>
        <v>0</v>
      </c>
      <c r="N128" s="82"/>
      <c r="O128" s="82"/>
    </row>
    <row r="129" spans="1:15" ht="11.15" customHeight="1" x14ac:dyDescent="0.2">
      <c r="A129" s="168">
        <v>122</v>
      </c>
      <c r="B129" s="61" t="s">
        <v>425</v>
      </c>
      <c r="C129" s="56">
        <v>0</v>
      </c>
      <c r="D129" s="56">
        <v>0</v>
      </c>
      <c r="F129" s="105">
        <f>SUMIFS('intervences kodi'!$M$5:$M$222,'intervences kodi'!$L$5:$L$222,'Visi kodi'!A129,'intervences kodi'!$J$5:$J$222,'Visi kodi'!$F$2)+SUMIFS('intervences kodi'!$O$5:$O$222,'intervences kodi'!$N$5:$N$222,'Visi kodi'!A129,'intervences kodi'!$J$5:$J$222,'Visi kodi'!$F$2)+SUMIFS('intervences kodi'!$Q$5:$Q$222,'intervences kodi'!$P$5:$P$222,'Visi kodi'!A129,'intervences kodi'!$J$5:$J$222,'Visi kodi'!$F$2)+SUMIFS('intervences kodi'!$S$5:$S$222,'intervences kodi'!$R$5:$R$222,'Visi kodi'!A129,'intervences kodi'!$J$5:$J$222,'Visi kodi'!$F$2)+SUMIFS('intervences kodi'!$U$5:$U$222,'intervences kodi'!$T$5:$T$222,'Visi kodi'!A129,'intervences kodi'!$J$5:$J$222,'Visi kodi'!$F$2)+SUMIFS('intervences kodi'!$W$5:$W$222,'intervences kodi'!$V$5:$V$222,'Visi kodi'!A129,'intervences kodi'!$J$5:$J$222,'Visi kodi'!$F$2)</f>
        <v>66267951</v>
      </c>
      <c r="G129" s="105">
        <f>SUMIFS('intervences kodi'!$M$5:$M$222,'intervences kodi'!$L$5:$L$222,'Visi kodi'!A129,'intervences kodi'!$J$5:$J$222,'Visi kodi'!$G$2)+SUMIFS('intervences kodi'!$O$5:$O$222,'intervences kodi'!$N$5:$N$222,'Visi kodi'!A129,'intervences kodi'!$J$5:$J$222,'Visi kodi'!$G$2)+SUMIFS('intervences kodi'!$Q$5:$Q$222,'intervences kodi'!$P$5:$P$222,'Visi kodi'!A129,'intervences kodi'!$J$5:$J$222,'Visi kodi'!$G$2)+SUMIFS('intervences kodi'!$S$5:$S$222,'intervences kodi'!$R$5:$R$222,'Visi kodi'!A129,'intervences kodi'!$J$5:$J$222,'Visi kodi'!$G$2)+SUMIFS('intervences kodi'!$U$5:$U$222,'intervences kodi'!$T$5:$T$222,'Visi kodi'!A129,'intervences kodi'!$J$5:$J$222,'Visi kodi'!$G$2)+SUMIFS('intervences kodi'!$W$5:$W$222,'intervences kodi'!$V$5:$V$222,'Visi kodi'!A129,'intervences kodi'!$J$5:$J$222,'Visi kodi'!$G$2)</f>
        <v>0</v>
      </c>
      <c r="H129" s="105">
        <f t="shared" si="6"/>
        <v>0</v>
      </c>
      <c r="I129" s="105">
        <f t="shared" si="7"/>
        <v>0</v>
      </c>
      <c r="J129" s="105">
        <f t="shared" si="8"/>
        <v>0</v>
      </c>
      <c r="K129" s="169">
        <f t="shared" si="9"/>
        <v>0</v>
      </c>
      <c r="L129" s="105">
        <f>SUMIFS('intervences kodi'!$M$5:$M$222,'intervences kodi'!$L$5:$L$222,'Visi kodi'!A129,'intervences kodi'!$J$5:$J$222,'Visi kodi'!$L$2)+SUMIFS('intervences kodi'!$M$5:$M$222,'intervences kodi'!$N$5:$N$222,'Visi kodi'!A129,'intervences kodi'!$J$5:$J$222,'Visi kodi'!$L$2)+SUMIFS('intervences kodi'!$M$5:$M$222,'intervences kodi'!$P$5:$P$222,'Visi kodi'!A129,'intervences kodi'!$J$5:$J$222,'Visi kodi'!$L$2)+SUMIFS('intervences kodi'!$M$5:$M$222,'intervences kodi'!$R$5:$R$222,'Visi kodi'!A129,'intervences kodi'!$J$5:$J$222,'Visi kodi'!$L$2)+SUMIFS('intervences kodi'!$M$5:$M$222,'intervences kodi'!$T$5:$T$222,'Visi kodi'!A129,'intervences kodi'!$J$5:$J$222,'Visi kodi'!$L$2)+SUMIFS('intervences kodi'!$M$5:$M$222,'intervences kodi'!$V$5:$V$222,'Visi kodi'!A129,'intervences kodi'!$J$5:$J$222,'Visi kodi'!$L$2)</f>
        <v>0</v>
      </c>
      <c r="M129" s="82">
        <f t="shared" si="11"/>
        <v>0</v>
      </c>
      <c r="N129" s="82"/>
      <c r="O129" s="82"/>
    </row>
    <row r="130" spans="1:15" ht="11.15" customHeight="1" x14ac:dyDescent="0.2">
      <c r="A130" s="168">
        <v>123</v>
      </c>
      <c r="B130" s="61" t="s">
        <v>426</v>
      </c>
      <c r="C130" s="56">
        <v>0</v>
      </c>
      <c r="D130" s="56">
        <v>0</v>
      </c>
      <c r="F130" s="105">
        <f>SUMIFS('intervences kodi'!$M$5:$M$222,'intervences kodi'!$L$5:$L$222,'Visi kodi'!A130,'intervences kodi'!$J$5:$J$222,'Visi kodi'!$F$2)+SUMIFS('intervences kodi'!$O$5:$O$222,'intervences kodi'!$N$5:$N$222,'Visi kodi'!A130,'intervences kodi'!$J$5:$J$222,'Visi kodi'!$F$2)+SUMIFS('intervences kodi'!$Q$5:$Q$222,'intervences kodi'!$P$5:$P$222,'Visi kodi'!A130,'intervences kodi'!$J$5:$J$222,'Visi kodi'!$F$2)+SUMIFS('intervences kodi'!$S$5:$S$222,'intervences kodi'!$R$5:$R$222,'Visi kodi'!A130,'intervences kodi'!$J$5:$J$222,'Visi kodi'!$F$2)+SUMIFS('intervences kodi'!$U$5:$U$222,'intervences kodi'!$T$5:$T$222,'Visi kodi'!A130,'intervences kodi'!$J$5:$J$222,'Visi kodi'!$F$2)+SUMIFS('intervences kodi'!$W$5:$W$222,'intervences kodi'!$V$5:$V$222,'Visi kodi'!A130,'intervences kodi'!$J$5:$J$222,'Visi kodi'!$F$2)</f>
        <v>28907309</v>
      </c>
      <c r="G130" s="105">
        <f>SUMIFS('intervences kodi'!$M$5:$M$222,'intervences kodi'!$L$5:$L$222,'Visi kodi'!A130,'intervences kodi'!$J$5:$J$222,'Visi kodi'!$G$2)+SUMIFS('intervences kodi'!$O$5:$O$222,'intervences kodi'!$N$5:$N$222,'Visi kodi'!A130,'intervences kodi'!$J$5:$J$222,'Visi kodi'!$G$2)+SUMIFS('intervences kodi'!$Q$5:$Q$222,'intervences kodi'!$P$5:$P$222,'Visi kodi'!A130,'intervences kodi'!$J$5:$J$222,'Visi kodi'!$G$2)+SUMIFS('intervences kodi'!$S$5:$S$222,'intervences kodi'!$R$5:$R$222,'Visi kodi'!A130,'intervences kodi'!$J$5:$J$222,'Visi kodi'!$G$2)+SUMIFS('intervences kodi'!$U$5:$U$222,'intervences kodi'!$T$5:$T$222,'Visi kodi'!A130,'intervences kodi'!$J$5:$J$222,'Visi kodi'!$G$2)+SUMIFS('intervences kodi'!$W$5:$W$222,'intervences kodi'!$V$5:$V$222,'Visi kodi'!A130,'intervences kodi'!$J$5:$J$222,'Visi kodi'!$G$2)</f>
        <v>0</v>
      </c>
      <c r="H130" s="105">
        <f t="shared" si="6"/>
        <v>0</v>
      </c>
      <c r="I130" s="105">
        <f t="shared" si="7"/>
        <v>0</v>
      </c>
      <c r="J130" s="105">
        <f t="shared" si="8"/>
        <v>0</v>
      </c>
      <c r="K130" s="169">
        <f t="shared" si="9"/>
        <v>0</v>
      </c>
      <c r="L130" s="105">
        <f>SUMIFS('intervences kodi'!$M$5:$M$222,'intervences kodi'!$L$5:$L$222,'Visi kodi'!A130,'intervences kodi'!$J$5:$J$222,'Visi kodi'!$L$2)+SUMIFS('intervences kodi'!$M$5:$M$222,'intervences kodi'!$N$5:$N$222,'Visi kodi'!A130,'intervences kodi'!$J$5:$J$222,'Visi kodi'!$L$2)+SUMIFS('intervences kodi'!$M$5:$M$222,'intervences kodi'!$P$5:$P$222,'Visi kodi'!A130,'intervences kodi'!$J$5:$J$222,'Visi kodi'!$L$2)+SUMIFS('intervences kodi'!$M$5:$M$222,'intervences kodi'!$R$5:$R$222,'Visi kodi'!A130,'intervences kodi'!$J$5:$J$222,'Visi kodi'!$L$2)+SUMIFS('intervences kodi'!$M$5:$M$222,'intervences kodi'!$T$5:$T$222,'Visi kodi'!A130,'intervences kodi'!$J$5:$J$222,'Visi kodi'!$L$2)+SUMIFS('intervences kodi'!$M$5:$M$222,'intervences kodi'!$V$5:$V$222,'Visi kodi'!A130,'intervences kodi'!$J$5:$J$222,'Visi kodi'!$L$2)</f>
        <v>0</v>
      </c>
      <c r="M130" s="82">
        <f t="shared" si="11"/>
        <v>0</v>
      </c>
      <c r="N130" s="82"/>
      <c r="O130" s="82"/>
    </row>
    <row r="131" spans="1:15" ht="11.15" customHeight="1" x14ac:dyDescent="0.2">
      <c r="A131" s="168">
        <v>124</v>
      </c>
      <c r="B131" s="61" t="s">
        <v>427</v>
      </c>
      <c r="C131" s="56">
        <v>0</v>
      </c>
      <c r="D131" s="56">
        <v>0</v>
      </c>
      <c r="F131" s="105">
        <f>SUMIFS('intervences kodi'!$M$5:$M$222,'intervences kodi'!$L$5:$L$222,'Visi kodi'!A131,'intervences kodi'!$J$5:$J$222,'Visi kodi'!$F$2)+SUMIFS('intervences kodi'!$O$5:$O$222,'intervences kodi'!$N$5:$N$222,'Visi kodi'!A131,'intervences kodi'!$J$5:$J$222,'Visi kodi'!$F$2)+SUMIFS('intervences kodi'!$Q$5:$Q$222,'intervences kodi'!$P$5:$P$222,'Visi kodi'!A131,'intervences kodi'!$J$5:$J$222,'Visi kodi'!$F$2)+SUMIFS('intervences kodi'!$S$5:$S$222,'intervences kodi'!$R$5:$R$222,'Visi kodi'!A131,'intervences kodi'!$J$5:$J$222,'Visi kodi'!$F$2)+SUMIFS('intervences kodi'!$U$5:$U$222,'intervences kodi'!$T$5:$T$222,'Visi kodi'!A131,'intervences kodi'!$J$5:$J$222,'Visi kodi'!$F$2)+SUMIFS('intervences kodi'!$W$5:$W$222,'intervences kodi'!$V$5:$V$222,'Visi kodi'!A131,'intervences kodi'!$J$5:$J$222,'Visi kodi'!$F$2)</f>
        <v>30832926</v>
      </c>
      <c r="G131" s="105">
        <f>SUMIFS('intervences kodi'!$M$5:$M$222,'intervences kodi'!$L$5:$L$222,'Visi kodi'!A131,'intervences kodi'!$J$5:$J$222,'Visi kodi'!$G$2)+SUMIFS('intervences kodi'!$O$5:$O$222,'intervences kodi'!$N$5:$N$222,'Visi kodi'!A131,'intervences kodi'!$J$5:$J$222,'Visi kodi'!$G$2)+SUMIFS('intervences kodi'!$Q$5:$Q$222,'intervences kodi'!$P$5:$P$222,'Visi kodi'!A131,'intervences kodi'!$J$5:$J$222,'Visi kodi'!$G$2)+SUMIFS('intervences kodi'!$S$5:$S$222,'intervences kodi'!$R$5:$R$222,'Visi kodi'!A131,'intervences kodi'!$J$5:$J$222,'Visi kodi'!$G$2)+SUMIFS('intervences kodi'!$U$5:$U$222,'intervences kodi'!$T$5:$T$222,'Visi kodi'!A131,'intervences kodi'!$J$5:$J$222,'Visi kodi'!$G$2)+SUMIFS('intervences kodi'!$W$5:$W$222,'intervences kodi'!$V$5:$V$222,'Visi kodi'!A131,'intervences kodi'!$J$5:$J$222,'Visi kodi'!$G$2)</f>
        <v>0</v>
      </c>
      <c r="H131" s="105">
        <f t="shared" si="6"/>
        <v>0</v>
      </c>
      <c r="I131" s="105">
        <f t="shared" si="7"/>
        <v>0</v>
      </c>
      <c r="J131" s="105">
        <f t="shared" si="8"/>
        <v>0</v>
      </c>
      <c r="K131" s="169">
        <f t="shared" si="9"/>
        <v>0</v>
      </c>
      <c r="L131" s="105">
        <f>SUMIFS('intervences kodi'!$M$5:$M$222,'intervences kodi'!$L$5:$L$222,'Visi kodi'!A131,'intervences kodi'!$J$5:$J$222,'Visi kodi'!$L$2)+SUMIFS('intervences kodi'!$M$5:$M$222,'intervences kodi'!$N$5:$N$222,'Visi kodi'!A131,'intervences kodi'!$J$5:$J$222,'Visi kodi'!$L$2)+SUMIFS('intervences kodi'!$M$5:$M$222,'intervences kodi'!$P$5:$P$222,'Visi kodi'!A131,'intervences kodi'!$J$5:$J$222,'Visi kodi'!$L$2)+SUMIFS('intervences kodi'!$M$5:$M$222,'intervences kodi'!$R$5:$R$222,'Visi kodi'!A131,'intervences kodi'!$J$5:$J$222,'Visi kodi'!$L$2)+SUMIFS('intervences kodi'!$M$5:$M$222,'intervences kodi'!$T$5:$T$222,'Visi kodi'!A131,'intervences kodi'!$J$5:$J$222,'Visi kodi'!$L$2)+SUMIFS('intervences kodi'!$M$5:$M$222,'intervences kodi'!$V$5:$V$222,'Visi kodi'!A131,'intervences kodi'!$J$5:$J$222,'Visi kodi'!$L$2)</f>
        <v>0</v>
      </c>
      <c r="M131" s="82">
        <f t="shared" si="11"/>
        <v>0</v>
      </c>
      <c r="N131" s="82"/>
      <c r="O131" s="82"/>
    </row>
    <row r="132" spans="1:15" ht="11.15" customHeight="1" x14ac:dyDescent="0.2">
      <c r="A132" s="168">
        <v>125</v>
      </c>
      <c r="B132" s="171" t="s">
        <v>428</v>
      </c>
      <c r="C132" s="170">
        <v>0</v>
      </c>
      <c r="D132" s="170">
        <v>0</v>
      </c>
      <c r="F132" s="105">
        <f>SUMIFS('intervences kodi'!$M$5:$M$222,'intervences kodi'!$L$5:$L$222,'Visi kodi'!A132,'intervences kodi'!$J$5:$J$222,'Visi kodi'!$F$2)+SUMIFS('intervences kodi'!$O$5:$O$222,'intervences kodi'!$N$5:$N$222,'Visi kodi'!A132,'intervences kodi'!$J$5:$J$222,'Visi kodi'!$F$2)+SUMIFS('intervences kodi'!$Q$5:$Q$222,'intervences kodi'!$P$5:$P$222,'Visi kodi'!A132,'intervences kodi'!$J$5:$J$222,'Visi kodi'!$F$2)+SUMIFS('intervences kodi'!$S$5:$S$222,'intervences kodi'!$R$5:$R$222,'Visi kodi'!A132,'intervences kodi'!$J$5:$J$222,'Visi kodi'!$F$2)+SUMIFS('intervences kodi'!$U$5:$U$222,'intervences kodi'!$T$5:$T$222,'Visi kodi'!A132,'intervences kodi'!$J$5:$J$222,'Visi kodi'!$F$2)+SUMIFS('intervences kodi'!$W$5:$W$222,'intervences kodi'!$V$5:$V$222,'Visi kodi'!A132,'intervences kodi'!$J$5:$J$222,'Visi kodi'!$F$2)</f>
        <v>0</v>
      </c>
      <c r="G132" s="105">
        <f>SUMIFS('intervences kodi'!$M$5:$M$222,'intervences kodi'!$L$5:$L$222,'Visi kodi'!A132,'intervences kodi'!$J$5:$J$222,'Visi kodi'!$G$2)+SUMIFS('intervences kodi'!$O$5:$O$222,'intervences kodi'!$N$5:$N$222,'Visi kodi'!A132,'intervences kodi'!$J$5:$J$222,'Visi kodi'!$G$2)+SUMIFS('intervences kodi'!$Q$5:$Q$222,'intervences kodi'!$P$5:$P$222,'Visi kodi'!A132,'intervences kodi'!$J$5:$J$222,'Visi kodi'!$G$2)+SUMIFS('intervences kodi'!$S$5:$S$222,'intervences kodi'!$R$5:$R$222,'Visi kodi'!A132,'intervences kodi'!$J$5:$J$222,'Visi kodi'!$G$2)+SUMIFS('intervences kodi'!$U$5:$U$222,'intervences kodi'!$T$5:$T$222,'Visi kodi'!A132,'intervences kodi'!$J$5:$J$222,'Visi kodi'!$G$2)+SUMIFS('intervences kodi'!$W$5:$W$222,'intervences kodi'!$V$5:$V$222,'Visi kodi'!A132,'intervences kodi'!$J$5:$J$222,'Visi kodi'!$G$2)</f>
        <v>0</v>
      </c>
      <c r="H132" s="105">
        <f t="shared" si="6"/>
        <v>0</v>
      </c>
      <c r="I132" s="105">
        <f t="shared" si="7"/>
        <v>0</v>
      </c>
      <c r="J132" s="105">
        <f t="shared" si="8"/>
        <v>0</v>
      </c>
      <c r="K132" s="169">
        <f t="shared" si="9"/>
        <v>0</v>
      </c>
      <c r="L132" s="105">
        <f>SUMIFS('intervences kodi'!$M$5:$M$222,'intervences kodi'!$L$5:$L$222,'Visi kodi'!A132,'intervences kodi'!$J$5:$J$222,'Visi kodi'!$L$2)+SUMIFS('intervences kodi'!$M$5:$M$222,'intervences kodi'!$N$5:$N$222,'Visi kodi'!A132,'intervences kodi'!$J$5:$J$222,'Visi kodi'!$L$2)+SUMIFS('intervences kodi'!$M$5:$M$222,'intervences kodi'!$P$5:$P$222,'Visi kodi'!A132,'intervences kodi'!$J$5:$J$222,'Visi kodi'!$L$2)+SUMIFS('intervences kodi'!$M$5:$M$222,'intervences kodi'!$R$5:$R$222,'Visi kodi'!A132,'intervences kodi'!$J$5:$J$222,'Visi kodi'!$L$2)+SUMIFS('intervences kodi'!$M$5:$M$222,'intervences kodi'!$T$5:$T$222,'Visi kodi'!A132,'intervences kodi'!$J$5:$J$222,'Visi kodi'!$L$2)+SUMIFS('intervences kodi'!$M$5:$M$222,'intervences kodi'!$V$5:$V$222,'Visi kodi'!A132,'intervences kodi'!$J$5:$J$222,'Visi kodi'!$L$2)</f>
        <v>0</v>
      </c>
      <c r="M132" s="82">
        <f t="shared" si="11"/>
        <v>0</v>
      </c>
      <c r="N132" s="82"/>
      <c r="O132" s="82"/>
    </row>
    <row r="133" spans="1:15" ht="11.15" customHeight="1" x14ac:dyDescent="0.2">
      <c r="A133" s="168">
        <v>126</v>
      </c>
      <c r="B133" s="61" t="s">
        <v>429</v>
      </c>
      <c r="C133" s="56">
        <v>0</v>
      </c>
      <c r="D133" s="56">
        <v>0</v>
      </c>
      <c r="F133" s="105">
        <f>SUMIFS('intervences kodi'!$M$5:$M$222,'intervences kodi'!$L$5:$L$222,'Visi kodi'!A133,'intervences kodi'!$J$5:$J$222,'Visi kodi'!$F$2)+SUMIFS('intervences kodi'!$O$5:$O$222,'intervences kodi'!$N$5:$N$222,'Visi kodi'!A133,'intervences kodi'!$J$5:$J$222,'Visi kodi'!$F$2)+SUMIFS('intervences kodi'!$Q$5:$Q$222,'intervences kodi'!$P$5:$P$222,'Visi kodi'!A133,'intervences kodi'!$J$5:$J$222,'Visi kodi'!$F$2)+SUMIFS('intervences kodi'!$S$5:$S$222,'intervences kodi'!$R$5:$R$222,'Visi kodi'!A133,'intervences kodi'!$J$5:$J$222,'Visi kodi'!$F$2)+SUMIFS('intervences kodi'!$U$5:$U$222,'intervences kodi'!$T$5:$T$222,'Visi kodi'!A133,'intervences kodi'!$J$5:$J$222,'Visi kodi'!$F$2)+SUMIFS('intervences kodi'!$W$5:$W$222,'intervences kodi'!$V$5:$V$222,'Visi kodi'!A133,'intervences kodi'!$J$5:$J$222,'Visi kodi'!$F$2)</f>
        <v>70252500</v>
      </c>
      <c r="G133" s="105">
        <f>SUMIFS('intervences kodi'!$M$5:$M$222,'intervences kodi'!$L$5:$L$222,'Visi kodi'!A133,'intervences kodi'!$J$5:$J$222,'Visi kodi'!$G$2)+SUMIFS('intervences kodi'!$O$5:$O$222,'intervences kodi'!$N$5:$N$222,'Visi kodi'!A133,'intervences kodi'!$J$5:$J$222,'Visi kodi'!$G$2)+SUMIFS('intervences kodi'!$Q$5:$Q$222,'intervences kodi'!$P$5:$P$222,'Visi kodi'!A133,'intervences kodi'!$J$5:$J$222,'Visi kodi'!$G$2)+SUMIFS('intervences kodi'!$S$5:$S$222,'intervences kodi'!$R$5:$R$222,'Visi kodi'!A133,'intervences kodi'!$J$5:$J$222,'Visi kodi'!$G$2)+SUMIFS('intervences kodi'!$U$5:$U$222,'intervences kodi'!$T$5:$T$222,'Visi kodi'!A133,'intervences kodi'!$J$5:$J$222,'Visi kodi'!$G$2)+SUMIFS('intervences kodi'!$W$5:$W$222,'intervences kodi'!$V$5:$V$222,'Visi kodi'!A133,'intervences kodi'!$J$5:$J$222,'Visi kodi'!$G$2)</f>
        <v>0</v>
      </c>
      <c r="H133" s="105">
        <f t="shared" ref="H133:H193" si="12">F133*C133</f>
        <v>0</v>
      </c>
      <c r="I133" s="105">
        <f t="shared" ref="I133:I193" si="13">G133*C133</f>
        <v>0</v>
      </c>
      <c r="J133" s="105">
        <f t="shared" ref="J133:J193" si="14">F133*D133</f>
        <v>0</v>
      </c>
      <c r="K133" s="169">
        <f t="shared" ref="K133:K193" si="15">G133*D133</f>
        <v>0</v>
      </c>
      <c r="L133" s="105">
        <f>SUMIFS('intervences kodi'!$M$5:$M$222,'intervences kodi'!$L$5:$L$222,'Visi kodi'!A133,'intervences kodi'!$J$5:$J$222,'Visi kodi'!$L$2)+SUMIFS('intervences kodi'!$M$5:$M$222,'intervences kodi'!$N$5:$N$222,'Visi kodi'!A133,'intervences kodi'!$J$5:$J$222,'Visi kodi'!$L$2)+SUMIFS('intervences kodi'!$M$5:$M$222,'intervences kodi'!$P$5:$P$222,'Visi kodi'!A133,'intervences kodi'!$J$5:$J$222,'Visi kodi'!$L$2)+SUMIFS('intervences kodi'!$M$5:$M$222,'intervences kodi'!$R$5:$R$222,'Visi kodi'!A133,'intervences kodi'!$J$5:$J$222,'Visi kodi'!$L$2)+SUMIFS('intervences kodi'!$M$5:$M$222,'intervences kodi'!$T$5:$T$222,'Visi kodi'!A133,'intervences kodi'!$J$5:$J$222,'Visi kodi'!$L$2)+SUMIFS('intervences kodi'!$M$5:$M$222,'intervences kodi'!$V$5:$V$222,'Visi kodi'!A133,'intervences kodi'!$J$5:$J$222,'Visi kodi'!$L$2)</f>
        <v>0</v>
      </c>
      <c r="M133" s="82">
        <f t="shared" si="11"/>
        <v>0</v>
      </c>
      <c r="N133" s="82"/>
      <c r="O133" s="82"/>
    </row>
    <row r="134" spans="1:15" ht="11.15" customHeight="1" x14ac:dyDescent="0.2">
      <c r="A134" s="168">
        <v>127</v>
      </c>
      <c r="B134" s="61" t="s">
        <v>430</v>
      </c>
      <c r="C134" s="56">
        <v>0</v>
      </c>
      <c r="D134" s="56">
        <v>0</v>
      </c>
      <c r="F134" s="105">
        <f>SUMIFS('intervences kodi'!$M$5:$M$222,'intervences kodi'!$L$5:$L$222,'Visi kodi'!A134,'intervences kodi'!$J$5:$J$222,'Visi kodi'!$F$2)+SUMIFS('intervences kodi'!$O$5:$O$222,'intervences kodi'!$N$5:$N$222,'Visi kodi'!A134,'intervences kodi'!$J$5:$J$222,'Visi kodi'!$F$2)+SUMIFS('intervences kodi'!$Q$5:$Q$222,'intervences kodi'!$P$5:$P$222,'Visi kodi'!A134,'intervences kodi'!$J$5:$J$222,'Visi kodi'!$F$2)+SUMIFS('intervences kodi'!$S$5:$S$222,'intervences kodi'!$R$5:$R$222,'Visi kodi'!A134,'intervences kodi'!$J$5:$J$222,'Visi kodi'!$F$2)+SUMIFS('intervences kodi'!$U$5:$U$222,'intervences kodi'!$T$5:$T$222,'Visi kodi'!A134,'intervences kodi'!$J$5:$J$222,'Visi kodi'!$F$2)+SUMIFS('intervences kodi'!$W$5:$W$222,'intervences kodi'!$V$5:$V$222,'Visi kodi'!A134,'intervences kodi'!$J$5:$J$222,'Visi kodi'!$F$2)</f>
        <v>34029263</v>
      </c>
      <c r="G134" s="105">
        <f>SUMIFS('intervences kodi'!$M$5:$M$222,'intervences kodi'!$L$5:$L$222,'Visi kodi'!A134,'intervences kodi'!$J$5:$J$222,'Visi kodi'!$G$2)+SUMIFS('intervences kodi'!$O$5:$O$222,'intervences kodi'!$N$5:$N$222,'Visi kodi'!A134,'intervences kodi'!$J$5:$J$222,'Visi kodi'!$G$2)+SUMIFS('intervences kodi'!$Q$5:$Q$222,'intervences kodi'!$P$5:$P$222,'Visi kodi'!A134,'intervences kodi'!$J$5:$J$222,'Visi kodi'!$G$2)+SUMIFS('intervences kodi'!$S$5:$S$222,'intervences kodi'!$R$5:$R$222,'Visi kodi'!A134,'intervences kodi'!$J$5:$J$222,'Visi kodi'!$G$2)+SUMIFS('intervences kodi'!$U$5:$U$222,'intervences kodi'!$T$5:$T$222,'Visi kodi'!A134,'intervences kodi'!$J$5:$J$222,'Visi kodi'!$G$2)+SUMIFS('intervences kodi'!$W$5:$W$222,'intervences kodi'!$V$5:$V$222,'Visi kodi'!A134,'intervences kodi'!$J$5:$J$222,'Visi kodi'!$G$2)</f>
        <v>0</v>
      </c>
      <c r="H134" s="105">
        <f t="shared" si="12"/>
        <v>0</v>
      </c>
      <c r="I134" s="105">
        <f t="shared" si="13"/>
        <v>0</v>
      </c>
      <c r="J134" s="105">
        <f t="shared" si="14"/>
        <v>0</v>
      </c>
      <c r="K134" s="169">
        <f t="shared" si="15"/>
        <v>0</v>
      </c>
      <c r="L134" s="105">
        <f>SUMIFS('intervences kodi'!$M$5:$M$222,'intervences kodi'!$L$5:$L$222,'Visi kodi'!A134,'intervences kodi'!$J$5:$J$222,'Visi kodi'!$L$2)+SUMIFS('intervences kodi'!$M$5:$M$222,'intervences kodi'!$N$5:$N$222,'Visi kodi'!A134,'intervences kodi'!$J$5:$J$222,'Visi kodi'!$L$2)+SUMIFS('intervences kodi'!$M$5:$M$222,'intervences kodi'!$P$5:$P$222,'Visi kodi'!A134,'intervences kodi'!$J$5:$J$222,'Visi kodi'!$L$2)+SUMIFS('intervences kodi'!$M$5:$M$222,'intervences kodi'!$R$5:$R$222,'Visi kodi'!A134,'intervences kodi'!$J$5:$J$222,'Visi kodi'!$L$2)+SUMIFS('intervences kodi'!$M$5:$M$222,'intervences kodi'!$T$5:$T$222,'Visi kodi'!A134,'intervences kodi'!$J$5:$J$222,'Visi kodi'!$L$2)+SUMIFS('intervences kodi'!$M$5:$M$222,'intervences kodi'!$V$5:$V$222,'Visi kodi'!A134,'intervences kodi'!$J$5:$J$222,'Visi kodi'!$L$2)</f>
        <v>0</v>
      </c>
      <c r="M134" s="82">
        <f t="shared" si="11"/>
        <v>0</v>
      </c>
      <c r="N134" s="82"/>
      <c r="O134" s="82"/>
    </row>
    <row r="135" spans="1:15" ht="11.15" customHeight="1" x14ac:dyDescent="0.2">
      <c r="A135" s="168">
        <v>128</v>
      </c>
      <c r="B135" s="61" t="s">
        <v>431</v>
      </c>
      <c r="C135" s="56">
        <v>0</v>
      </c>
      <c r="D135" s="56">
        <v>0</v>
      </c>
      <c r="F135" s="105">
        <f>SUMIFS('intervences kodi'!$M$5:$M$222,'intervences kodi'!$L$5:$L$222,'Visi kodi'!A135,'intervences kodi'!$J$5:$J$222,'Visi kodi'!$F$2)+SUMIFS('intervences kodi'!$O$5:$O$222,'intervences kodi'!$N$5:$N$222,'Visi kodi'!A135,'intervences kodi'!$J$5:$J$222,'Visi kodi'!$F$2)+SUMIFS('intervences kodi'!$Q$5:$Q$222,'intervences kodi'!$P$5:$P$222,'Visi kodi'!A135,'intervences kodi'!$J$5:$J$222,'Visi kodi'!$F$2)+SUMIFS('intervences kodi'!$S$5:$S$222,'intervences kodi'!$R$5:$R$222,'Visi kodi'!A135,'intervences kodi'!$J$5:$J$222,'Visi kodi'!$F$2)+SUMIFS('intervences kodi'!$U$5:$U$222,'intervences kodi'!$T$5:$T$222,'Visi kodi'!A135,'intervences kodi'!$J$5:$J$222,'Visi kodi'!$F$2)+SUMIFS('intervences kodi'!$W$5:$W$222,'intervences kodi'!$V$5:$V$222,'Visi kodi'!A135,'intervences kodi'!$J$5:$J$222,'Visi kodi'!$F$2)</f>
        <v>41601212</v>
      </c>
      <c r="G135" s="105">
        <f>SUMIFS('intervences kodi'!$M$5:$M$222,'intervences kodi'!$L$5:$L$222,'Visi kodi'!A135,'intervences kodi'!$J$5:$J$222,'Visi kodi'!$G$2)+SUMIFS('intervences kodi'!$O$5:$O$222,'intervences kodi'!$N$5:$N$222,'Visi kodi'!A135,'intervences kodi'!$J$5:$J$222,'Visi kodi'!$G$2)+SUMIFS('intervences kodi'!$Q$5:$Q$222,'intervences kodi'!$P$5:$P$222,'Visi kodi'!A135,'intervences kodi'!$J$5:$J$222,'Visi kodi'!$G$2)+SUMIFS('intervences kodi'!$S$5:$S$222,'intervences kodi'!$R$5:$R$222,'Visi kodi'!A135,'intervences kodi'!$J$5:$J$222,'Visi kodi'!$G$2)+SUMIFS('intervences kodi'!$U$5:$U$222,'intervences kodi'!$T$5:$T$222,'Visi kodi'!A135,'intervences kodi'!$J$5:$J$222,'Visi kodi'!$G$2)+SUMIFS('intervences kodi'!$W$5:$W$222,'intervences kodi'!$V$5:$V$222,'Visi kodi'!A135,'intervences kodi'!$J$5:$J$222,'Visi kodi'!$G$2)</f>
        <v>0</v>
      </c>
      <c r="H135" s="105">
        <f t="shared" si="12"/>
        <v>0</v>
      </c>
      <c r="I135" s="105">
        <f t="shared" si="13"/>
        <v>0</v>
      </c>
      <c r="J135" s="105">
        <f t="shared" si="14"/>
        <v>0</v>
      </c>
      <c r="K135" s="169">
        <f t="shared" si="15"/>
        <v>0</v>
      </c>
      <c r="L135" s="105">
        <f>SUMIFS('intervences kodi'!$M$5:$M$222,'intervences kodi'!$L$5:$L$222,'Visi kodi'!A135,'intervences kodi'!$J$5:$J$222,'Visi kodi'!$L$2)+SUMIFS('intervences kodi'!$M$5:$M$222,'intervences kodi'!$N$5:$N$222,'Visi kodi'!A135,'intervences kodi'!$J$5:$J$222,'Visi kodi'!$L$2)+SUMIFS('intervences kodi'!$M$5:$M$222,'intervences kodi'!$P$5:$P$222,'Visi kodi'!A135,'intervences kodi'!$J$5:$J$222,'Visi kodi'!$L$2)+SUMIFS('intervences kodi'!$M$5:$M$222,'intervences kodi'!$R$5:$R$222,'Visi kodi'!A135,'intervences kodi'!$J$5:$J$222,'Visi kodi'!$L$2)+SUMIFS('intervences kodi'!$M$5:$M$222,'intervences kodi'!$T$5:$T$222,'Visi kodi'!A135,'intervences kodi'!$J$5:$J$222,'Visi kodi'!$L$2)+SUMIFS('intervences kodi'!$M$5:$M$222,'intervences kodi'!$V$5:$V$222,'Visi kodi'!A135,'intervences kodi'!$J$5:$J$222,'Visi kodi'!$L$2)</f>
        <v>0</v>
      </c>
      <c r="M135" s="82">
        <f t="shared" si="11"/>
        <v>0</v>
      </c>
      <c r="N135" s="82"/>
      <c r="O135" s="82"/>
    </row>
    <row r="136" spans="1:15" ht="11.15" customHeight="1" x14ac:dyDescent="0.2">
      <c r="A136" s="168">
        <v>129</v>
      </c>
      <c r="B136" s="171" t="s">
        <v>432</v>
      </c>
      <c r="C136" s="170">
        <v>0</v>
      </c>
      <c r="D136" s="170">
        <v>0</v>
      </c>
      <c r="F136" s="105">
        <f>SUMIFS('intervences kodi'!$M$5:$M$222,'intervences kodi'!$L$5:$L$222,'Visi kodi'!A136,'intervences kodi'!$J$5:$J$222,'Visi kodi'!$F$2)+SUMIFS('intervences kodi'!$O$5:$O$222,'intervences kodi'!$N$5:$N$222,'Visi kodi'!A136,'intervences kodi'!$J$5:$J$222,'Visi kodi'!$F$2)+SUMIFS('intervences kodi'!$Q$5:$Q$222,'intervences kodi'!$P$5:$P$222,'Visi kodi'!A136,'intervences kodi'!$J$5:$J$222,'Visi kodi'!$F$2)+SUMIFS('intervences kodi'!$S$5:$S$222,'intervences kodi'!$R$5:$R$222,'Visi kodi'!A136,'intervences kodi'!$J$5:$J$222,'Visi kodi'!$F$2)+SUMIFS('intervences kodi'!$U$5:$U$222,'intervences kodi'!$T$5:$T$222,'Visi kodi'!A136,'intervences kodi'!$J$5:$J$222,'Visi kodi'!$F$2)+SUMIFS('intervences kodi'!$W$5:$W$222,'intervences kodi'!$V$5:$V$222,'Visi kodi'!A136,'intervences kodi'!$J$5:$J$222,'Visi kodi'!$F$2)</f>
        <v>54232766</v>
      </c>
      <c r="G136" s="105">
        <f>SUMIFS('intervences kodi'!$M$5:$M$222,'intervences kodi'!$L$5:$L$222,'Visi kodi'!A136,'intervences kodi'!$J$5:$J$222,'Visi kodi'!$G$2)+SUMIFS('intervences kodi'!$O$5:$O$222,'intervences kodi'!$N$5:$N$222,'Visi kodi'!A136,'intervences kodi'!$J$5:$J$222,'Visi kodi'!$G$2)+SUMIFS('intervences kodi'!$Q$5:$Q$222,'intervences kodi'!$P$5:$P$222,'Visi kodi'!A136,'intervences kodi'!$J$5:$J$222,'Visi kodi'!$G$2)+SUMIFS('intervences kodi'!$S$5:$S$222,'intervences kodi'!$R$5:$R$222,'Visi kodi'!A136,'intervences kodi'!$J$5:$J$222,'Visi kodi'!$G$2)+SUMIFS('intervences kodi'!$U$5:$U$222,'intervences kodi'!$T$5:$T$222,'Visi kodi'!A136,'intervences kodi'!$J$5:$J$222,'Visi kodi'!$G$2)+SUMIFS('intervences kodi'!$W$5:$W$222,'intervences kodi'!$V$5:$V$222,'Visi kodi'!A136,'intervences kodi'!$J$5:$J$222,'Visi kodi'!$G$2)</f>
        <v>0</v>
      </c>
      <c r="H136" s="105">
        <f t="shared" si="12"/>
        <v>0</v>
      </c>
      <c r="I136" s="105">
        <f t="shared" si="13"/>
        <v>0</v>
      </c>
      <c r="J136" s="105">
        <f t="shared" si="14"/>
        <v>0</v>
      </c>
      <c r="K136" s="169">
        <f t="shared" si="15"/>
        <v>0</v>
      </c>
      <c r="L136" s="105">
        <f>SUMIFS('intervences kodi'!$M$5:$M$222,'intervences kodi'!$L$5:$L$222,'Visi kodi'!A136,'intervences kodi'!$J$5:$J$222,'Visi kodi'!$L$2)+SUMIFS('intervences kodi'!$M$5:$M$222,'intervences kodi'!$N$5:$N$222,'Visi kodi'!A136,'intervences kodi'!$J$5:$J$222,'Visi kodi'!$L$2)+SUMIFS('intervences kodi'!$M$5:$M$222,'intervences kodi'!$P$5:$P$222,'Visi kodi'!A136,'intervences kodi'!$J$5:$J$222,'Visi kodi'!$L$2)+SUMIFS('intervences kodi'!$M$5:$M$222,'intervences kodi'!$R$5:$R$222,'Visi kodi'!A136,'intervences kodi'!$J$5:$J$222,'Visi kodi'!$L$2)+SUMIFS('intervences kodi'!$M$5:$M$222,'intervences kodi'!$T$5:$T$222,'Visi kodi'!A136,'intervences kodi'!$J$5:$J$222,'Visi kodi'!$L$2)+SUMIFS('intervences kodi'!$M$5:$M$222,'intervences kodi'!$V$5:$V$222,'Visi kodi'!A136,'intervences kodi'!$J$5:$J$222,'Visi kodi'!$L$2)</f>
        <v>0</v>
      </c>
      <c r="M136" s="82">
        <f t="shared" si="11"/>
        <v>0</v>
      </c>
      <c r="N136" s="82"/>
      <c r="O136" s="82"/>
    </row>
    <row r="137" spans="1:15" ht="11.15" customHeight="1" x14ac:dyDescent="0.2">
      <c r="A137" s="168">
        <v>130</v>
      </c>
      <c r="B137" s="171" t="s">
        <v>433</v>
      </c>
      <c r="C137" s="170">
        <v>0</v>
      </c>
      <c r="D137" s="170">
        <v>0</v>
      </c>
      <c r="F137" s="105">
        <f>SUMIFS('intervences kodi'!$M$5:$M$222,'intervences kodi'!$L$5:$L$222,'Visi kodi'!A137,'intervences kodi'!$J$5:$J$222,'Visi kodi'!$F$2)+SUMIFS('intervences kodi'!$O$5:$O$222,'intervences kodi'!$N$5:$N$222,'Visi kodi'!A137,'intervences kodi'!$J$5:$J$222,'Visi kodi'!$F$2)+SUMIFS('intervences kodi'!$Q$5:$Q$222,'intervences kodi'!$P$5:$P$222,'Visi kodi'!A137,'intervences kodi'!$J$5:$J$222,'Visi kodi'!$F$2)+SUMIFS('intervences kodi'!$S$5:$S$222,'intervences kodi'!$R$5:$R$222,'Visi kodi'!A137,'intervences kodi'!$J$5:$J$222,'Visi kodi'!$F$2)+SUMIFS('intervences kodi'!$U$5:$U$222,'intervences kodi'!$T$5:$T$222,'Visi kodi'!A137,'intervences kodi'!$J$5:$J$222,'Visi kodi'!$F$2)+SUMIFS('intervences kodi'!$W$5:$W$222,'intervences kodi'!$V$5:$V$222,'Visi kodi'!A137,'intervences kodi'!$J$5:$J$222,'Visi kodi'!$F$2)</f>
        <v>500000</v>
      </c>
      <c r="G137" s="105">
        <f>SUMIFS('intervences kodi'!$M$5:$M$222,'intervences kodi'!$L$5:$L$222,'Visi kodi'!A137,'intervences kodi'!$J$5:$J$222,'Visi kodi'!$G$2)+SUMIFS('intervences kodi'!$O$5:$O$222,'intervences kodi'!$N$5:$N$222,'Visi kodi'!A137,'intervences kodi'!$J$5:$J$222,'Visi kodi'!$G$2)+SUMIFS('intervences kodi'!$Q$5:$Q$222,'intervences kodi'!$P$5:$P$222,'Visi kodi'!A137,'intervences kodi'!$J$5:$J$222,'Visi kodi'!$G$2)+SUMIFS('intervences kodi'!$S$5:$S$222,'intervences kodi'!$R$5:$R$222,'Visi kodi'!A137,'intervences kodi'!$J$5:$J$222,'Visi kodi'!$G$2)+SUMIFS('intervences kodi'!$U$5:$U$222,'intervences kodi'!$T$5:$T$222,'Visi kodi'!A137,'intervences kodi'!$J$5:$J$222,'Visi kodi'!$G$2)+SUMIFS('intervences kodi'!$W$5:$W$222,'intervences kodi'!$V$5:$V$222,'Visi kodi'!A137,'intervences kodi'!$J$5:$J$222,'Visi kodi'!$G$2)</f>
        <v>0</v>
      </c>
      <c r="H137" s="105">
        <f t="shared" si="12"/>
        <v>0</v>
      </c>
      <c r="I137" s="105">
        <f t="shared" si="13"/>
        <v>0</v>
      </c>
      <c r="J137" s="105">
        <f t="shared" si="14"/>
        <v>0</v>
      </c>
      <c r="K137" s="169">
        <f t="shared" si="15"/>
        <v>0</v>
      </c>
      <c r="L137" s="105">
        <f>SUMIFS('intervences kodi'!$M$5:$M$222,'intervences kodi'!$L$5:$L$222,'Visi kodi'!A137,'intervences kodi'!$J$5:$J$222,'Visi kodi'!$L$2)+SUMIFS('intervences kodi'!$M$5:$M$222,'intervences kodi'!$N$5:$N$222,'Visi kodi'!A137,'intervences kodi'!$J$5:$J$222,'Visi kodi'!$L$2)+SUMIFS('intervences kodi'!$M$5:$M$222,'intervences kodi'!$P$5:$P$222,'Visi kodi'!A137,'intervences kodi'!$J$5:$J$222,'Visi kodi'!$L$2)+SUMIFS('intervences kodi'!$M$5:$M$222,'intervences kodi'!$R$5:$R$222,'Visi kodi'!A137,'intervences kodi'!$J$5:$J$222,'Visi kodi'!$L$2)+SUMIFS('intervences kodi'!$M$5:$M$222,'intervences kodi'!$T$5:$T$222,'Visi kodi'!A137,'intervences kodi'!$J$5:$J$222,'Visi kodi'!$L$2)+SUMIFS('intervences kodi'!$M$5:$M$222,'intervences kodi'!$V$5:$V$222,'Visi kodi'!A137,'intervences kodi'!$J$5:$J$222,'Visi kodi'!$L$2)</f>
        <v>0</v>
      </c>
      <c r="M137" s="82">
        <f t="shared" si="11"/>
        <v>0</v>
      </c>
      <c r="N137" s="82"/>
      <c r="O137" s="82"/>
    </row>
    <row r="138" spans="1:15" ht="11.15" customHeight="1" x14ac:dyDescent="0.2">
      <c r="A138" s="168">
        <v>131</v>
      </c>
      <c r="B138" s="61" t="s">
        <v>604</v>
      </c>
      <c r="C138" s="170">
        <v>0</v>
      </c>
      <c r="D138" s="170">
        <v>0</v>
      </c>
      <c r="F138" s="105">
        <f>SUMIFS('intervences kodi'!$M$5:$M$222,'intervences kodi'!$L$5:$L$222,'Visi kodi'!A138,'intervences kodi'!$J$5:$J$222,'Visi kodi'!$F$2)+SUMIFS('intervences kodi'!$O$5:$O$222,'intervences kodi'!$N$5:$N$222,'Visi kodi'!A138,'intervences kodi'!$J$5:$J$222,'Visi kodi'!$F$2)+SUMIFS('intervences kodi'!$Q$5:$Q$222,'intervences kodi'!$P$5:$P$222,'Visi kodi'!A138,'intervences kodi'!$J$5:$J$222,'Visi kodi'!$F$2)+SUMIFS('intervences kodi'!$S$5:$S$222,'intervences kodi'!$R$5:$R$222,'Visi kodi'!A138,'intervences kodi'!$J$5:$J$222,'Visi kodi'!$F$2)+SUMIFS('intervences kodi'!$U$5:$U$222,'intervences kodi'!$T$5:$T$222,'Visi kodi'!A138,'intervences kodi'!$J$5:$J$222,'Visi kodi'!$F$2)+SUMIFS('intervences kodi'!$W$5:$W$222,'intervences kodi'!$V$5:$V$222,'Visi kodi'!A138,'intervences kodi'!$J$5:$J$222,'Visi kodi'!$F$2)</f>
        <v>21357724</v>
      </c>
      <c r="G138" s="105">
        <f>SUMIFS('intervences kodi'!$M$5:$M$222,'intervences kodi'!$L$5:$L$222,'Visi kodi'!A138,'intervences kodi'!$J$5:$J$222,'Visi kodi'!$G$2)+SUMIFS('intervences kodi'!$O$5:$O$222,'intervences kodi'!$N$5:$N$222,'Visi kodi'!A138,'intervences kodi'!$J$5:$J$222,'Visi kodi'!$G$2)+SUMIFS('intervences kodi'!$Q$5:$Q$222,'intervences kodi'!$P$5:$P$222,'Visi kodi'!A138,'intervences kodi'!$J$5:$J$222,'Visi kodi'!$G$2)+SUMIFS('intervences kodi'!$S$5:$S$222,'intervences kodi'!$R$5:$R$222,'Visi kodi'!A138,'intervences kodi'!$J$5:$J$222,'Visi kodi'!$G$2)+SUMIFS('intervences kodi'!$U$5:$U$222,'intervences kodi'!$T$5:$T$222,'Visi kodi'!A138,'intervences kodi'!$J$5:$J$222,'Visi kodi'!$G$2)+SUMIFS('intervences kodi'!$W$5:$W$222,'intervences kodi'!$V$5:$V$222,'Visi kodi'!A138,'intervences kodi'!$J$5:$J$222,'Visi kodi'!$G$2)</f>
        <v>0</v>
      </c>
      <c r="H138" s="105">
        <f t="shared" si="12"/>
        <v>0</v>
      </c>
      <c r="I138" s="105">
        <f t="shared" si="13"/>
        <v>0</v>
      </c>
      <c r="J138" s="105">
        <f t="shared" si="14"/>
        <v>0</v>
      </c>
      <c r="K138" s="169">
        <f t="shared" si="15"/>
        <v>0</v>
      </c>
      <c r="L138" s="105">
        <f>SUMIFS('intervences kodi'!$M$5:$M$222,'intervences kodi'!$L$5:$L$222,'Visi kodi'!A138,'intervences kodi'!$J$5:$J$222,'Visi kodi'!$L$2)+SUMIFS('intervences kodi'!$M$5:$M$222,'intervences kodi'!$N$5:$N$222,'Visi kodi'!A138,'intervences kodi'!$J$5:$J$222,'Visi kodi'!$L$2)+SUMIFS('intervences kodi'!$M$5:$M$222,'intervences kodi'!$P$5:$P$222,'Visi kodi'!A138,'intervences kodi'!$J$5:$J$222,'Visi kodi'!$L$2)+SUMIFS('intervences kodi'!$M$5:$M$222,'intervences kodi'!$R$5:$R$222,'Visi kodi'!A138,'intervences kodi'!$J$5:$J$222,'Visi kodi'!$L$2)+SUMIFS('intervences kodi'!$M$5:$M$222,'intervences kodi'!$T$5:$T$222,'Visi kodi'!A138,'intervences kodi'!$J$5:$J$222,'Visi kodi'!$L$2)+SUMIFS('intervences kodi'!$M$5:$M$222,'intervences kodi'!$V$5:$V$222,'Visi kodi'!A138,'intervences kodi'!$J$5:$J$222,'Visi kodi'!$L$2)</f>
        <v>0</v>
      </c>
      <c r="M138" s="82">
        <f t="shared" si="11"/>
        <v>0</v>
      </c>
      <c r="N138" s="82"/>
      <c r="O138" s="82"/>
    </row>
    <row r="139" spans="1:15" ht="11.15" customHeight="1" x14ac:dyDescent="0.2">
      <c r="A139" s="168">
        <v>132</v>
      </c>
      <c r="B139" s="171" t="s">
        <v>434</v>
      </c>
      <c r="C139" s="170">
        <v>0</v>
      </c>
      <c r="D139" s="170">
        <v>0</v>
      </c>
      <c r="F139" s="105">
        <f>SUMIFS('intervences kodi'!$M$5:$M$222,'intervences kodi'!$L$5:$L$222,'Visi kodi'!A139,'intervences kodi'!$J$5:$J$222,'Visi kodi'!$F$2)+SUMIFS('intervences kodi'!$O$5:$O$222,'intervences kodi'!$N$5:$N$222,'Visi kodi'!A139,'intervences kodi'!$J$5:$J$222,'Visi kodi'!$F$2)+SUMIFS('intervences kodi'!$Q$5:$Q$222,'intervences kodi'!$P$5:$P$222,'Visi kodi'!A139,'intervences kodi'!$J$5:$J$222,'Visi kodi'!$F$2)+SUMIFS('intervences kodi'!$S$5:$S$222,'intervences kodi'!$R$5:$R$222,'Visi kodi'!A139,'intervences kodi'!$J$5:$J$222,'Visi kodi'!$F$2)+SUMIFS('intervences kodi'!$U$5:$U$222,'intervences kodi'!$T$5:$T$222,'Visi kodi'!A139,'intervences kodi'!$J$5:$J$222,'Visi kodi'!$F$2)+SUMIFS('intervences kodi'!$W$5:$W$222,'intervences kodi'!$V$5:$V$222,'Visi kodi'!A139,'intervences kodi'!$J$5:$J$222,'Visi kodi'!$F$2)</f>
        <v>0</v>
      </c>
      <c r="G139" s="105">
        <f>SUMIFS('intervences kodi'!$M$5:$M$222,'intervences kodi'!$L$5:$L$222,'Visi kodi'!A139,'intervences kodi'!$J$5:$J$222,'Visi kodi'!$G$2)+SUMIFS('intervences kodi'!$O$5:$O$222,'intervences kodi'!$N$5:$N$222,'Visi kodi'!A139,'intervences kodi'!$J$5:$J$222,'Visi kodi'!$G$2)+SUMIFS('intervences kodi'!$Q$5:$Q$222,'intervences kodi'!$P$5:$P$222,'Visi kodi'!A139,'intervences kodi'!$J$5:$J$222,'Visi kodi'!$G$2)+SUMIFS('intervences kodi'!$S$5:$S$222,'intervences kodi'!$R$5:$R$222,'Visi kodi'!A139,'intervences kodi'!$J$5:$J$222,'Visi kodi'!$G$2)+SUMIFS('intervences kodi'!$U$5:$U$222,'intervences kodi'!$T$5:$T$222,'Visi kodi'!A139,'intervences kodi'!$J$5:$J$222,'Visi kodi'!$G$2)+SUMIFS('intervences kodi'!$W$5:$W$222,'intervences kodi'!$V$5:$V$222,'Visi kodi'!A139,'intervences kodi'!$J$5:$J$222,'Visi kodi'!$G$2)</f>
        <v>0</v>
      </c>
      <c r="H139" s="105">
        <f t="shared" si="12"/>
        <v>0</v>
      </c>
      <c r="I139" s="105">
        <f t="shared" si="13"/>
        <v>0</v>
      </c>
      <c r="J139" s="105">
        <f t="shared" si="14"/>
        <v>0</v>
      </c>
      <c r="K139" s="169">
        <f t="shared" si="15"/>
        <v>0</v>
      </c>
      <c r="L139" s="105">
        <f>SUMIFS('intervences kodi'!$M$5:$M$222,'intervences kodi'!$L$5:$L$222,'Visi kodi'!A139,'intervences kodi'!$J$5:$J$222,'Visi kodi'!$L$2)+SUMIFS('intervences kodi'!$M$5:$M$222,'intervences kodi'!$N$5:$N$222,'Visi kodi'!A139,'intervences kodi'!$J$5:$J$222,'Visi kodi'!$L$2)+SUMIFS('intervences kodi'!$M$5:$M$222,'intervences kodi'!$P$5:$P$222,'Visi kodi'!A139,'intervences kodi'!$J$5:$J$222,'Visi kodi'!$L$2)+SUMIFS('intervences kodi'!$M$5:$M$222,'intervences kodi'!$R$5:$R$222,'Visi kodi'!A139,'intervences kodi'!$J$5:$J$222,'Visi kodi'!$L$2)+SUMIFS('intervences kodi'!$M$5:$M$222,'intervences kodi'!$T$5:$T$222,'Visi kodi'!A139,'intervences kodi'!$J$5:$J$222,'Visi kodi'!$L$2)+SUMIFS('intervences kodi'!$M$5:$M$222,'intervences kodi'!$V$5:$V$222,'Visi kodi'!A139,'intervences kodi'!$J$5:$J$222,'Visi kodi'!$L$2)</f>
        <v>0</v>
      </c>
      <c r="M139" s="82">
        <f t="shared" si="11"/>
        <v>0</v>
      </c>
      <c r="N139" s="82"/>
      <c r="O139" s="82"/>
    </row>
    <row r="140" spans="1:15" ht="11.15" customHeight="1" x14ac:dyDescent="0.2">
      <c r="A140" s="168">
        <v>133</v>
      </c>
      <c r="B140" s="171" t="s">
        <v>435</v>
      </c>
      <c r="C140" s="170">
        <v>0</v>
      </c>
      <c r="D140" s="170">
        <v>0</v>
      </c>
      <c r="F140" s="105">
        <f>SUMIFS('intervences kodi'!$M$5:$M$222,'intervences kodi'!$L$5:$L$222,'Visi kodi'!A140,'intervences kodi'!$J$5:$J$222,'Visi kodi'!$F$2)+SUMIFS('intervences kodi'!$O$5:$O$222,'intervences kodi'!$N$5:$N$222,'Visi kodi'!A140,'intervences kodi'!$J$5:$J$222,'Visi kodi'!$F$2)+SUMIFS('intervences kodi'!$Q$5:$Q$222,'intervences kodi'!$P$5:$P$222,'Visi kodi'!A140,'intervences kodi'!$J$5:$J$222,'Visi kodi'!$F$2)+SUMIFS('intervences kodi'!$S$5:$S$222,'intervences kodi'!$R$5:$R$222,'Visi kodi'!A140,'intervences kodi'!$J$5:$J$222,'Visi kodi'!$F$2)+SUMIFS('intervences kodi'!$U$5:$U$222,'intervences kodi'!$T$5:$T$222,'Visi kodi'!A140,'intervences kodi'!$J$5:$J$222,'Visi kodi'!$F$2)+SUMIFS('intervences kodi'!$W$5:$W$222,'intervences kodi'!$V$5:$V$222,'Visi kodi'!A140,'intervences kodi'!$J$5:$J$222,'Visi kodi'!$F$2)</f>
        <v>0</v>
      </c>
      <c r="G140" s="105">
        <f>SUMIFS('intervences kodi'!$M$5:$M$222,'intervences kodi'!$L$5:$L$222,'Visi kodi'!A140,'intervences kodi'!$J$5:$J$222,'Visi kodi'!$G$2)+SUMIFS('intervences kodi'!$O$5:$O$222,'intervences kodi'!$N$5:$N$222,'Visi kodi'!A140,'intervences kodi'!$J$5:$J$222,'Visi kodi'!$G$2)+SUMIFS('intervences kodi'!$Q$5:$Q$222,'intervences kodi'!$P$5:$P$222,'Visi kodi'!A140,'intervences kodi'!$J$5:$J$222,'Visi kodi'!$G$2)+SUMIFS('intervences kodi'!$S$5:$S$222,'intervences kodi'!$R$5:$R$222,'Visi kodi'!A140,'intervences kodi'!$J$5:$J$222,'Visi kodi'!$G$2)+SUMIFS('intervences kodi'!$U$5:$U$222,'intervences kodi'!$T$5:$T$222,'Visi kodi'!A140,'intervences kodi'!$J$5:$J$222,'Visi kodi'!$G$2)+SUMIFS('intervences kodi'!$W$5:$W$222,'intervences kodi'!$V$5:$V$222,'Visi kodi'!A140,'intervences kodi'!$J$5:$J$222,'Visi kodi'!$G$2)</f>
        <v>0</v>
      </c>
      <c r="H140" s="105">
        <f t="shared" si="12"/>
        <v>0</v>
      </c>
      <c r="I140" s="105">
        <f t="shared" si="13"/>
        <v>0</v>
      </c>
      <c r="J140" s="105">
        <f t="shared" si="14"/>
        <v>0</v>
      </c>
      <c r="K140" s="169">
        <f t="shared" si="15"/>
        <v>0</v>
      </c>
      <c r="L140" s="105">
        <f>SUMIFS('intervences kodi'!$M$5:$M$222,'intervences kodi'!$L$5:$L$222,'Visi kodi'!A140,'intervences kodi'!$J$5:$J$222,'Visi kodi'!$L$2)+SUMIFS('intervences kodi'!$M$5:$M$222,'intervences kodi'!$N$5:$N$222,'Visi kodi'!A140,'intervences kodi'!$J$5:$J$222,'Visi kodi'!$L$2)+SUMIFS('intervences kodi'!$M$5:$M$222,'intervences kodi'!$P$5:$P$222,'Visi kodi'!A140,'intervences kodi'!$J$5:$J$222,'Visi kodi'!$L$2)+SUMIFS('intervences kodi'!$M$5:$M$222,'intervences kodi'!$R$5:$R$222,'Visi kodi'!A140,'intervences kodi'!$J$5:$J$222,'Visi kodi'!$L$2)+SUMIFS('intervences kodi'!$M$5:$M$222,'intervences kodi'!$T$5:$T$222,'Visi kodi'!A140,'intervences kodi'!$J$5:$J$222,'Visi kodi'!$L$2)+SUMIFS('intervences kodi'!$M$5:$M$222,'intervences kodi'!$V$5:$V$222,'Visi kodi'!A140,'intervences kodi'!$J$5:$J$222,'Visi kodi'!$L$2)</f>
        <v>0</v>
      </c>
      <c r="M140" s="82">
        <f t="shared" si="11"/>
        <v>0</v>
      </c>
      <c r="N140" s="82"/>
      <c r="O140" s="82"/>
    </row>
    <row r="141" spans="1:15" ht="11.15" customHeight="1" x14ac:dyDescent="0.2">
      <c r="A141" s="168">
        <v>134</v>
      </c>
      <c r="B141" s="171" t="s">
        <v>436</v>
      </c>
      <c r="C141" s="170">
        <v>0</v>
      </c>
      <c r="D141" s="170">
        <v>0</v>
      </c>
      <c r="F141" s="105">
        <f>SUMIFS('intervences kodi'!$M$5:$M$222,'intervences kodi'!$L$5:$L$222,'Visi kodi'!A141,'intervences kodi'!$J$5:$J$222,'Visi kodi'!$F$2)+SUMIFS('intervences kodi'!$O$5:$O$222,'intervences kodi'!$N$5:$N$222,'Visi kodi'!A141,'intervences kodi'!$J$5:$J$222,'Visi kodi'!$F$2)+SUMIFS('intervences kodi'!$Q$5:$Q$222,'intervences kodi'!$P$5:$P$222,'Visi kodi'!A141,'intervences kodi'!$J$5:$J$222,'Visi kodi'!$F$2)+SUMIFS('intervences kodi'!$S$5:$S$222,'intervences kodi'!$R$5:$R$222,'Visi kodi'!A141,'intervences kodi'!$J$5:$J$222,'Visi kodi'!$F$2)+SUMIFS('intervences kodi'!$U$5:$U$222,'intervences kodi'!$T$5:$T$222,'Visi kodi'!A141,'intervences kodi'!$J$5:$J$222,'Visi kodi'!$F$2)+SUMIFS('intervences kodi'!$W$5:$W$222,'intervences kodi'!$V$5:$V$222,'Visi kodi'!A141,'intervences kodi'!$J$5:$J$222,'Visi kodi'!$F$2)</f>
        <v>0</v>
      </c>
      <c r="G141" s="105">
        <f>SUMIFS('intervences kodi'!$M$5:$M$222,'intervences kodi'!$L$5:$L$222,'Visi kodi'!A141,'intervences kodi'!$J$5:$J$222,'Visi kodi'!$G$2)+SUMIFS('intervences kodi'!$O$5:$O$222,'intervences kodi'!$N$5:$N$222,'Visi kodi'!A141,'intervences kodi'!$J$5:$J$222,'Visi kodi'!$G$2)+SUMIFS('intervences kodi'!$Q$5:$Q$222,'intervences kodi'!$P$5:$P$222,'Visi kodi'!A141,'intervences kodi'!$J$5:$J$222,'Visi kodi'!$G$2)+SUMIFS('intervences kodi'!$S$5:$S$222,'intervences kodi'!$R$5:$R$222,'Visi kodi'!A141,'intervences kodi'!$J$5:$J$222,'Visi kodi'!$G$2)+SUMIFS('intervences kodi'!$U$5:$U$222,'intervences kodi'!$T$5:$T$222,'Visi kodi'!A141,'intervences kodi'!$J$5:$J$222,'Visi kodi'!$G$2)+SUMIFS('intervences kodi'!$W$5:$W$222,'intervences kodi'!$V$5:$V$222,'Visi kodi'!A141,'intervences kodi'!$J$5:$J$222,'Visi kodi'!$G$2)</f>
        <v>0</v>
      </c>
      <c r="H141" s="105">
        <f t="shared" si="12"/>
        <v>0</v>
      </c>
      <c r="I141" s="105">
        <f t="shared" si="13"/>
        <v>0</v>
      </c>
      <c r="J141" s="105">
        <f t="shared" si="14"/>
        <v>0</v>
      </c>
      <c r="K141" s="169">
        <f t="shared" si="15"/>
        <v>0</v>
      </c>
      <c r="L141" s="105">
        <f>SUMIFS('intervences kodi'!$M$5:$M$222,'intervences kodi'!$L$5:$L$222,'Visi kodi'!A141,'intervences kodi'!$J$5:$J$222,'Visi kodi'!$L$2)+SUMIFS('intervences kodi'!$M$5:$M$222,'intervences kodi'!$N$5:$N$222,'Visi kodi'!A141,'intervences kodi'!$J$5:$J$222,'Visi kodi'!$L$2)+SUMIFS('intervences kodi'!$M$5:$M$222,'intervences kodi'!$P$5:$P$222,'Visi kodi'!A141,'intervences kodi'!$J$5:$J$222,'Visi kodi'!$L$2)+SUMIFS('intervences kodi'!$M$5:$M$222,'intervences kodi'!$R$5:$R$222,'Visi kodi'!A141,'intervences kodi'!$J$5:$J$222,'Visi kodi'!$L$2)+SUMIFS('intervences kodi'!$M$5:$M$222,'intervences kodi'!$T$5:$T$222,'Visi kodi'!A141,'intervences kodi'!$J$5:$J$222,'Visi kodi'!$L$2)+SUMIFS('intervences kodi'!$M$5:$M$222,'intervences kodi'!$V$5:$V$222,'Visi kodi'!A141,'intervences kodi'!$J$5:$J$222,'Visi kodi'!$L$2)</f>
        <v>0</v>
      </c>
      <c r="M141" s="82">
        <f t="shared" si="11"/>
        <v>0</v>
      </c>
      <c r="N141" s="82"/>
      <c r="O141" s="82"/>
    </row>
    <row r="142" spans="1:15" ht="11.15" customHeight="1" x14ac:dyDescent="0.2">
      <c r="A142" s="168">
        <v>135</v>
      </c>
      <c r="B142" s="171" t="s">
        <v>437</v>
      </c>
      <c r="C142" s="170">
        <v>0</v>
      </c>
      <c r="D142" s="170">
        <v>0</v>
      </c>
      <c r="F142" s="105">
        <f>SUMIFS('intervences kodi'!$M$5:$M$222,'intervences kodi'!$L$5:$L$222,'Visi kodi'!A142,'intervences kodi'!$J$5:$J$222,'Visi kodi'!$F$2)+SUMIFS('intervences kodi'!$O$5:$O$222,'intervences kodi'!$N$5:$N$222,'Visi kodi'!A142,'intervences kodi'!$J$5:$J$222,'Visi kodi'!$F$2)+SUMIFS('intervences kodi'!$Q$5:$Q$222,'intervences kodi'!$P$5:$P$222,'Visi kodi'!A142,'intervences kodi'!$J$5:$J$222,'Visi kodi'!$F$2)+SUMIFS('intervences kodi'!$S$5:$S$222,'intervences kodi'!$R$5:$R$222,'Visi kodi'!A142,'intervences kodi'!$J$5:$J$222,'Visi kodi'!$F$2)+SUMIFS('intervences kodi'!$U$5:$U$222,'intervences kodi'!$T$5:$T$222,'Visi kodi'!A142,'intervences kodi'!$J$5:$J$222,'Visi kodi'!$F$2)+SUMIFS('intervences kodi'!$W$5:$W$222,'intervences kodi'!$V$5:$V$222,'Visi kodi'!A142,'intervences kodi'!$J$5:$J$222,'Visi kodi'!$F$2)</f>
        <v>0</v>
      </c>
      <c r="G142" s="105">
        <f>SUMIFS('intervences kodi'!$M$5:$M$222,'intervences kodi'!$L$5:$L$222,'Visi kodi'!A142,'intervences kodi'!$J$5:$J$222,'Visi kodi'!$G$2)+SUMIFS('intervences kodi'!$O$5:$O$222,'intervences kodi'!$N$5:$N$222,'Visi kodi'!A142,'intervences kodi'!$J$5:$J$222,'Visi kodi'!$G$2)+SUMIFS('intervences kodi'!$Q$5:$Q$222,'intervences kodi'!$P$5:$P$222,'Visi kodi'!A142,'intervences kodi'!$J$5:$J$222,'Visi kodi'!$G$2)+SUMIFS('intervences kodi'!$S$5:$S$222,'intervences kodi'!$R$5:$R$222,'Visi kodi'!A142,'intervences kodi'!$J$5:$J$222,'Visi kodi'!$G$2)+SUMIFS('intervences kodi'!$U$5:$U$222,'intervences kodi'!$T$5:$T$222,'Visi kodi'!A142,'intervences kodi'!$J$5:$J$222,'Visi kodi'!$G$2)+SUMIFS('intervences kodi'!$W$5:$W$222,'intervences kodi'!$V$5:$V$222,'Visi kodi'!A142,'intervences kodi'!$J$5:$J$222,'Visi kodi'!$G$2)</f>
        <v>0</v>
      </c>
      <c r="H142" s="105">
        <f t="shared" si="12"/>
        <v>0</v>
      </c>
      <c r="I142" s="105">
        <f t="shared" si="13"/>
        <v>0</v>
      </c>
      <c r="J142" s="105">
        <f t="shared" si="14"/>
        <v>0</v>
      </c>
      <c r="K142" s="169">
        <f t="shared" si="15"/>
        <v>0</v>
      </c>
      <c r="L142" s="105">
        <f>SUMIFS('intervences kodi'!$M$5:$M$222,'intervences kodi'!$L$5:$L$222,'Visi kodi'!A142,'intervences kodi'!$J$5:$J$222,'Visi kodi'!$L$2)+SUMIFS('intervences kodi'!$M$5:$M$222,'intervences kodi'!$N$5:$N$222,'Visi kodi'!A142,'intervences kodi'!$J$5:$J$222,'Visi kodi'!$L$2)+SUMIFS('intervences kodi'!$M$5:$M$222,'intervences kodi'!$P$5:$P$222,'Visi kodi'!A142,'intervences kodi'!$J$5:$J$222,'Visi kodi'!$L$2)+SUMIFS('intervences kodi'!$M$5:$M$222,'intervences kodi'!$R$5:$R$222,'Visi kodi'!A142,'intervences kodi'!$J$5:$J$222,'Visi kodi'!$L$2)+SUMIFS('intervences kodi'!$M$5:$M$222,'intervences kodi'!$T$5:$T$222,'Visi kodi'!A142,'intervences kodi'!$J$5:$J$222,'Visi kodi'!$L$2)+SUMIFS('intervences kodi'!$M$5:$M$222,'intervences kodi'!$V$5:$V$222,'Visi kodi'!A142,'intervences kodi'!$J$5:$J$222,'Visi kodi'!$L$2)</f>
        <v>0</v>
      </c>
      <c r="M142" s="82">
        <f t="shared" si="11"/>
        <v>0</v>
      </c>
      <c r="N142" s="82"/>
      <c r="O142" s="82"/>
    </row>
    <row r="143" spans="1:15" ht="11.15" customHeight="1" x14ac:dyDescent="0.2">
      <c r="A143" s="168">
        <v>136</v>
      </c>
      <c r="B143" s="171" t="s">
        <v>438</v>
      </c>
      <c r="C143" s="170">
        <v>0</v>
      </c>
      <c r="D143" s="170">
        <v>0</v>
      </c>
      <c r="F143" s="105">
        <f>SUMIFS('intervences kodi'!$M$5:$M$222,'intervences kodi'!$L$5:$L$222,'Visi kodi'!A143,'intervences kodi'!$J$5:$J$222,'Visi kodi'!$F$2)+SUMIFS('intervences kodi'!$O$5:$O$222,'intervences kodi'!$N$5:$N$222,'Visi kodi'!A143,'intervences kodi'!$J$5:$J$222,'Visi kodi'!$F$2)+SUMIFS('intervences kodi'!$Q$5:$Q$222,'intervences kodi'!$P$5:$P$222,'Visi kodi'!A143,'intervences kodi'!$J$5:$J$222,'Visi kodi'!$F$2)+SUMIFS('intervences kodi'!$S$5:$S$222,'intervences kodi'!$R$5:$R$222,'Visi kodi'!A143,'intervences kodi'!$J$5:$J$222,'Visi kodi'!$F$2)+SUMIFS('intervences kodi'!$U$5:$U$222,'intervences kodi'!$T$5:$T$222,'Visi kodi'!A143,'intervences kodi'!$J$5:$J$222,'Visi kodi'!$F$2)+SUMIFS('intervences kodi'!$W$5:$W$222,'intervences kodi'!$V$5:$V$222,'Visi kodi'!A143,'intervences kodi'!$J$5:$J$222,'Visi kodi'!$F$2)</f>
        <v>0</v>
      </c>
      <c r="G143" s="105">
        <f>SUMIFS('intervences kodi'!$M$5:$M$222,'intervences kodi'!$L$5:$L$222,'Visi kodi'!A143,'intervences kodi'!$J$5:$J$222,'Visi kodi'!$G$2)+SUMIFS('intervences kodi'!$O$5:$O$222,'intervences kodi'!$N$5:$N$222,'Visi kodi'!A143,'intervences kodi'!$J$5:$J$222,'Visi kodi'!$G$2)+SUMIFS('intervences kodi'!$Q$5:$Q$222,'intervences kodi'!$P$5:$P$222,'Visi kodi'!A143,'intervences kodi'!$J$5:$J$222,'Visi kodi'!$G$2)+SUMIFS('intervences kodi'!$S$5:$S$222,'intervences kodi'!$R$5:$R$222,'Visi kodi'!A143,'intervences kodi'!$J$5:$J$222,'Visi kodi'!$G$2)+SUMIFS('intervences kodi'!$U$5:$U$222,'intervences kodi'!$T$5:$T$222,'Visi kodi'!A143,'intervences kodi'!$J$5:$J$222,'Visi kodi'!$G$2)+SUMIFS('intervences kodi'!$W$5:$W$222,'intervences kodi'!$V$5:$V$222,'Visi kodi'!A143,'intervences kodi'!$J$5:$J$222,'Visi kodi'!$G$2)</f>
        <v>0</v>
      </c>
      <c r="H143" s="105">
        <f t="shared" si="12"/>
        <v>0</v>
      </c>
      <c r="I143" s="105">
        <f t="shared" si="13"/>
        <v>0</v>
      </c>
      <c r="J143" s="105">
        <f t="shared" si="14"/>
        <v>0</v>
      </c>
      <c r="K143" s="169">
        <f t="shared" si="15"/>
        <v>0</v>
      </c>
      <c r="L143" s="105">
        <f>SUMIFS('intervences kodi'!$M$5:$M$222,'intervences kodi'!$L$5:$L$222,'Visi kodi'!A143,'intervences kodi'!$J$5:$J$222,'Visi kodi'!$L$2)+SUMIFS('intervences kodi'!$M$5:$M$222,'intervences kodi'!$N$5:$N$222,'Visi kodi'!A143,'intervences kodi'!$J$5:$J$222,'Visi kodi'!$L$2)+SUMIFS('intervences kodi'!$M$5:$M$222,'intervences kodi'!$P$5:$P$222,'Visi kodi'!A143,'intervences kodi'!$J$5:$J$222,'Visi kodi'!$L$2)+SUMIFS('intervences kodi'!$M$5:$M$222,'intervences kodi'!$R$5:$R$222,'Visi kodi'!A143,'intervences kodi'!$J$5:$J$222,'Visi kodi'!$L$2)+SUMIFS('intervences kodi'!$M$5:$M$222,'intervences kodi'!$T$5:$T$222,'Visi kodi'!A143,'intervences kodi'!$J$5:$J$222,'Visi kodi'!$L$2)+SUMIFS('intervences kodi'!$M$5:$M$222,'intervences kodi'!$V$5:$V$222,'Visi kodi'!A143,'intervences kodi'!$J$5:$J$222,'Visi kodi'!$L$2)</f>
        <v>0</v>
      </c>
      <c r="M143" s="82">
        <f t="shared" si="11"/>
        <v>0</v>
      </c>
      <c r="N143" s="82"/>
      <c r="O143" s="82"/>
    </row>
    <row r="144" spans="1:15" ht="11.15" customHeight="1" x14ac:dyDescent="0.2">
      <c r="A144" s="168">
        <v>137</v>
      </c>
      <c r="B144" s="171" t="s">
        <v>439</v>
      </c>
      <c r="C144" s="170">
        <v>0</v>
      </c>
      <c r="D144" s="170">
        <v>0</v>
      </c>
      <c r="F144" s="105">
        <f>SUMIFS('intervences kodi'!$M$5:$M$222,'intervences kodi'!$L$5:$L$222,'Visi kodi'!A144,'intervences kodi'!$J$5:$J$222,'Visi kodi'!$F$2)+SUMIFS('intervences kodi'!$O$5:$O$222,'intervences kodi'!$N$5:$N$222,'Visi kodi'!A144,'intervences kodi'!$J$5:$J$222,'Visi kodi'!$F$2)+SUMIFS('intervences kodi'!$Q$5:$Q$222,'intervences kodi'!$P$5:$P$222,'Visi kodi'!A144,'intervences kodi'!$J$5:$J$222,'Visi kodi'!$F$2)+SUMIFS('intervences kodi'!$S$5:$S$222,'intervences kodi'!$R$5:$R$222,'Visi kodi'!A144,'intervences kodi'!$J$5:$J$222,'Visi kodi'!$F$2)+SUMIFS('intervences kodi'!$U$5:$U$222,'intervences kodi'!$T$5:$T$222,'Visi kodi'!A144,'intervences kodi'!$J$5:$J$222,'Visi kodi'!$F$2)+SUMIFS('intervences kodi'!$W$5:$W$222,'intervences kodi'!$V$5:$V$222,'Visi kodi'!A144,'intervences kodi'!$J$5:$J$222,'Visi kodi'!$F$2)</f>
        <v>0</v>
      </c>
      <c r="G144" s="105">
        <f>SUMIFS('intervences kodi'!$M$5:$M$222,'intervences kodi'!$L$5:$L$222,'Visi kodi'!A144,'intervences kodi'!$J$5:$J$222,'Visi kodi'!$G$2)+SUMIFS('intervences kodi'!$O$5:$O$222,'intervences kodi'!$N$5:$N$222,'Visi kodi'!A144,'intervences kodi'!$J$5:$J$222,'Visi kodi'!$G$2)+SUMIFS('intervences kodi'!$Q$5:$Q$222,'intervences kodi'!$P$5:$P$222,'Visi kodi'!A144,'intervences kodi'!$J$5:$J$222,'Visi kodi'!$G$2)+SUMIFS('intervences kodi'!$S$5:$S$222,'intervences kodi'!$R$5:$R$222,'Visi kodi'!A144,'intervences kodi'!$J$5:$J$222,'Visi kodi'!$G$2)+SUMIFS('intervences kodi'!$U$5:$U$222,'intervences kodi'!$T$5:$T$222,'Visi kodi'!A144,'intervences kodi'!$J$5:$J$222,'Visi kodi'!$G$2)+SUMIFS('intervences kodi'!$W$5:$W$222,'intervences kodi'!$V$5:$V$222,'Visi kodi'!A144,'intervences kodi'!$J$5:$J$222,'Visi kodi'!$G$2)</f>
        <v>0</v>
      </c>
      <c r="H144" s="105">
        <f t="shared" si="12"/>
        <v>0</v>
      </c>
      <c r="I144" s="105">
        <f t="shared" si="13"/>
        <v>0</v>
      </c>
      <c r="J144" s="105">
        <f t="shared" si="14"/>
        <v>0</v>
      </c>
      <c r="K144" s="169">
        <f t="shared" si="15"/>
        <v>0</v>
      </c>
      <c r="L144" s="105">
        <f>SUMIFS('intervences kodi'!$M$5:$M$222,'intervences kodi'!$L$5:$L$222,'Visi kodi'!A144,'intervences kodi'!$J$5:$J$222,'Visi kodi'!$L$2)+SUMIFS('intervences kodi'!$M$5:$M$222,'intervences kodi'!$N$5:$N$222,'Visi kodi'!A144,'intervences kodi'!$J$5:$J$222,'Visi kodi'!$L$2)+SUMIFS('intervences kodi'!$M$5:$M$222,'intervences kodi'!$P$5:$P$222,'Visi kodi'!A144,'intervences kodi'!$J$5:$J$222,'Visi kodi'!$L$2)+SUMIFS('intervences kodi'!$M$5:$M$222,'intervences kodi'!$R$5:$R$222,'Visi kodi'!A144,'intervences kodi'!$J$5:$J$222,'Visi kodi'!$L$2)+SUMIFS('intervences kodi'!$M$5:$M$222,'intervences kodi'!$T$5:$T$222,'Visi kodi'!A144,'intervences kodi'!$J$5:$J$222,'Visi kodi'!$L$2)+SUMIFS('intervences kodi'!$M$5:$M$222,'intervences kodi'!$V$5:$V$222,'Visi kodi'!A144,'intervences kodi'!$J$5:$J$222,'Visi kodi'!$L$2)</f>
        <v>0</v>
      </c>
      <c r="M144" s="82">
        <f t="shared" si="11"/>
        <v>0</v>
      </c>
      <c r="N144" s="82"/>
      <c r="O144" s="82"/>
    </row>
    <row r="145" spans="1:15" ht="11.15" customHeight="1" x14ac:dyDescent="0.2">
      <c r="A145" s="168">
        <v>138</v>
      </c>
      <c r="B145" s="171" t="s">
        <v>440</v>
      </c>
      <c r="C145" s="170">
        <v>0</v>
      </c>
      <c r="D145" s="170">
        <v>0</v>
      </c>
      <c r="F145" s="105">
        <f>SUMIFS('intervences kodi'!$M$5:$M$222,'intervences kodi'!$L$5:$L$222,'Visi kodi'!A145,'intervences kodi'!$J$5:$J$222,'Visi kodi'!$F$2)+SUMIFS('intervences kodi'!$O$5:$O$222,'intervences kodi'!$N$5:$N$222,'Visi kodi'!A145,'intervences kodi'!$J$5:$J$222,'Visi kodi'!$F$2)+SUMIFS('intervences kodi'!$Q$5:$Q$222,'intervences kodi'!$P$5:$P$222,'Visi kodi'!A145,'intervences kodi'!$J$5:$J$222,'Visi kodi'!$F$2)+SUMIFS('intervences kodi'!$S$5:$S$222,'intervences kodi'!$R$5:$R$222,'Visi kodi'!A145,'intervences kodi'!$J$5:$J$222,'Visi kodi'!$F$2)+SUMIFS('intervences kodi'!$U$5:$U$222,'intervences kodi'!$T$5:$T$222,'Visi kodi'!A145,'intervences kodi'!$J$5:$J$222,'Visi kodi'!$F$2)+SUMIFS('intervences kodi'!$W$5:$W$222,'intervences kodi'!$V$5:$V$222,'Visi kodi'!A145,'intervences kodi'!$J$5:$J$222,'Visi kodi'!$F$2)</f>
        <v>0</v>
      </c>
      <c r="G145" s="105">
        <f>SUMIFS('intervences kodi'!$M$5:$M$222,'intervences kodi'!$L$5:$L$222,'Visi kodi'!A145,'intervences kodi'!$J$5:$J$222,'Visi kodi'!$G$2)+SUMIFS('intervences kodi'!$O$5:$O$222,'intervences kodi'!$N$5:$N$222,'Visi kodi'!A145,'intervences kodi'!$J$5:$J$222,'Visi kodi'!$G$2)+SUMIFS('intervences kodi'!$Q$5:$Q$222,'intervences kodi'!$P$5:$P$222,'Visi kodi'!A145,'intervences kodi'!$J$5:$J$222,'Visi kodi'!$G$2)+SUMIFS('intervences kodi'!$S$5:$S$222,'intervences kodi'!$R$5:$R$222,'Visi kodi'!A145,'intervences kodi'!$J$5:$J$222,'Visi kodi'!$G$2)+SUMIFS('intervences kodi'!$U$5:$U$222,'intervences kodi'!$T$5:$T$222,'Visi kodi'!A145,'intervences kodi'!$J$5:$J$222,'Visi kodi'!$G$2)+SUMIFS('intervences kodi'!$W$5:$W$222,'intervences kodi'!$V$5:$V$222,'Visi kodi'!A145,'intervences kodi'!$J$5:$J$222,'Visi kodi'!$G$2)</f>
        <v>0</v>
      </c>
      <c r="H145" s="105">
        <f t="shared" si="12"/>
        <v>0</v>
      </c>
      <c r="I145" s="105">
        <f t="shared" si="13"/>
        <v>0</v>
      </c>
      <c r="J145" s="105">
        <f t="shared" si="14"/>
        <v>0</v>
      </c>
      <c r="K145" s="169">
        <f t="shared" si="15"/>
        <v>0</v>
      </c>
      <c r="L145" s="105">
        <f>SUMIFS('intervences kodi'!$M$5:$M$222,'intervences kodi'!$L$5:$L$222,'Visi kodi'!A145,'intervences kodi'!$J$5:$J$222,'Visi kodi'!$L$2)+SUMIFS('intervences kodi'!$M$5:$M$222,'intervences kodi'!$N$5:$N$222,'Visi kodi'!A145,'intervences kodi'!$J$5:$J$222,'Visi kodi'!$L$2)+SUMIFS('intervences kodi'!$M$5:$M$222,'intervences kodi'!$P$5:$P$222,'Visi kodi'!A145,'intervences kodi'!$J$5:$J$222,'Visi kodi'!$L$2)+SUMIFS('intervences kodi'!$M$5:$M$222,'intervences kodi'!$R$5:$R$222,'Visi kodi'!A145,'intervences kodi'!$J$5:$J$222,'Visi kodi'!$L$2)+SUMIFS('intervences kodi'!$M$5:$M$222,'intervences kodi'!$T$5:$T$222,'Visi kodi'!A145,'intervences kodi'!$J$5:$J$222,'Visi kodi'!$L$2)+SUMIFS('intervences kodi'!$M$5:$M$222,'intervences kodi'!$V$5:$V$222,'Visi kodi'!A145,'intervences kodi'!$J$5:$J$222,'Visi kodi'!$L$2)</f>
        <v>0</v>
      </c>
      <c r="M145" s="82">
        <f t="shared" si="11"/>
        <v>0</v>
      </c>
      <c r="N145" s="82"/>
      <c r="O145" s="82"/>
    </row>
    <row r="146" spans="1:15" ht="11.15" customHeight="1" x14ac:dyDescent="0.2">
      <c r="A146" s="168">
        <v>139</v>
      </c>
      <c r="B146" s="171" t="s">
        <v>441</v>
      </c>
      <c r="C146" s="170">
        <v>0</v>
      </c>
      <c r="D146" s="170">
        <v>0</v>
      </c>
      <c r="F146" s="105">
        <f>SUMIFS('intervences kodi'!$M$5:$M$222,'intervences kodi'!$L$5:$L$222,'Visi kodi'!A146,'intervences kodi'!$J$5:$J$222,'Visi kodi'!$F$2)+SUMIFS('intervences kodi'!$O$5:$O$222,'intervences kodi'!$N$5:$N$222,'Visi kodi'!A146,'intervences kodi'!$J$5:$J$222,'Visi kodi'!$F$2)+SUMIFS('intervences kodi'!$Q$5:$Q$222,'intervences kodi'!$P$5:$P$222,'Visi kodi'!A146,'intervences kodi'!$J$5:$J$222,'Visi kodi'!$F$2)+SUMIFS('intervences kodi'!$S$5:$S$222,'intervences kodi'!$R$5:$R$222,'Visi kodi'!A146,'intervences kodi'!$J$5:$J$222,'Visi kodi'!$F$2)+SUMIFS('intervences kodi'!$U$5:$U$222,'intervences kodi'!$T$5:$T$222,'Visi kodi'!A146,'intervences kodi'!$J$5:$J$222,'Visi kodi'!$F$2)+SUMIFS('intervences kodi'!$W$5:$W$222,'intervences kodi'!$V$5:$V$222,'Visi kodi'!A146,'intervences kodi'!$J$5:$J$222,'Visi kodi'!$F$2)</f>
        <v>0</v>
      </c>
      <c r="G146" s="105">
        <f>SUMIFS('intervences kodi'!$M$5:$M$222,'intervences kodi'!$L$5:$L$222,'Visi kodi'!A146,'intervences kodi'!$J$5:$J$222,'Visi kodi'!$G$2)+SUMIFS('intervences kodi'!$O$5:$O$222,'intervences kodi'!$N$5:$N$222,'Visi kodi'!A146,'intervences kodi'!$J$5:$J$222,'Visi kodi'!$G$2)+SUMIFS('intervences kodi'!$Q$5:$Q$222,'intervences kodi'!$P$5:$P$222,'Visi kodi'!A146,'intervences kodi'!$J$5:$J$222,'Visi kodi'!$G$2)+SUMIFS('intervences kodi'!$S$5:$S$222,'intervences kodi'!$R$5:$R$222,'Visi kodi'!A146,'intervences kodi'!$J$5:$J$222,'Visi kodi'!$G$2)+SUMIFS('intervences kodi'!$U$5:$U$222,'intervences kodi'!$T$5:$T$222,'Visi kodi'!A146,'intervences kodi'!$J$5:$J$222,'Visi kodi'!$G$2)+SUMIFS('intervences kodi'!$W$5:$W$222,'intervences kodi'!$V$5:$V$222,'Visi kodi'!A146,'intervences kodi'!$J$5:$J$222,'Visi kodi'!$G$2)</f>
        <v>0</v>
      </c>
      <c r="H146" s="105">
        <f t="shared" si="12"/>
        <v>0</v>
      </c>
      <c r="I146" s="105">
        <f t="shared" si="13"/>
        <v>0</v>
      </c>
      <c r="J146" s="105">
        <f t="shared" si="14"/>
        <v>0</v>
      </c>
      <c r="K146" s="169">
        <f t="shared" si="15"/>
        <v>0</v>
      </c>
      <c r="L146" s="105">
        <f>SUMIFS('intervences kodi'!$M$5:$M$222,'intervences kodi'!$L$5:$L$222,'Visi kodi'!A146,'intervences kodi'!$J$5:$J$222,'Visi kodi'!$L$2)+SUMIFS('intervences kodi'!$M$5:$M$222,'intervences kodi'!$N$5:$N$222,'Visi kodi'!A146,'intervences kodi'!$J$5:$J$222,'Visi kodi'!$L$2)+SUMIFS('intervences kodi'!$M$5:$M$222,'intervences kodi'!$P$5:$P$222,'Visi kodi'!A146,'intervences kodi'!$J$5:$J$222,'Visi kodi'!$L$2)+SUMIFS('intervences kodi'!$M$5:$M$222,'intervences kodi'!$R$5:$R$222,'Visi kodi'!A146,'intervences kodi'!$J$5:$J$222,'Visi kodi'!$L$2)+SUMIFS('intervences kodi'!$M$5:$M$222,'intervences kodi'!$T$5:$T$222,'Visi kodi'!A146,'intervences kodi'!$J$5:$J$222,'Visi kodi'!$L$2)+SUMIFS('intervences kodi'!$M$5:$M$222,'intervences kodi'!$V$5:$V$222,'Visi kodi'!A146,'intervences kodi'!$J$5:$J$222,'Visi kodi'!$L$2)</f>
        <v>0</v>
      </c>
      <c r="M146" s="82">
        <f t="shared" si="11"/>
        <v>0</v>
      </c>
      <c r="N146" s="82"/>
      <c r="O146" s="82"/>
    </row>
    <row r="147" spans="1:15" ht="11.15" customHeight="1" x14ac:dyDescent="0.2">
      <c r="A147" s="168">
        <v>140</v>
      </c>
      <c r="B147" s="171" t="s">
        <v>442</v>
      </c>
      <c r="C147" s="170">
        <v>0</v>
      </c>
      <c r="D147" s="170">
        <v>0</v>
      </c>
      <c r="F147" s="105">
        <f>SUMIFS('intervences kodi'!$M$5:$M$222,'intervences kodi'!$L$5:$L$222,'Visi kodi'!A147,'intervences kodi'!$J$5:$J$222,'Visi kodi'!$F$2)+SUMIFS('intervences kodi'!$O$5:$O$222,'intervences kodi'!$N$5:$N$222,'Visi kodi'!A147,'intervences kodi'!$J$5:$J$222,'Visi kodi'!$F$2)+SUMIFS('intervences kodi'!$Q$5:$Q$222,'intervences kodi'!$P$5:$P$222,'Visi kodi'!A147,'intervences kodi'!$J$5:$J$222,'Visi kodi'!$F$2)+SUMIFS('intervences kodi'!$S$5:$S$222,'intervences kodi'!$R$5:$R$222,'Visi kodi'!A147,'intervences kodi'!$J$5:$J$222,'Visi kodi'!$F$2)+SUMIFS('intervences kodi'!$U$5:$U$222,'intervences kodi'!$T$5:$T$222,'Visi kodi'!A147,'intervences kodi'!$J$5:$J$222,'Visi kodi'!$F$2)+SUMIFS('intervences kodi'!$W$5:$W$222,'intervences kodi'!$V$5:$V$222,'Visi kodi'!A147,'intervences kodi'!$J$5:$J$222,'Visi kodi'!$F$2)</f>
        <v>0</v>
      </c>
      <c r="G147" s="105">
        <f>SUMIFS('intervences kodi'!$M$5:$M$222,'intervences kodi'!$L$5:$L$222,'Visi kodi'!A147,'intervences kodi'!$J$5:$J$222,'Visi kodi'!$G$2)+SUMIFS('intervences kodi'!$O$5:$O$222,'intervences kodi'!$N$5:$N$222,'Visi kodi'!A147,'intervences kodi'!$J$5:$J$222,'Visi kodi'!$G$2)+SUMIFS('intervences kodi'!$Q$5:$Q$222,'intervences kodi'!$P$5:$P$222,'Visi kodi'!A147,'intervences kodi'!$J$5:$J$222,'Visi kodi'!$G$2)+SUMIFS('intervences kodi'!$S$5:$S$222,'intervences kodi'!$R$5:$R$222,'Visi kodi'!A147,'intervences kodi'!$J$5:$J$222,'Visi kodi'!$G$2)+SUMIFS('intervences kodi'!$U$5:$U$222,'intervences kodi'!$T$5:$T$222,'Visi kodi'!A147,'intervences kodi'!$J$5:$J$222,'Visi kodi'!$G$2)+SUMIFS('intervences kodi'!$W$5:$W$222,'intervences kodi'!$V$5:$V$222,'Visi kodi'!A147,'intervences kodi'!$J$5:$J$222,'Visi kodi'!$G$2)</f>
        <v>0</v>
      </c>
      <c r="H147" s="105">
        <f t="shared" si="12"/>
        <v>0</v>
      </c>
      <c r="I147" s="105">
        <f t="shared" si="13"/>
        <v>0</v>
      </c>
      <c r="J147" s="105">
        <f t="shared" si="14"/>
        <v>0</v>
      </c>
      <c r="K147" s="169">
        <f t="shared" si="15"/>
        <v>0</v>
      </c>
      <c r="L147" s="105">
        <f>SUMIFS('intervences kodi'!$M$5:$M$222,'intervences kodi'!$L$5:$L$222,'Visi kodi'!A147,'intervences kodi'!$J$5:$J$222,'Visi kodi'!$L$2)+SUMIFS('intervences kodi'!$M$5:$M$222,'intervences kodi'!$N$5:$N$222,'Visi kodi'!A147,'intervences kodi'!$J$5:$J$222,'Visi kodi'!$L$2)+SUMIFS('intervences kodi'!$M$5:$M$222,'intervences kodi'!$P$5:$P$222,'Visi kodi'!A147,'intervences kodi'!$J$5:$J$222,'Visi kodi'!$L$2)+SUMIFS('intervences kodi'!$M$5:$M$222,'intervences kodi'!$R$5:$R$222,'Visi kodi'!A147,'intervences kodi'!$J$5:$J$222,'Visi kodi'!$L$2)+SUMIFS('intervences kodi'!$M$5:$M$222,'intervences kodi'!$T$5:$T$222,'Visi kodi'!A147,'intervences kodi'!$J$5:$J$222,'Visi kodi'!$L$2)+SUMIFS('intervences kodi'!$M$5:$M$222,'intervences kodi'!$V$5:$V$222,'Visi kodi'!A147,'intervences kodi'!$J$5:$J$222,'Visi kodi'!$L$2)</f>
        <v>0</v>
      </c>
      <c r="M147" s="82">
        <f t="shared" si="11"/>
        <v>0</v>
      </c>
      <c r="N147" s="82"/>
      <c r="O147" s="82"/>
    </row>
    <row r="148" spans="1:15" ht="11.15" customHeight="1" x14ac:dyDescent="0.2">
      <c r="A148" s="168">
        <v>141</v>
      </c>
      <c r="B148" s="171" t="s">
        <v>443</v>
      </c>
      <c r="C148" s="170">
        <v>0</v>
      </c>
      <c r="D148" s="170">
        <v>0</v>
      </c>
      <c r="F148" s="105">
        <f>SUMIFS('intervences kodi'!$M$5:$M$222,'intervences kodi'!$L$5:$L$222,'Visi kodi'!A148,'intervences kodi'!$J$5:$J$222,'Visi kodi'!$F$2)+SUMIFS('intervences kodi'!$O$5:$O$222,'intervences kodi'!$N$5:$N$222,'Visi kodi'!A148,'intervences kodi'!$J$5:$J$222,'Visi kodi'!$F$2)+SUMIFS('intervences kodi'!$Q$5:$Q$222,'intervences kodi'!$P$5:$P$222,'Visi kodi'!A148,'intervences kodi'!$J$5:$J$222,'Visi kodi'!$F$2)+SUMIFS('intervences kodi'!$S$5:$S$222,'intervences kodi'!$R$5:$R$222,'Visi kodi'!A148,'intervences kodi'!$J$5:$J$222,'Visi kodi'!$F$2)+SUMIFS('intervences kodi'!$U$5:$U$222,'intervences kodi'!$T$5:$T$222,'Visi kodi'!A148,'intervences kodi'!$J$5:$J$222,'Visi kodi'!$F$2)+SUMIFS('intervences kodi'!$W$5:$W$222,'intervences kodi'!$V$5:$V$222,'Visi kodi'!A148,'intervences kodi'!$J$5:$J$222,'Visi kodi'!$F$2)</f>
        <v>0</v>
      </c>
      <c r="G148" s="105">
        <f>SUMIFS('intervences kodi'!$M$5:$M$222,'intervences kodi'!$L$5:$L$222,'Visi kodi'!A148,'intervences kodi'!$J$5:$J$222,'Visi kodi'!$G$2)+SUMIFS('intervences kodi'!$O$5:$O$222,'intervences kodi'!$N$5:$N$222,'Visi kodi'!A148,'intervences kodi'!$J$5:$J$222,'Visi kodi'!$G$2)+SUMIFS('intervences kodi'!$Q$5:$Q$222,'intervences kodi'!$P$5:$P$222,'Visi kodi'!A148,'intervences kodi'!$J$5:$J$222,'Visi kodi'!$G$2)+SUMIFS('intervences kodi'!$S$5:$S$222,'intervences kodi'!$R$5:$R$222,'Visi kodi'!A148,'intervences kodi'!$J$5:$J$222,'Visi kodi'!$G$2)+SUMIFS('intervences kodi'!$U$5:$U$222,'intervences kodi'!$T$5:$T$222,'Visi kodi'!A148,'intervences kodi'!$J$5:$J$222,'Visi kodi'!$G$2)+SUMIFS('intervences kodi'!$W$5:$W$222,'intervences kodi'!$V$5:$V$222,'Visi kodi'!A148,'intervences kodi'!$J$5:$J$222,'Visi kodi'!$G$2)</f>
        <v>0</v>
      </c>
      <c r="H148" s="105">
        <f t="shared" si="12"/>
        <v>0</v>
      </c>
      <c r="I148" s="105">
        <f t="shared" si="13"/>
        <v>0</v>
      </c>
      <c r="J148" s="105">
        <f t="shared" si="14"/>
        <v>0</v>
      </c>
      <c r="K148" s="169">
        <f t="shared" si="15"/>
        <v>0</v>
      </c>
      <c r="L148" s="105">
        <f>SUMIFS('intervences kodi'!$M$5:$M$222,'intervences kodi'!$L$5:$L$222,'Visi kodi'!A148,'intervences kodi'!$J$5:$J$222,'Visi kodi'!$L$2)+SUMIFS('intervences kodi'!$M$5:$M$222,'intervences kodi'!$N$5:$N$222,'Visi kodi'!A148,'intervences kodi'!$J$5:$J$222,'Visi kodi'!$L$2)+SUMIFS('intervences kodi'!$M$5:$M$222,'intervences kodi'!$P$5:$P$222,'Visi kodi'!A148,'intervences kodi'!$J$5:$J$222,'Visi kodi'!$L$2)+SUMIFS('intervences kodi'!$M$5:$M$222,'intervences kodi'!$R$5:$R$222,'Visi kodi'!A148,'intervences kodi'!$J$5:$J$222,'Visi kodi'!$L$2)+SUMIFS('intervences kodi'!$M$5:$M$222,'intervences kodi'!$T$5:$T$222,'Visi kodi'!A148,'intervences kodi'!$J$5:$J$222,'Visi kodi'!$L$2)+SUMIFS('intervences kodi'!$M$5:$M$222,'intervences kodi'!$V$5:$V$222,'Visi kodi'!A148,'intervences kodi'!$J$5:$J$222,'Visi kodi'!$L$2)</f>
        <v>0</v>
      </c>
      <c r="M148" s="82">
        <f t="shared" si="11"/>
        <v>0</v>
      </c>
      <c r="N148" s="82"/>
      <c r="O148" s="82"/>
    </row>
    <row r="149" spans="1:15" ht="11.15" customHeight="1" x14ac:dyDescent="0.2">
      <c r="A149" s="168">
        <v>142</v>
      </c>
      <c r="B149" s="171" t="s">
        <v>444</v>
      </c>
      <c r="C149" s="170">
        <v>0</v>
      </c>
      <c r="D149" s="170">
        <v>0</v>
      </c>
      <c r="F149" s="105">
        <f>SUMIFS('intervences kodi'!$M$5:$M$222,'intervences kodi'!$L$5:$L$222,'Visi kodi'!A149,'intervences kodi'!$J$5:$J$222,'Visi kodi'!$F$2)+SUMIFS('intervences kodi'!$O$5:$O$222,'intervences kodi'!$N$5:$N$222,'Visi kodi'!A149,'intervences kodi'!$J$5:$J$222,'Visi kodi'!$F$2)+SUMIFS('intervences kodi'!$Q$5:$Q$222,'intervences kodi'!$P$5:$P$222,'Visi kodi'!A149,'intervences kodi'!$J$5:$J$222,'Visi kodi'!$F$2)+SUMIFS('intervences kodi'!$S$5:$S$222,'intervences kodi'!$R$5:$R$222,'Visi kodi'!A149,'intervences kodi'!$J$5:$J$222,'Visi kodi'!$F$2)+SUMIFS('intervences kodi'!$U$5:$U$222,'intervences kodi'!$T$5:$T$222,'Visi kodi'!A149,'intervences kodi'!$J$5:$J$222,'Visi kodi'!$F$2)+SUMIFS('intervences kodi'!$W$5:$W$222,'intervences kodi'!$V$5:$V$222,'Visi kodi'!A149,'intervences kodi'!$J$5:$J$222,'Visi kodi'!$F$2)</f>
        <v>0</v>
      </c>
      <c r="G149" s="105">
        <f>SUMIFS('intervences kodi'!$M$5:$M$222,'intervences kodi'!$L$5:$L$222,'Visi kodi'!A149,'intervences kodi'!$J$5:$J$222,'Visi kodi'!$G$2)+SUMIFS('intervences kodi'!$O$5:$O$222,'intervences kodi'!$N$5:$N$222,'Visi kodi'!A149,'intervences kodi'!$J$5:$J$222,'Visi kodi'!$G$2)+SUMIFS('intervences kodi'!$Q$5:$Q$222,'intervences kodi'!$P$5:$P$222,'Visi kodi'!A149,'intervences kodi'!$J$5:$J$222,'Visi kodi'!$G$2)+SUMIFS('intervences kodi'!$S$5:$S$222,'intervences kodi'!$R$5:$R$222,'Visi kodi'!A149,'intervences kodi'!$J$5:$J$222,'Visi kodi'!$G$2)+SUMIFS('intervences kodi'!$U$5:$U$222,'intervences kodi'!$T$5:$T$222,'Visi kodi'!A149,'intervences kodi'!$J$5:$J$222,'Visi kodi'!$G$2)+SUMIFS('intervences kodi'!$W$5:$W$222,'intervences kodi'!$V$5:$V$222,'Visi kodi'!A149,'intervences kodi'!$J$5:$J$222,'Visi kodi'!$G$2)</f>
        <v>0</v>
      </c>
      <c r="H149" s="105">
        <f t="shared" si="12"/>
        <v>0</v>
      </c>
      <c r="I149" s="105">
        <f t="shared" si="13"/>
        <v>0</v>
      </c>
      <c r="J149" s="105">
        <f t="shared" si="14"/>
        <v>0</v>
      </c>
      <c r="K149" s="169">
        <f t="shared" si="15"/>
        <v>0</v>
      </c>
      <c r="L149" s="105">
        <f>SUMIFS('intervences kodi'!$M$5:$M$222,'intervences kodi'!$L$5:$L$222,'Visi kodi'!A149,'intervences kodi'!$J$5:$J$222,'Visi kodi'!$L$2)+SUMIFS('intervences kodi'!$M$5:$M$222,'intervences kodi'!$N$5:$N$222,'Visi kodi'!A149,'intervences kodi'!$J$5:$J$222,'Visi kodi'!$L$2)+SUMIFS('intervences kodi'!$M$5:$M$222,'intervences kodi'!$P$5:$P$222,'Visi kodi'!A149,'intervences kodi'!$J$5:$J$222,'Visi kodi'!$L$2)+SUMIFS('intervences kodi'!$M$5:$M$222,'intervences kodi'!$R$5:$R$222,'Visi kodi'!A149,'intervences kodi'!$J$5:$J$222,'Visi kodi'!$L$2)+SUMIFS('intervences kodi'!$M$5:$M$222,'intervences kodi'!$T$5:$T$222,'Visi kodi'!A149,'intervences kodi'!$J$5:$J$222,'Visi kodi'!$L$2)+SUMIFS('intervences kodi'!$M$5:$M$222,'intervences kodi'!$V$5:$V$222,'Visi kodi'!A149,'intervences kodi'!$J$5:$J$222,'Visi kodi'!$L$2)</f>
        <v>0</v>
      </c>
      <c r="M149" s="82">
        <f t="shared" si="11"/>
        <v>0</v>
      </c>
      <c r="N149" s="82"/>
      <c r="O149" s="82"/>
    </row>
    <row r="150" spans="1:15" ht="11.15" customHeight="1" x14ac:dyDescent="0.2">
      <c r="A150" s="168">
        <v>143</v>
      </c>
      <c r="B150" s="171" t="s">
        <v>445</v>
      </c>
      <c r="C150" s="170">
        <v>0</v>
      </c>
      <c r="D150" s="170">
        <v>0</v>
      </c>
      <c r="F150" s="105">
        <f>SUMIFS('intervences kodi'!$M$5:$M$222,'intervences kodi'!$L$5:$L$222,'Visi kodi'!A150,'intervences kodi'!$J$5:$J$222,'Visi kodi'!$F$2)+SUMIFS('intervences kodi'!$O$5:$O$222,'intervences kodi'!$N$5:$N$222,'Visi kodi'!A150,'intervences kodi'!$J$5:$J$222,'Visi kodi'!$F$2)+SUMIFS('intervences kodi'!$Q$5:$Q$222,'intervences kodi'!$P$5:$P$222,'Visi kodi'!A150,'intervences kodi'!$J$5:$J$222,'Visi kodi'!$F$2)+SUMIFS('intervences kodi'!$S$5:$S$222,'intervences kodi'!$R$5:$R$222,'Visi kodi'!A150,'intervences kodi'!$J$5:$J$222,'Visi kodi'!$F$2)+SUMIFS('intervences kodi'!$U$5:$U$222,'intervences kodi'!$T$5:$T$222,'Visi kodi'!A150,'intervences kodi'!$J$5:$J$222,'Visi kodi'!$F$2)+SUMIFS('intervences kodi'!$W$5:$W$222,'intervences kodi'!$V$5:$V$222,'Visi kodi'!A150,'intervences kodi'!$J$5:$J$222,'Visi kodi'!$F$2)</f>
        <v>0</v>
      </c>
      <c r="G150" s="105">
        <f>SUMIFS('intervences kodi'!$M$5:$M$222,'intervences kodi'!$L$5:$L$222,'Visi kodi'!A150,'intervences kodi'!$J$5:$J$222,'Visi kodi'!$G$2)+SUMIFS('intervences kodi'!$O$5:$O$222,'intervences kodi'!$N$5:$N$222,'Visi kodi'!A150,'intervences kodi'!$J$5:$J$222,'Visi kodi'!$G$2)+SUMIFS('intervences kodi'!$Q$5:$Q$222,'intervences kodi'!$P$5:$P$222,'Visi kodi'!A150,'intervences kodi'!$J$5:$J$222,'Visi kodi'!$G$2)+SUMIFS('intervences kodi'!$S$5:$S$222,'intervences kodi'!$R$5:$R$222,'Visi kodi'!A150,'intervences kodi'!$J$5:$J$222,'Visi kodi'!$G$2)+SUMIFS('intervences kodi'!$U$5:$U$222,'intervences kodi'!$T$5:$T$222,'Visi kodi'!A150,'intervences kodi'!$J$5:$J$222,'Visi kodi'!$G$2)+SUMIFS('intervences kodi'!$W$5:$W$222,'intervences kodi'!$V$5:$V$222,'Visi kodi'!A150,'intervences kodi'!$J$5:$J$222,'Visi kodi'!$G$2)</f>
        <v>0</v>
      </c>
      <c r="H150" s="105">
        <f t="shared" si="12"/>
        <v>0</v>
      </c>
      <c r="I150" s="105">
        <f t="shared" si="13"/>
        <v>0</v>
      </c>
      <c r="J150" s="105">
        <f t="shared" si="14"/>
        <v>0</v>
      </c>
      <c r="K150" s="169">
        <f t="shared" si="15"/>
        <v>0</v>
      </c>
      <c r="L150" s="105">
        <f>SUMIFS('intervences kodi'!$M$5:$M$222,'intervences kodi'!$L$5:$L$222,'Visi kodi'!A150,'intervences kodi'!$J$5:$J$222,'Visi kodi'!$L$2)+SUMIFS('intervences kodi'!$M$5:$M$222,'intervences kodi'!$N$5:$N$222,'Visi kodi'!A150,'intervences kodi'!$J$5:$J$222,'Visi kodi'!$L$2)+SUMIFS('intervences kodi'!$M$5:$M$222,'intervences kodi'!$P$5:$P$222,'Visi kodi'!A150,'intervences kodi'!$J$5:$J$222,'Visi kodi'!$L$2)+SUMIFS('intervences kodi'!$M$5:$M$222,'intervences kodi'!$R$5:$R$222,'Visi kodi'!A150,'intervences kodi'!$J$5:$J$222,'Visi kodi'!$L$2)+SUMIFS('intervences kodi'!$M$5:$M$222,'intervences kodi'!$T$5:$T$222,'Visi kodi'!A150,'intervences kodi'!$J$5:$J$222,'Visi kodi'!$L$2)+SUMIFS('intervences kodi'!$M$5:$M$222,'intervences kodi'!$V$5:$V$222,'Visi kodi'!A150,'intervences kodi'!$J$5:$J$222,'Visi kodi'!$L$2)</f>
        <v>0</v>
      </c>
      <c r="M150" s="82">
        <f t="shared" si="11"/>
        <v>0</v>
      </c>
      <c r="N150" s="82"/>
      <c r="O150" s="82"/>
    </row>
    <row r="151" spans="1:15" ht="11.15" customHeight="1" x14ac:dyDescent="0.2">
      <c r="A151" s="168">
        <v>144</v>
      </c>
      <c r="B151" s="171" t="s">
        <v>446</v>
      </c>
      <c r="C151" s="170">
        <v>0</v>
      </c>
      <c r="D151" s="170">
        <v>0</v>
      </c>
      <c r="F151" s="105">
        <f>SUMIFS('intervences kodi'!$M$5:$M$222,'intervences kodi'!$L$5:$L$222,'Visi kodi'!A151,'intervences kodi'!$J$5:$J$222,'Visi kodi'!$F$2)+SUMIFS('intervences kodi'!$O$5:$O$222,'intervences kodi'!$N$5:$N$222,'Visi kodi'!A151,'intervences kodi'!$J$5:$J$222,'Visi kodi'!$F$2)+SUMIFS('intervences kodi'!$Q$5:$Q$222,'intervences kodi'!$P$5:$P$222,'Visi kodi'!A151,'intervences kodi'!$J$5:$J$222,'Visi kodi'!$F$2)+SUMIFS('intervences kodi'!$S$5:$S$222,'intervences kodi'!$R$5:$R$222,'Visi kodi'!A151,'intervences kodi'!$J$5:$J$222,'Visi kodi'!$F$2)+SUMIFS('intervences kodi'!$U$5:$U$222,'intervences kodi'!$T$5:$T$222,'Visi kodi'!A151,'intervences kodi'!$J$5:$J$222,'Visi kodi'!$F$2)+SUMIFS('intervences kodi'!$W$5:$W$222,'intervences kodi'!$V$5:$V$222,'Visi kodi'!A151,'intervences kodi'!$J$5:$J$222,'Visi kodi'!$F$2)</f>
        <v>0</v>
      </c>
      <c r="G151" s="105">
        <f>SUMIFS('intervences kodi'!$M$5:$M$222,'intervences kodi'!$L$5:$L$222,'Visi kodi'!A151,'intervences kodi'!$J$5:$J$222,'Visi kodi'!$G$2)+SUMIFS('intervences kodi'!$O$5:$O$222,'intervences kodi'!$N$5:$N$222,'Visi kodi'!A151,'intervences kodi'!$J$5:$J$222,'Visi kodi'!$G$2)+SUMIFS('intervences kodi'!$Q$5:$Q$222,'intervences kodi'!$P$5:$P$222,'Visi kodi'!A151,'intervences kodi'!$J$5:$J$222,'Visi kodi'!$G$2)+SUMIFS('intervences kodi'!$S$5:$S$222,'intervences kodi'!$R$5:$R$222,'Visi kodi'!A151,'intervences kodi'!$J$5:$J$222,'Visi kodi'!$G$2)+SUMIFS('intervences kodi'!$U$5:$U$222,'intervences kodi'!$T$5:$T$222,'Visi kodi'!A151,'intervences kodi'!$J$5:$J$222,'Visi kodi'!$G$2)+SUMIFS('intervences kodi'!$W$5:$W$222,'intervences kodi'!$V$5:$V$222,'Visi kodi'!A151,'intervences kodi'!$J$5:$J$222,'Visi kodi'!$G$2)</f>
        <v>0</v>
      </c>
      <c r="H151" s="105">
        <f t="shared" si="12"/>
        <v>0</v>
      </c>
      <c r="I151" s="105">
        <f t="shared" si="13"/>
        <v>0</v>
      </c>
      <c r="J151" s="105">
        <f t="shared" si="14"/>
        <v>0</v>
      </c>
      <c r="K151" s="169">
        <f t="shared" si="15"/>
        <v>0</v>
      </c>
      <c r="L151" s="105">
        <f>SUMIFS('intervences kodi'!$M$5:$M$222,'intervences kodi'!$L$5:$L$222,'Visi kodi'!A151,'intervences kodi'!$J$5:$J$222,'Visi kodi'!$L$2)+SUMIFS('intervences kodi'!$M$5:$M$222,'intervences kodi'!$N$5:$N$222,'Visi kodi'!A151,'intervences kodi'!$J$5:$J$222,'Visi kodi'!$L$2)+SUMIFS('intervences kodi'!$M$5:$M$222,'intervences kodi'!$P$5:$P$222,'Visi kodi'!A151,'intervences kodi'!$J$5:$J$222,'Visi kodi'!$L$2)+SUMIFS('intervences kodi'!$M$5:$M$222,'intervences kodi'!$R$5:$R$222,'Visi kodi'!A151,'intervences kodi'!$J$5:$J$222,'Visi kodi'!$L$2)+SUMIFS('intervences kodi'!$M$5:$M$222,'intervences kodi'!$T$5:$T$222,'Visi kodi'!A151,'intervences kodi'!$J$5:$J$222,'Visi kodi'!$L$2)+SUMIFS('intervences kodi'!$M$5:$M$222,'intervences kodi'!$V$5:$V$222,'Visi kodi'!A151,'intervences kodi'!$J$5:$J$222,'Visi kodi'!$L$2)</f>
        <v>0</v>
      </c>
      <c r="M151" s="82">
        <f t="shared" si="11"/>
        <v>0</v>
      </c>
      <c r="N151" s="82"/>
      <c r="O151" s="82"/>
    </row>
    <row r="152" spans="1:15" ht="11.15" customHeight="1" x14ac:dyDescent="0.2">
      <c r="A152" s="168">
        <v>145</v>
      </c>
      <c r="B152" s="171" t="s">
        <v>447</v>
      </c>
      <c r="C152" s="170">
        <v>0</v>
      </c>
      <c r="D152" s="170">
        <v>0</v>
      </c>
      <c r="F152" s="105">
        <f>SUMIFS('intervences kodi'!$M$5:$M$222,'intervences kodi'!$L$5:$L$222,'Visi kodi'!A152,'intervences kodi'!$J$5:$J$222,'Visi kodi'!$F$2)+SUMIFS('intervences kodi'!$O$5:$O$222,'intervences kodi'!$N$5:$N$222,'Visi kodi'!A152,'intervences kodi'!$J$5:$J$222,'Visi kodi'!$F$2)+SUMIFS('intervences kodi'!$Q$5:$Q$222,'intervences kodi'!$P$5:$P$222,'Visi kodi'!A152,'intervences kodi'!$J$5:$J$222,'Visi kodi'!$F$2)+SUMIFS('intervences kodi'!$S$5:$S$222,'intervences kodi'!$R$5:$R$222,'Visi kodi'!A152,'intervences kodi'!$J$5:$J$222,'Visi kodi'!$F$2)+SUMIFS('intervences kodi'!$U$5:$U$222,'intervences kodi'!$T$5:$T$222,'Visi kodi'!A152,'intervences kodi'!$J$5:$J$222,'Visi kodi'!$F$2)+SUMIFS('intervences kodi'!$W$5:$W$222,'intervences kodi'!$V$5:$V$222,'Visi kodi'!A152,'intervences kodi'!$J$5:$J$222,'Visi kodi'!$F$2)</f>
        <v>0</v>
      </c>
      <c r="G152" s="105">
        <f>SUMIFS('intervences kodi'!$M$5:$M$222,'intervences kodi'!$L$5:$L$222,'Visi kodi'!A152,'intervences kodi'!$J$5:$J$222,'Visi kodi'!$G$2)+SUMIFS('intervences kodi'!$O$5:$O$222,'intervences kodi'!$N$5:$N$222,'Visi kodi'!A152,'intervences kodi'!$J$5:$J$222,'Visi kodi'!$G$2)+SUMIFS('intervences kodi'!$Q$5:$Q$222,'intervences kodi'!$P$5:$P$222,'Visi kodi'!A152,'intervences kodi'!$J$5:$J$222,'Visi kodi'!$G$2)+SUMIFS('intervences kodi'!$S$5:$S$222,'intervences kodi'!$R$5:$R$222,'Visi kodi'!A152,'intervences kodi'!$J$5:$J$222,'Visi kodi'!$G$2)+SUMIFS('intervences kodi'!$U$5:$U$222,'intervences kodi'!$T$5:$T$222,'Visi kodi'!A152,'intervences kodi'!$J$5:$J$222,'Visi kodi'!$G$2)+SUMIFS('intervences kodi'!$W$5:$W$222,'intervences kodi'!$V$5:$V$222,'Visi kodi'!A152,'intervences kodi'!$J$5:$J$222,'Visi kodi'!$G$2)</f>
        <v>0</v>
      </c>
      <c r="H152" s="105">
        <f t="shared" si="12"/>
        <v>0</v>
      </c>
      <c r="I152" s="105">
        <f t="shared" si="13"/>
        <v>0</v>
      </c>
      <c r="J152" s="105">
        <f t="shared" si="14"/>
        <v>0</v>
      </c>
      <c r="K152" s="169">
        <f t="shared" si="15"/>
        <v>0</v>
      </c>
      <c r="L152" s="105">
        <f>SUMIFS('intervences kodi'!$M$5:$M$222,'intervences kodi'!$L$5:$L$222,'Visi kodi'!A152,'intervences kodi'!$J$5:$J$222,'Visi kodi'!$L$2)+SUMIFS('intervences kodi'!$M$5:$M$222,'intervences kodi'!$N$5:$N$222,'Visi kodi'!A152,'intervences kodi'!$J$5:$J$222,'Visi kodi'!$L$2)+SUMIFS('intervences kodi'!$M$5:$M$222,'intervences kodi'!$P$5:$P$222,'Visi kodi'!A152,'intervences kodi'!$J$5:$J$222,'Visi kodi'!$L$2)+SUMIFS('intervences kodi'!$M$5:$M$222,'intervences kodi'!$R$5:$R$222,'Visi kodi'!A152,'intervences kodi'!$J$5:$J$222,'Visi kodi'!$L$2)+SUMIFS('intervences kodi'!$M$5:$M$222,'intervences kodi'!$T$5:$T$222,'Visi kodi'!A152,'intervences kodi'!$J$5:$J$222,'Visi kodi'!$L$2)+SUMIFS('intervences kodi'!$M$5:$M$222,'intervences kodi'!$V$5:$V$222,'Visi kodi'!A152,'intervences kodi'!$J$5:$J$222,'Visi kodi'!$L$2)</f>
        <v>0</v>
      </c>
      <c r="M152" s="82">
        <f t="shared" ref="M152:M193" si="16">L152*C152</f>
        <v>0</v>
      </c>
      <c r="N152" s="82"/>
      <c r="O152" s="82"/>
    </row>
    <row r="153" spans="1:15" ht="11.15" customHeight="1" x14ac:dyDescent="0.2">
      <c r="A153" s="277" t="s">
        <v>1468</v>
      </c>
      <c r="B153" s="280" t="s">
        <v>1908</v>
      </c>
      <c r="C153" s="281">
        <v>0</v>
      </c>
      <c r="D153" s="281">
        <v>0</v>
      </c>
      <c r="F153" s="105">
        <f>SUMIFS('intervences kodi'!$M$5:$M$222,'intervences kodi'!$L$5:$L$222,'Visi kodi'!A153,'intervences kodi'!$J$5:$J$222,'Visi kodi'!$F$2)+SUMIFS('intervences kodi'!$O$5:$O$222,'intervences kodi'!$N$5:$N$222,'Visi kodi'!A153,'intervences kodi'!$J$5:$J$222,'Visi kodi'!$F$2)+SUMIFS('intervences kodi'!$Q$5:$Q$222,'intervences kodi'!$P$5:$P$222,'Visi kodi'!A153,'intervences kodi'!$J$5:$J$222,'Visi kodi'!$F$2)+SUMIFS('intervences kodi'!$S$5:$S$222,'intervences kodi'!$R$5:$R$222,'Visi kodi'!A153,'intervences kodi'!$J$5:$J$222,'Visi kodi'!$F$2)+SUMIFS('intervences kodi'!$U$5:$U$222,'intervences kodi'!$T$5:$T$222,'Visi kodi'!A153,'intervences kodi'!$J$5:$J$222,'Visi kodi'!$F$2)+SUMIFS('intervences kodi'!$W$5:$W$222,'intervences kodi'!$V$5:$V$222,'Visi kodi'!A153,'intervences kodi'!$J$5:$J$222,'Visi kodi'!$F$2)</f>
        <v>0</v>
      </c>
      <c r="G153" s="105">
        <f>SUMIFS('intervences kodi'!$M$5:$M$222,'intervences kodi'!$L$5:$L$222,'Visi kodi'!A153,'intervences kodi'!$J$5:$J$222,'Visi kodi'!$G$2)+SUMIFS('intervences kodi'!$O$5:$O$222,'intervences kodi'!$N$5:$N$222,'Visi kodi'!A153,'intervences kodi'!$J$5:$J$222,'Visi kodi'!$G$2)+SUMIFS('intervences kodi'!$Q$5:$Q$222,'intervences kodi'!$P$5:$P$222,'Visi kodi'!A153,'intervences kodi'!$J$5:$J$222,'Visi kodi'!$G$2)+SUMIFS('intervences kodi'!$S$5:$S$222,'intervences kodi'!$R$5:$R$222,'Visi kodi'!A153,'intervences kodi'!$J$5:$J$222,'Visi kodi'!$G$2)+SUMIFS('intervences kodi'!$U$5:$U$222,'intervences kodi'!$T$5:$T$222,'Visi kodi'!A153,'intervences kodi'!$J$5:$J$222,'Visi kodi'!$G$2)+SUMIFS('intervences kodi'!$W$5:$W$222,'intervences kodi'!$V$5:$V$222,'Visi kodi'!A153,'intervences kodi'!$J$5:$J$222,'Visi kodi'!$G$2)</f>
        <v>0</v>
      </c>
      <c r="H153" s="105">
        <f t="shared" ref="H153" si="17">F153*C153</f>
        <v>0</v>
      </c>
      <c r="I153" s="105">
        <f t="shared" ref="I153" si="18">G153*C153</f>
        <v>0</v>
      </c>
      <c r="J153" s="105">
        <f t="shared" ref="J153" si="19">F153*D153</f>
        <v>0</v>
      </c>
      <c r="K153" s="169">
        <f t="shared" ref="K153" si="20">G153*D153</f>
        <v>0</v>
      </c>
      <c r="L153" s="105">
        <f>SUMIFS('intervences kodi'!$M$5:$M$222,'intervences kodi'!$L$5:$L$222,'Visi kodi'!A153,'intervences kodi'!$J$5:$J$222,'Visi kodi'!$L$2)+SUMIFS('intervences kodi'!$M$5:$M$222,'intervences kodi'!$N$5:$N$222,'Visi kodi'!A153,'intervences kodi'!$J$5:$J$222,'Visi kodi'!$L$2)+SUMIFS('intervences kodi'!$M$5:$M$222,'intervences kodi'!$P$5:$P$222,'Visi kodi'!A153,'intervences kodi'!$J$5:$J$222,'Visi kodi'!$L$2)+SUMIFS('intervences kodi'!$M$5:$M$222,'intervences kodi'!$R$5:$R$222,'Visi kodi'!A153,'intervences kodi'!$J$5:$J$222,'Visi kodi'!$L$2)+SUMIFS('intervences kodi'!$M$5:$M$222,'intervences kodi'!$T$5:$T$222,'Visi kodi'!A153,'intervences kodi'!$J$5:$J$222,'Visi kodi'!$L$2)+SUMIFS('intervences kodi'!$M$5:$M$222,'intervences kodi'!$V$5:$V$222,'Visi kodi'!A153,'intervences kodi'!$J$5:$J$222,'Visi kodi'!$L$2)</f>
        <v>0</v>
      </c>
      <c r="M153" s="82">
        <f t="shared" ref="M153" si="21">L153*C153</f>
        <v>0</v>
      </c>
      <c r="N153" s="82"/>
      <c r="O153" s="82"/>
    </row>
    <row r="154" spans="1:15" ht="11.15" customHeight="1" x14ac:dyDescent="0.2">
      <c r="A154" s="168">
        <v>146</v>
      </c>
      <c r="B154" s="171" t="s">
        <v>448</v>
      </c>
      <c r="C154" s="170">
        <v>0</v>
      </c>
      <c r="D154" s="170">
        <v>0</v>
      </c>
      <c r="F154" s="105">
        <f>SUMIFS('intervences kodi'!$M$5:$M$222,'intervences kodi'!$L$5:$L$222,'Visi kodi'!A154,'intervences kodi'!$J$5:$J$222,'Visi kodi'!$F$2)+SUMIFS('intervences kodi'!$O$5:$O$222,'intervences kodi'!$N$5:$N$222,'Visi kodi'!A154,'intervences kodi'!$J$5:$J$222,'Visi kodi'!$F$2)+SUMIFS('intervences kodi'!$Q$5:$Q$222,'intervences kodi'!$P$5:$P$222,'Visi kodi'!A154,'intervences kodi'!$J$5:$J$222,'Visi kodi'!$F$2)+SUMIFS('intervences kodi'!$S$5:$S$222,'intervences kodi'!$R$5:$R$222,'Visi kodi'!A154,'intervences kodi'!$J$5:$J$222,'Visi kodi'!$F$2)+SUMIFS('intervences kodi'!$U$5:$U$222,'intervences kodi'!$T$5:$T$222,'Visi kodi'!A154,'intervences kodi'!$J$5:$J$222,'Visi kodi'!$F$2)+SUMIFS('intervences kodi'!$W$5:$W$222,'intervences kodi'!$V$5:$V$222,'Visi kodi'!A154,'intervences kodi'!$J$5:$J$222,'Visi kodi'!$F$2)</f>
        <v>0</v>
      </c>
      <c r="G154" s="105">
        <f>SUMIFS('intervences kodi'!$M$5:$M$222,'intervences kodi'!$L$5:$L$222,'Visi kodi'!A154,'intervences kodi'!$J$5:$J$222,'Visi kodi'!$G$2)+SUMIFS('intervences kodi'!$O$5:$O$222,'intervences kodi'!$N$5:$N$222,'Visi kodi'!A154,'intervences kodi'!$J$5:$J$222,'Visi kodi'!$G$2)+SUMIFS('intervences kodi'!$Q$5:$Q$222,'intervences kodi'!$P$5:$P$222,'Visi kodi'!A154,'intervences kodi'!$J$5:$J$222,'Visi kodi'!$G$2)+SUMIFS('intervences kodi'!$S$5:$S$222,'intervences kodi'!$R$5:$R$222,'Visi kodi'!A154,'intervences kodi'!$J$5:$J$222,'Visi kodi'!$G$2)+SUMIFS('intervences kodi'!$U$5:$U$222,'intervences kodi'!$T$5:$T$222,'Visi kodi'!A154,'intervences kodi'!$J$5:$J$222,'Visi kodi'!$G$2)+SUMIFS('intervences kodi'!$W$5:$W$222,'intervences kodi'!$V$5:$V$222,'Visi kodi'!A154,'intervences kodi'!$J$5:$J$222,'Visi kodi'!$G$2)</f>
        <v>0</v>
      </c>
      <c r="H154" s="105">
        <f t="shared" si="12"/>
        <v>0</v>
      </c>
      <c r="I154" s="105">
        <f t="shared" si="13"/>
        <v>0</v>
      </c>
      <c r="J154" s="105">
        <f t="shared" si="14"/>
        <v>0</v>
      </c>
      <c r="K154" s="169">
        <f t="shared" si="15"/>
        <v>0</v>
      </c>
      <c r="L154" s="105">
        <f>SUMIFS('intervences kodi'!$M$5:$M$222,'intervences kodi'!$L$5:$L$222,'Visi kodi'!A154,'intervences kodi'!$J$5:$J$222,'Visi kodi'!$L$2)+SUMIFS('intervences kodi'!$M$5:$M$222,'intervences kodi'!$N$5:$N$222,'Visi kodi'!A154,'intervences kodi'!$J$5:$J$222,'Visi kodi'!$L$2)+SUMIFS('intervences kodi'!$M$5:$M$222,'intervences kodi'!$P$5:$P$222,'Visi kodi'!A154,'intervences kodi'!$J$5:$J$222,'Visi kodi'!$L$2)+SUMIFS('intervences kodi'!$M$5:$M$222,'intervences kodi'!$R$5:$R$222,'Visi kodi'!A154,'intervences kodi'!$J$5:$J$222,'Visi kodi'!$L$2)+SUMIFS('intervences kodi'!$M$5:$M$222,'intervences kodi'!$T$5:$T$222,'Visi kodi'!A154,'intervences kodi'!$J$5:$J$222,'Visi kodi'!$L$2)+SUMIFS('intervences kodi'!$M$5:$M$222,'intervences kodi'!$V$5:$V$222,'Visi kodi'!A154,'intervences kodi'!$J$5:$J$222,'Visi kodi'!$L$2)</f>
        <v>0</v>
      </c>
      <c r="M154" s="82">
        <f t="shared" si="16"/>
        <v>0</v>
      </c>
      <c r="N154" s="82"/>
      <c r="O154" s="82"/>
    </row>
    <row r="155" spans="1:15" ht="11.15" customHeight="1" x14ac:dyDescent="0.2">
      <c r="A155" s="168">
        <v>147</v>
      </c>
      <c r="B155" s="171" t="s">
        <v>449</v>
      </c>
      <c r="C155" s="170">
        <v>0</v>
      </c>
      <c r="D155" s="170">
        <v>0</v>
      </c>
      <c r="F155" s="105">
        <f>SUMIFS('intervences kodi'!$M$5:$M$222,'intervences kodi'!$L$5:$L$222,'Visi kodi'!A155,'intervences kodi'!$J$5:$J$222,'Visi kodi'!$F$2)+SUMIFS('intervences kodi'!$O$5:$O$222,'intervences kodi'!$N$5:$N$222,'Visi kodi'!A155,'intervences kodi'!$J$5:$J$222,'Visi kodi'!$F$2)+SUMIFS('intervences kodi'!$Q$5:$Q$222,'intervences kodi'!$P$5:$P$222,'Visi kodi'!A155,'intervences kodi'!$J$5:$J$222,'Visi kodi'!$F$2)+SUMIFS('intervences kodi'!$S$5:$S$222,'intervences kodi'!$R$5:$R$222,'Visi kodi'!A155,'intervences kodi'!$J$5:$J$222,'Visi kodi'!$F$2)+SUMIFS('intervences kodi'!$U$5:$U$222,'intervences kodi'!$T$5:$T$222,'Visi kodi'!A155,'intervences kodi'!$J$5:$J$222,'Visi kodi'!$F$2)+SUMIFS('intervences kodi'!$W$5:$W$222,'intervences kodi'!$V$5:$V$222,'Visi kodi'!A155,'intervences kodi'!$J$5:$J$222,'Visi kodi'!$F$2)</f>
        <v>0</v>
      </c>
      <c r="G155" s="105">
        <f>SUMIFS('intervences kodi'!$M$5:$M$222,'intervences kodi'!$L$5:$L$222,'Visi kodi'!A155,'intervences kodi'!$J$5:$J$222,'Visi kodi'!$G$2)+SUMIFS('intervences kodi'!$O$5:$O$222,'intervences kodi'!$N$5:$N$222,'Visi kodi'!A155,'intervences kodi'!$J$5:$J$222,'Visi kodi'!$G$2)+SUMIFS('intervences kodi'!$Q$5:$Q$222,'intervences kodi'!$P$5:$P$222,'Visi kodi'!A155,'intervences kodi'!$J$5:$J$222,'Visi kodi'!$G$2)+SUMIFS('intervences kodi'!$S$5:$S$222,'intervences kodi'!$R$5:$R$222,'Visi kodi'!A155,'intervences kodi'!$J$5:$J$222,'Visi kodi'!$G$2)+SUMIFS('intervences kodi'!$U$5:$U$222,'intervences kodi'!$T$5:$T$222,'Visi kodi'!A155,'intervences kodi'!$J$5:$J$222,'Visi kodi'!$G$2)+SUMIFS('intervences kodi'!$W$5:$W$222,'intervences kodi'!$V$5:$V$222,'Visi kodi'!A155,'intervences kodi'!$J$5:$J$222,'Visi kodi'!$G$2)</f>
        <v>0</v>
      </c>
      <c r="H155" s="105">
        <f t="shared" si="12"/>
        <v>0</v>
      </c>
      <c r="I155" s="105">
        <f t="shared" si="13"/>
        <v>0</v>
      </c>
      <c r="J155" s="105">
        <f t="shared" si="14"/>
        <v>0</v>
      </c>
      <c r="K155" s="169">
        <f t="shared" si="15"/>
        <v>0</v>
      </c>
      <c r="L155" s="105">
        <f>SUMIFS('intervences kodi'!$M$5:$M$222,'intervences kodi'!$L$5:$L$222,'Visi kodi'!A155,'intervences kodi'!$J$5:$J$222,'Visi kodi'!$L$2)+SUMIFS('intervences kodi'!$M$5:$M$222,'intervences kodi'!$N$5:$N$222,'Visi kodi'!A155,'intervences kodi'!$J$5:$J$222,'Visi kodi'!$L$2)+SUMIFS('intervences kodi'!$M$5:$M$222,'intervences kodi'!$P$5:$P$222,'Visi kodi'!A155,'intervences kodi'!$J$5:$J$222,'Visi kodi'!$L$2)+SUMIFS('intervences kodi'!$M$5:$M$222,'intervences kodi'!$R$5:$R$222,'Visi kodi'!A155,'intervences kodi'!$J$5:$J$222,'Visi kodi'!$L$2)+SUMIFS('intervences kodi'!$M$5:$M$222,'intervences kodi'!$T$5:$T$222,'Visi kodi'!A155,'intervences kodi'!$J$5:$J$222,'Visi kodi'!$L$2)+SUMIFS('intervences kodi'!$M$5:$M$222,'intervences kodi'!$V$5:$V$222,'Visi kodi'!A155,'intervences kodi'!$J$5:$J$222,'Visi kodi'!$L$2)</f>
        <v>0</v>
      </c>
      <c r="M155" s="82">
        <f t="shared" si="16"/>
        <v>0</v>
      </c>
      <c r="N155" s="82"/>
      <c r="O155" s="82"/>
    </row>
    <row r="156" spans="1:15" ht="11.15" customHeight="1" x14ac:dyDescent="0.2">
      <c r="A156" s="168">
        <v>148</v>
      </c>
      <c r="B156" s="171" t="s">
        <v>450</v>
      </c>
      <c r="C156" s="170">
        <v>0</v>
      </c>
      <c r="D156" s="170">
        <v>0</v>
      </c>
      <c r="F156" s="105">
        <f>SUMIFS('intervences kodi'!$M$5:$M$222,'intervences kodi'!$L$5:$L$222,'Visi kodi'!A156,'intervences kodi'!$J$5:$J$222,'Visi kodi'!$F$2)+SUMIFS('intervences kodi'!$O$5:$O$222,'intervences kodi'!$N$5:$N$222,'Visi kodi'!A156,'intervences kodi'!$J$5:$J$222,'Visi kodi'!$F$2)+SUMIFS('intervences kodi'!$Q$5:$Q$222,'intervences kodi'!$P$5:$P$222,'Visi kodi'!A156,'intervences kodi'!$J$5:$J$222,'Visi kodi'!$F$2)+SUMIFS('intervences kodi'!$S$5:$S$222,'intervences kodi'!$R$5:$R$222,'Visi kodi'!A156,'intervences kodi'!$J$5:$J$222,'Visi kodi'!$F$2)+SUMIFS('intervences kodi'!$U$5:$U$222,'intervences kodi'!$T$5:$T$222,'Visi kodi'!A156,'intervences kodi'!$J$5:$J$222,'Visi kodi'!$F$2)+SUMIFS('intervences kodi'!$W$5:$W$222,'intervences kodi'!$V$5:$V$222,'Visi kodi'!A156,'intervences kodi'!$J$5:$J$222,'Visi kodi'!$F$2)</f>
        <v>0</v>
      </c>
      <c r="G156" s="105">
        <f>SUMIFS('intervences kodi'!$M$5:$M$222,'intervences kodi'!$L$5:$L$222,'Visi kodi'!A156,'intervences kodi'!$J$5:$J$222,'Visi kodi'!$G$2)+SUMIFS('intervences kodi'!$O$5:$O$222,'intervences kodi'!$N$5:$N$222,'Visi kodi'!A156,'intervences kodi'!$J$5:$J$222,'Visi kodi'!$G$2)+SUMIFS('intervences kodi'!$Q$5:$Q$222,'intervences kodi'!$P$5:$P$222,'Visi kodi'!A156,'intervences kodi'!$J$5:$J$222,'Visi kodi'!$G$2)+SUMIFS('intervences kodi'!$S$5:$S$222,'intervences kodi'!$R$5:$R$222,'Visi kodi'!A156,'intervences kodi'!$J$5:$J$222,'Visi kodi'!$G$2)+SUMIFS('intervences kodi'!$U$5:$U$222,'intervences kodi'!$T$5:$T$222,'Visi kodi'!A156,'intervences kodi'!$J$5:$J$222,'Visi kodi'!$G$2)+SUMIFS('intervences kodi'!$W$5:$W$222,'intervences kodi'!$V$5:$V$222,'Visi kodi'!A156,'intervences kodi'!$J$5:$J$222,'Visi kodi'!$G$2)</f>
        <v>0</v>
      </c>
      <c r="H156" s="105">
        <f t="shared" si="12"/>
        <v>0</v>
      </c>
      <c r="I156" s="105">
        <f t="shared" si="13"/>
        <v>0</v>
      </c>
      <c r="J156" s="105">
        <f t="shared" si="14"/>
        <v>0</v>
      </c>
      <c r="K156" s="169">
        <f t="shared" si="15"/>
        <v>0</v>
      </c>
      <c r="L156" s="105">
        <f>SUMIFS('intervences kodi'!$M$5:$M$222,'intervences kodi'!$L$5:$L$222,'Visi kodi'!A156,'intervences kodi'!$J$5:$J$222,'Visi kodi'!$L$2)+SUMIFS('intervences kodi'!$M$5:$M$222,'intervences kodi'!$N$5:$N$222,'Visi kodi'!A156,'intervences kodi'!$J$5:$J$222,'Visi kodi'!$L$2)+SUMIFS('intervences kodi'!$M$5:$M$222,'intervences kodi'!$P$5:$P$222,'Visi kodi'!A156,'intervences kodi'!$J$5:$J$222,'Visi kodi'!$L$2)+SUMIFS('intervences kodi'!$M$5:$M$222,'intervences kodi'!$R$5:$R$222,'Visi kodi'!A156,'intervences kodi'!$J$5:$J$222,'Visi kodi'!$L$2)+SUMIFS('intervences kodi'!$M$5:$M$222,'intervences kodi'!$T$5:$T$222,'Visi kodi'!A156,'intervences kodi'!$J$5:$J$222,'Visi kodi'!$L$2)+SUMIFS('intervences kodi'!$M$5:$M$222,'intervences kodi'!$V$5:$V$222,'Visi kodi'!A156,'intervences kodi'!$J$5:$J$222,'Visi kodi'!$L$2)</f>
        <v>0</v>
      </c>
      <c r="M156" s="82">
        <f t="shared" si="16"/>
        <v>0</v>
      </c>
      <c r="N156" s="82"/>
      <c r="O156" s="82"/>
    </row>
    <row r="157" spans="1:15" ht="11.15" customHeight="1" x14ac:dyDescent="0.2">
      <c r="A157" s="168">
        <v>149</v>
      </c>
      <c r="B157" s="171" t="s">
        <v>451</v>
      </c>
      <c r="C157" s="170">
        <v>0</v>
      </c>
      <c r="D157" s="170">
        <v>0</v>
      </c>
      <c r="F157" s="105">
        <f>SUMIFS('intervences kodi'!$M$5:$M$222,'intervences kodi'!$L$5:$L$222,'Visi kodi'!A157,'intervences kodi'!$J$5:$J$222,'Visi kodi'!$F$2)+SUMIFS('intervences kodi'!$O$5:$O$222,'intervences kodi'!$N$5:$N$222,'Visi kodi'!A157,'intervences kodi'!$J$5:$J$222,'Visi kodi'!$F$2)+SUMIFS('intervences kodi'!$Q$5:$Q$222,'intervences kodi'!$P$5:$P$222,'Visi kodi'!A157,'intervences kodi'!$J$5:$J$222,'Visi kodi'!$F$2)+SUMIFS('intervences kodi'!$S$5:$S$222,'intervences kodi'!$R$5:$R$222,'Visi kodi'!A157,'intervences kodi'!$J$5:$J$222,'Visi kodi'!$F$2)+SUMIFS('intervences kodi'!$U$5:$U$222,'intervences kodi'!$T$5:$T$222,'Visi kodi'!A157,'intervences kodi'!$J$5:$J$222,'Visi kodi'!$F$2)+SUMIFS('intervences kodi'!$W$5:$W$222,'intervences kodi'!$V$5:$V$222,'Visi kodi'!A157,'intervences kodi'!$J$5:$J$222,'Visi kodi'!$F$2)</f>
        <v>0</v>
      </c>
      <c r="G157" s="105">
        <f>SUMIFS('intervences kodi'!$M$5:$M$222,'intervences kodi'!$L$5:$L$222,'Visi kodi'!A157,'intervences kodi'!$J$5:$J$222,'Visi kodi'!$G$2)+SUMIFS('intervences kodi'!$O$5:$O$222,'intervences kodi'!$N$5:$N$222,'Visi kodi'!A157,'intervences kodi'!$J$5:$J$222,'Visi kodi'!$G$2)+SUMIFS('intervences kodi'!$Q$5:$Q$222,'intervences kodi'!$P$5:$P$222,'Visi kodi'!A157,'intervences kodi'!$J$5:$J$222,'Visi kodi'!$G$2)+SUMIFS('intervences kodi'!$S$5:$S$222,'intervences kodi'!$R$5:$R$222,'Visi kodi'!A157,'intervences kodi'!$J$5:$J$222,'Visi kodi'!$G$2)+SUMIFS('intervences kodi'!$U$5:$U$222,'intervences kodi'!$T$5:$T$222,'Visi kodi'!A157,'intervences kodi'!$J$5:$J$222,'Visi kodi'!$G$2)+SUMIFS('intervences kodi'!$W$5:$W$222,'intervences kodi'!$V$5:$V$222,'Visi kodi'!A157,'intervences kodi'!$J$5:$J$222,'Visi kodi'!$G$2)</f>
        <v>0</v>
      </c>
      <c r="H157" s="105">
        <f t="shared" si="12"/>
        <v>0</v>
      </c>
      <c r="I157" s="105">
        <f t="shared" si="13"/>
        <v>0</v>
      </c>
      <c r="J157" s="105">
        <f t="shared" si="14"/>
        <v>0</v>
      </c>
      <c r="K157" s="169">
        <f t="shared" si="15"/>
        <v>0</v>
      </c>
      <c r="L157" s="105">
        <f>SUMIFS('intervences kodi'!$M$5:$M$222,'intervences kodi'!$L$5:$L$222,'Visi kodi'!A157,'intervences kodi'!$J$5:$J$222,'Visi kodi'!$L$2)+SUMIFS('intervences kodi'!$M$5:$M$222,'intervences kodi'!$N$5:$N$222,'Visi kodi'!A157,'intervences kodi'!$J$5:$J$222,'Visi kodi'!$L$2)+SUMIFS('intervences kodi'!$M$5:$M$222,'intervences kodi'!$P$5:$P$222,'Visi kodi'!A157,'intervences kodi'!$J$5:$J$222,'Visi kodi'!$L$2)+SUMIFS('intervences kodi'!$M$5:$M$222,'intervences kodi'!$R$5:$R$222,'Visi kodi'!A157,'intervences kodi'!$J$5:$J$222,'Visi kodi'!$L$2)+SUMIFS('intervences kodi'!$M$5:$M$222,'intervences kodi'!$T$5:$T$222,'Visi kodi'!A157,'intervences kodi'!$J$5:$J$222,'Visi kodi'!$L$2)+SUMIFS('intervences kodi'!$M$5:$M$222,'intervences kodi'!$V$5:$V$222,'Visi kodi'!A157,'intervences kodi'!$J$5:$J$222,'Visi kodi'!$L$2)</f>
        <v>0</v>
      </c>
      <c r="M157" s="82">
        <f t="shared" si="16"/>
        <v>0</v>
      </c>
      <c r="N157" s="82"/>
      <c r="O157" s="82"/>
    </row>
    <row r="158" spans="1:15" ht="11.15" customHeight="1" x14ac:dyDescent="0.2">
      <c r="A158" s="168">
        <v>150</v>
      </c>
      <c r="B158" s="171" t="s">
        <v>452</v>
      </c>
      <c r="C158" s="170">
        <v>0</v>
      </c>
      <c r="D158" s="170">
        <v>0</v>
      </c>
      <c r="F158" s="105">
        <f>SUMIFS('intervences kodi'!$M$5:$M$222,'intervences kodi'!$L$5:$L$222,'Visi kodi'!A158,'intervences kodi'!$J$5:$J$222,'Visi kodi'!$F$2)+SUMIFS('intervences kodi'!$O$5:$O$222,'intervences kodi'!$N$5:$N$222,'Visi kodi'!A158,'intervences kodi'!$J$5:$J$222,'Visi kodi'!$F$2)+SUMIFS('intervences kodi'!$Q$5:$Q$222,'intervences kodi'!$P$5:$P$222,'Visi kodi'!A158,'intervences kodi'!$J$5:$J$222,'Visi kodi'!$F$2)+SUMIFS('intervences kodi'!$S$5:$S$222,'intervences kodi'!$R$5:$R$222,'Visi kodi'!A158,'intervences kodi'!$J$5:$J$222,'Visi kodi'!$F$2)+SUMIFS('intervences kodi'!$U$5:$U$222,'intervences kodi'!$T$5:$T$222,'Visi kodi'!A158,'intervences kodi'!$J$5:$J$222,'Visi kodi'!$F$2)+SUMIFS('intervences kodi'!$W$5:$W$222,'intervences kodi'!$V$5:$V$222,'Visi kodi'!A158,'intervences kodi'!$J$5:$J$222,'Visi kodi'!$F$2)</f>
        <v>0</v>
      </c>
      <c r="G158" s="105">
        <f>SUMIFS('intervences kodi'!$M$5:$M$222,'intervences kodi'!$L$5:$L$222,'Visi kodi'!A158,'intervences kodi'!$J$5:$J$222,'Visi kodi'!$G$2)+SUMIFS('intervences kodi'!$O$5:$O$222,'intervences kodi'!$N$5:$N$222,'Visi kodi'!A158,'intervences kodi'!$J$5:$J$222,'Visi kodi'!$G$2)+SUMIFS('intervences kodi'!$Q$5:$Q$222,'intervences kodi'!$P$5:$P$222,'Visi kodi'!A158,'intervences kodi'!$J$5:$J$222,'Visi kodi'!$G$2)+SUMIFS('intervences kodi'!$S$5:$S$222,'intervences kodi'!$R$5:$R$222,'Visi kodi'!A158,'intervences kodi'!$J$5:$J$222,'Visi kodi'!$G$2)+SUMIFS('intervences kodi'!$U$5:$U$222,'intervences kodi'!$T$5:$T$222,'Visi kodi'!A158,'intervences kodi'!$J$5:$J$222,'Visi kodi'!$G$2)+SUMIFS('intervences kodi'!$W$5:$W$222,'intervences kodi'!$V$5:$V$222,'Visi kodi'!A158,'intervences kodi'!$J$5:$J$222,'Visi kodi'!$G$2)</f>
        <v>0</v>
      </c>
      <c r="H158" s="105">
        <f t="shared" si="12"/>
        <v>0</v>
      </c>
      <c r="I158" s="105">
        <f t="shared" si="13"/>
        <v>0</v>
      </c>
      <c r="J158" s="105">
        <f t="shared" si="14"/>
        <v>0</v>
      </c>
      <c r="K158" s="169">
        <f t="shared" si="15"/>
        <v>0</v>
      </c>
      <c r="L158" s="105">
        <f>SUMIFS('intervences kodi'!$M$5:$M$222,'intervences kodi'!$L$5:$L$222,'Visi kodi'!A158,'intervences kodi'!$J$5:$J$222,'Visi kodi'!$L$2)+SUMIFS('intervences kodi'!$M$5:$M$222,'intervences kodi'!$N$5:$N$222,'Visi kodi'!A158,'intervences kodi'!$J$5:$J$222,'Visi kodi'!$L$2)+SUMIFS('intervences kodi'!$M$5:$M$222,'intervences kodi'!$P$5:$P$222,'Visi kodi'!A158,'intervences kodi'!$J$5:$J$222,'Visi kodi'!$L$2)+SUMIFS('intervences kodi'!$M$5:$M$222,'intervences kodi'!$R$5:$R$222,'Visi kodi'!A158,'intervences kodi'!$J$5:$J$222,'Visi kodi'!$L$2)+SUMIFS('intervences kodi'!$M$5:$M$222,'intervences kodi'!$T$5:$T$222,'Visi kodi'!A158,'intervences kodi'!$J$5:$J$222,'Visi kodi'!$L$2)+SUMIFS('intervences kodi'!$M$5:$M$222,'intervences kodi'!$V$5:$V$222,'Visi kodi'!A158,'intervences kodi'!$J$5:$J$222,'Visi kodi'!$L$2)</f>
        <v>0</v>
      </c>
      <c r="M158" s="82">
        <f t="shared" si="16"/>
        <v>0</v>
      </c>
      <c r="N158" s="82"/>
      <c r="O158" s="82"/>
    </row>
    <row r="159" spans="1:15" ht="11.15" customHeight="1" x14ac:dyDescent="0.2">
      <c r="A159" s="168">
        <v>151</v>
      </c>
      <c r="B159" s="171" t="s">
        <v>453</v>
      </c>
      <c r="C159" s="170">
        <v>0</v>
      </c>
      <c r="D159" s="170">
        <v>0</v>
      </c>
      <c r="F159" s="105">
        <f>SUMIFS('intervences kodi'!$M$5:$M$222,'intervences kodi'!$L$5:$L$222,'Visi kodi'!A159,'intervences kodi'!$J$5:$J$222,'Visi kodi'!$F$2)+SUMIFS('intervences kodi'!$O$5:$O$222,'intervences kodi'!$N$5:$N$222,'Visi kodi'!A159,'intervences kodi'!$J$5:$J$222,'Visi kodi'!$F$2)+SUMIFS('intervences kodi'!$Q$5:$Q$222,'intervences kodi'!$P$5:$P$222,'Visi kodi'!A159,'intervences kodi'!$J$5:$J$222,'Visi kodi'!$F$2)+SUMIFS('intervences kodi'!$S$5:$S$222,'intervences kodi'!$R$5:$R$222,'Visi kodi'!A159,'intervences kodi'!$J$5:$J$222,'Visi kodi'!$F$2)+SUMIFS('intervences kodi'!$U$5:$U$222,'intervences kodi'!$T$5:$T$222,'Visi kodi'!A159,'intervences kodi'!$J$5:$J$222,'Visi kodi'!$F$2)+SUMIFS('intervences kodi'!$W$5:$W$222,'intervences kodi'!$V$5:$V$222,'Visi kodi'!A159,'intervences kodi'!$J$5:$J$222,'Visi kodi'!$F$2)</f>
        <v>0</v>
      </c>
      <c r="G159" s="105">
        <f>SUMIFS('intervences kodi'!$M$5:$M$222,'intervences kodi'!$L$5:$L$222,'Visi kodi'!A159,'intervences kodi'!$J$5:$J$222,'Visi kodi'!$G$2)+SUMIFS('intervences kodi'!$O$5:$O$222,'intervences kodi'!$N$5:$N$222,'Visi kodi'!A159,'intervences kodi'!$J$5:$J$222,'Visi kodi'!$G$2)+SUMIFS('intervences kodi'!$Q$5:$Q$222,'intervences kodi'!$P$5:$P$222,'Visi kodi'!A159,'intervences kodi'!$J$5:$J$222,'Visi kodi'!$G$2)+SUMIFS('intervences kodi'!$S$5:$S$222,'intervences kodi'!$R$5:$R$222,'Visi kodi'!A159,'intervences kodi'!$J$5:$J$222,'Visi kodi'!$G$2)+SUMIFS('intervences kodi'!$U$5:$U$222,'intervences kodi'!$T$5:$T$222,'Visi kodi'!A159,'intervences kodi'!$J$5:$J$222,'Visi kodi'!$G$2)+SUMIFS('intervences kodi'!$W$5:$W$222,'intervences kodi'!$V$5:$V$222,'Visi kodi'!A159,'intervences kodi'!$J$5:$J$222,'Visi kodi'!$G$2)</f>
        <v>0</v>
      </c>
      <c r="H159" s="105">
        <f t="shared" si="12"/>
        <v>0</v>
      </c>
      <c r="I159" s="105">
        <f t="shared" si="13"/>
        <v>0</v>
      </c>
      <c r="J159" s="105">
        <f t="shared" si="14"/>
        <v>0</v>
      </c>
      <c r="K159" s="169">
        <f t="shared" si="15"/>
        <v>0</v>
      </c>
      <c r="L159" s="105">
        <f>SUMIFS('intervences kodi'!$M$5:$M$222,'intervences kodi'!$L$5:$L$222,'Visi kodi'!A159,'intervences kodi'!$J$5:$J$222,'Visi kodi'!$L$2)+SUMIFS('intervences kodi'!$M$5:$M$222,'intervences kodi'!$N$5:$N$222,'Visi kodi'!A159,'intervences kodi'!$J$5:$J$222,'Visi kodi'!$L$2)+SUMIFS('intervences kodi'!$M$5:$M$222,'intervences kodi'!$P$5:$P$222,'Visi kodi'!A159,'intervences kodi'!$J$5:$J$222,'Visi kodi'!$L$2)+SUMIFS('intervences kodi'!$M$5:$M$222,'intervences kodi'!$R$5:$R$222,'Visi kodi'!A159,'intervences kodi'!$J$5:$J$222,'Visi kodi'!$L$2)+SUMIFS('intervences kodi'!$M$5:$M$222,'intervences kodi'!$T$5:$T$222,'Visi kodi'!A159,'intervences kodi'!$J$5:$J$222,'Visi kodi'!$L$2)+SUMIFS('intervences kodi'!$M$5:$M$222,'intervences kodi'!$V$5:$V$222,'Visi kodi'!A159,'intervences kodi'!$J$5:$J$222,'Visi kodi'!$L$2)</f>
        <v>16946467</v>
      </c>
      <c r="M159" s="82">
        <f t="shared" si="16"/>
        <v>0</v>
      </c>
      <c r="N159" s="82"/>
      <c r="O159" s="82"/>
    </row>
    <row r="160" spans="1:15" ht="11.15" customHeight="1" x14ac:dyDescent="0.2">
      <c r="A160" s="168">
        <v>152</v>
      </c>
      <c r="B160" s="171" t="s">
        <v>454</v>
      </c>
      <c r="C160" s="170">
        <v>0</v>
      </c>
      <c r="D160" s="170">
        <v>0</v>
      </c>
      <c r="F160" s="105">
        <f>SUMIFS('intervences kodi'!$M$5:$M$222,'intervences kodi'!$L$5:$L$222,'Visi kodi'!A160,'intervences kodi'!$J$5:$J$222,'Visi kodi'!$F$2)+SUMIFS('intervences kodi'!$O$5:$O$222,'intervences kodi'!$N$5:$N$222,'Visi kodi'!A160,'intervences kodi'!$J$5:$J$222,'Visi kodi'!$F$2)+SUMIFS('intervences kodi'!$Q$5:$Q$222,'intervences kodi'!$P$5:$P$222,'Visi kodi'!A160,'intervences kodi'!$J$5:$J$222,'Visi kodi'!$F$2)+SUMIFS('intervences kodi'!$S$5:$S$222,'intervences kodi'!$R$5:$R$222,'Visi kodi'!A160,'intervences kodi'!$J$5:$J$222,'Visi kodi'!$F$2)+SUMIFS('intervences kodi'!$U$5:$U$222,'intervences kodi'!$T$5:$T$222,'Visi kodi'!A160,'intervences kodi'!$J$5:$J$222,'Visi kodi'!$F$2)+SUMIFS('intervences kodi'!$W$5:$W$222,'intervences kodi'!$V$5:$V$222,'Visi kodi'!A160,'intervences kodi'!$J$5:$J$222,'Visi kodi'!$F$2)</f>
        <v>2827750</v>
      </c>
      <c r="G160" s="105">
        <f>SUMIFS('intervences kodi'!$M$5:$M$222,'intervences kodi'!$L$5:$L$222,'Visi kodi'!A160,'intervences kodi'!$J$5:$J$222,'Visi kodi'!$G$2)+SUMIFS('intervences kodi'!$O$5:$O$222,'intervences kodi'!$N$5:$N$222,'Visi kodi'!A160,'intervences kodi'!$J$5:$J$222,'Visi kodi'!$G$2)+SUMIFS('intervences kodi'!$Q$5:$Q$222,'intervences kodi'!$P$5:$P$222,'Visi kodi'!A160,'intervences kodi'!$J$5:$J$222,'Visi kodi'!$G$2)+SUMIFS('intervences kodi'!$S$5:$S$222,'intervences kodi'!$R$5:$R$222,'Visi kodi'!A160,'intervences kodi'!$J$5:$J$222,'Visi kodi'!$G$2)+SUMIFS('intervences kodi'!$U$5:$U$222,'intervences kodi'!$T$5:$T$222,'Visi kodi'!A160,'intervences kodi'!$J$5:$J$222,'Visi kodi'!$G$2)+SUMIFS('intervences kodi'!$W$5:$W$222,'intervences kodi'!$V$5:$V$222,'Visi kodi'!A160,'intervences kodi'!$J$5:$J$222,'Visi kodi'!$G$2)</f>
        <v>0</v>
      </c>
      <c r="H160" s="105">
        <f t="shared" si="12"/>
        <v>0</v>
      </c>
      <c r="I160" s="105">
        <f t="shared" si="13"/>
        <v>0</v>
      </c>
      <c r="J160" s="105">
        <f t="shared" si="14"/>
        <v>0</v>
      </c>
      <c r="K160" s="169">
        <f t="shared" si="15"/>
        <v>0</v>
      </c>
      <c r="L160" s="105">
        <f>SUMIFS('intervences kodi'!$M$5:$M$222,'intervences kodi'!$L$5:$L$222,'Visi kodi'!A160,'intervences kodi'!$J$5:$J$222,'Visi kodi'!$L$2)+SUMIFS('intervences kodi'!$M$5:$M$222,'intervences kodi'!$N$5:$N$222,'Visi kodi'!A160,'intervences kodi'!$J$5:$J$222,'Visi kodi'!$L$2)+SUMIFS('intervences kodi'!$M$5:$M$222,'intervences kodi'!$P$5:$P$222,'Visi kodi'!A160,'intervences kodi'!$J$5:$J$222,'Visi kodi'!$L$2)+SUMIFS('intervences kodi'!$M$5:$M$222,'intervences kodi'!$R$5:$R$222,'Visi kodi'!A160,'intervences kodi'!$J$5:$J$222,'Visi kodi'!$L$2)+SUMIFS('intervences kodi'!$M$5:$M$222,'intervences kodi'!$T$5:$T$222,'Visi kodi'!A160,'intervences kodi'!$J$5:$J$222,'Visi kodi'!$L$2)+SUMIFS('intervences kodi'!$M$5:$M$222,'intervences kodi'!$V$5:$V$222,'Visi kodi'!A160,'intervences kodi'!$J$5:$J$222,'Visi kodi'!$L$2)</f>
        <v>0</v>
      </c>
      <c r="M160" s="82">
        <f t="shared" si="16"/>
        <v>0</v>
      </c>
      <c r="N160" s="82"/>
      <c r="O160" s="82"/>
    </row>
    <row r="161" spans="1:15" ht="11.15" customHeight="1" x14ac:dyDescent="0.2">
      <c r="A161" s="168">
        <v>153</v>
      </c>
      <c r="B161" s="171" t="s">
        <v>455</v>
      </c>
      <c r="C161" s="170">
        <v>0</v>
      </c>
      <c r="D161" s="170">
        <v>0</v>
      </c>
      <c r="F161" s="105">
        <f>SUMIFS('intervences kodi'!$M$5:$M$222,'intervences kodi'!$L$5:$L$222,'Visi kodi'!A161,'intervences kodi'!$J$5:$J$222,'Visi kodi'!$F$2)+SUMIFS('intervences kodi'!$O$5:$O$222,'intervences kodi'!$N$5:$N$222,'Visi kodi'!A161,'intervences kodi'!$J$5:$J$222,'Visi kodi'!$F$2)+SUMIFS('intervences kodi'!$Q$5:$Q$222,'intervences kodi'!$P$5:$P$222,'Visi kodi'!A161,'intervences kodi'!$J$5:$J$222,'Visi kodi'!$F$2)+SUMIFS('intervences kodi'!$S$5:$S$222,'intervences kodi'!$R$5:$R$222,'Visi kodi'!A161,'intervences kodi'!$J$5:$J$222,'Visi kodi'!$F$2)+SUMIFS('intervences kodi'!$U$5:$U$222,'intervences kodi'!$T$5:$T$222,'Visi kodi'!A161,'intervences kodi'!$J$5:$J$222,'Visi kodi'!$F$2)+SUMIFS('intervences kodi'!$W$5:$W$222,'intervences kodi'!$V$5:$V$222,'Visi kodi'!A161,'intervences kodi'!$J$5:$J$222,'Visi kodi'!$F$2)</f>
        <v>0</v>
      </c>
      <c r="G161" s="105">
        <f>SUMIFS('intervences kodi'!$M$5:$M$222,'intervences kodi'!$L$5:$L$222,'Visi kodi'!A161,'intervences kodi'!$J$5:$J$222,'Visi kodi'!$G$2)+SUMIFS('intervences kodi'!$O$5:$O$222,'intervences kodi'!$N$5:$N$222,'Visi kodi'!A161,'intervences kodi'!$J$5:$J$222,'Visi kodi'!$G$2)+SUMIFS('intervences kodi'!$Q$5:$Q$222,'intervences kodi'!$P$5:$P$222,'Visi kodi'!A161,'intervences kodi'!$J$5:$J$222,'Visi kodi'!$G$2)+SUMIFS('intervences kodi'!$S$5:$S$222,'intervences kodi'!$R$5:$R$222,'Visi kodi'!A161,'intervences kodi'!$J$5:$J$222,'Visi kodi'!$G$2)+SUMIFS('intervences kodi'!$U$5:$U$222,'intervences kodi'!$T$5:$T$222,'Visi kodi'!A161,'intervences kodi'!$J$5:$J$222,'Visi kodi'!$G$2)+SUMIFS('intervences kodi'!$W$5:$W$222,'intervences kodi'!$V$5:$V$222,'Visi kodi'!A161,'intervences kodi'!$J$5:$J$222,'Visi kodi'!$G$2)</f>
        <v>0</v>
      </c>
      <c r="H161" s="105">
        <f t="shared" si="12"/>
        <v>0</v>
      </c>
      <c r="I161" s="105">
        <f t="shared" si="13"/>
        <v>0</v>
      </c>
      <c r="J161" s="105">
        <f t="shared" si="14"/>
        <v>0</v>
      </c>
      <c r="K161" s="169">
        <f t="shared" si="15"/>
        <v>0</v>
      </c>
      <c r="L161" s="105">
        <f>SUMIFS('intervences kodi'!$M$5:$M$222,'intervences kodi'!$L$5:$L$222,'Visi kodi'!A161,'intervences kodi'!$J$5:$J$222,'Visi kodi'!$L$2)+SUMIFS('intervences kodi'!$M$5:$M$222,'intervences kodi'!$N$5:$N$222,'Visi kodi'!A161,'intervences kodi'!$J$5:$J$222,'Visi kodi'!$L$2)+SUMIFS('intervences kodi'!$M$5:$M$222,'intervences kodi'!$P$5:$P$222,'Visi kodi'!A161,'intervences kodi'!$J$5:$J$222,'Visi kodi'!$L$2)+SUMIFS('intervences kodi'!$M$5:$M$222,'intervences kodi'!$R$5:$R$222,'Visi kodi'!A161,'intervences kodi'!$J$5:$J$222,'Visi kodi'!$L$2)+SUMIFS('intervences kodi'!$M$5:$M$222,'intervences kodi'!$T$5:$T$222,'Visi kodi'!A161,'intervences kodi'!$J$5:$J$222,'Visi kodi'!$L$2)+SUMIFS('intervences kodi'!$M$5:$M$222,'intervences kodi'!$V$5:$V$222,'Visi kodi'!A161,'intervences kodi'!$J$5:$J$222,'Visi kodi'!$L$2)</f>
        <v>0</v>
      </c>
      <c r="M161" s="82">
        <f t="shared" si="16"/>
        <v>0</v>
      </c>
      <c r="N161" s="82"/>
      <c r="O161" s="82"/>
    </row>
    <row r="162" spans="1:15" ht="11.15" customHeight="1" x14ac:dyDescent="0.2">
      <c r="A162" s="168">
        <v>154</v>
      </c>
      <c r="B162" s="171" t="s">
        <v>456</v>
      </c>
      <c r="C162" s="170">
        <v>0</v>
      </c>
      <c r="D162" s="170">
        <v>0</v>
      </c>
      <c r="F162" s="105">
        <f>SUMIFS('intervences kodi'!$M$5:$M$222,'intervences kodi'!$L$5:$L$222,'Visi kodi'!A162,'intervences kodi'!$J$5:$J$222,'Visi kodi'!$F$2)+SUMIFS('intervences kodi'!$O$5:$O$222,'intervences kodi'!$N$5:$N$222,'Visi kodi'!A162,'intervences kodi'!$J$5:$J$222,'Visi kodi'!$F$2)+SUMIFS('intervences kodi'!$Q$5:$Q$222,'intervences kodi'!$P$5:$P$222,'Visi kodi'!A162,'intervences kodi'!$J$5:$J$222,'Visi kodi'!$F$2)+SUMIFS('intervences kodi'!$S$5:$S$222,'intervences kodi'!$R$5:$R$222,'Visi kodi'!A162,'intervences kodi'!$J$5:$J$222,'Visi kodi'!$F$2)+SUMIFS('intervences kodi'!$U$5:$U$222,'intervences kodi'!$T$5:$T$222,'Visi kodi'!A162,'intervences kodi'!$J$5:$J$222,'Visi kodi'!$F$2)+SUMIFS('intervences kodi'!$W$5:$W$222,'intervences kodi'!$V$5:$V$222,'Visi kodi'!A162,'intervences kodi'!$J$5:$J$222,'Visi kodi'!$F$2)</f>
        <v>0</v>
      </c>
      <c r="G162" s="105">
        <f>SUMIFS('intervences kodi'!$M$5:$M$222,'intervences kodi'!$L$5:$L$222,'Visi kodi'!A162,'intervences kodi'!$J$5:$J$222,'Visi kodi'!$G$2)+SUMIFS('intervences kodi'!$O$5:$O$222,'intervences kodi'!$N$5:$N$222,'Visi kodi'!A162,'intervences kodi'!$J$5:$J$222,'Visi kodi'!$G$2)+SUMIFS('intervences kodi'!$Q$5:$Q$222,'intervences kodi'!$P$5:$P$222,'Visi kodi'!A162,'intervences kodi'!$J$5:$J$222,'Visi kodi'!$G$2)+SUMIFS('intervences kodi'!$S$5:$S$222,'intervences kodi'!$R$5:$R$222,'Visi kodi'!A162,'intervences kodi'!$J$5:$J$222,'Visi kodi'!$G$2)+SUMIFS('intervences kodi'!$U$5:$U$222,'intervences kodi'!$T$5:$T$222,'Visi kodi'!A162,'intervences kodi'!$J$5:$J$222,'Visi kodi'!$G$2)+SUMIFS('intervences kodi'!$W$5:$W$222,'intervences kodi'!$V$5:$V$222,'Visi kodi'!A162,'intervences kodi'!$J$5:$J$222,'Visi kodi'!$G$2)</f>
        <v>0</v>
      </c>
      <c r="H162" s="105">
        <f t="shared" si="12"/>
        <v>0</v>
      </c>
      <c r="I162" s="105">
        <f t="shared" si="13"/>
        <v>0</v>
      </c>
      <c r="J162" s="105">
        <f t="shared" si="14"/>
        <v>0</v>
      </c>
      <c r="K162" s="169">
        <f t="shared" si="15"/>
        <v>0</v>
      </c>
      <c r="L162" s="105">
        <f>SUMIFS('intervences kodi'!$M$5:$M$222,'intervences kodi'!$L$5:$L$222,'Visi kodi'!A162,'intervences kodi'!$J$5:$J$222,'Visi kodi'!$L$2)+SUMIFS('intervences kodi'!$M$5:$M$222,'intervences kodi'!$N$5:$N$222,'Visi kodi'!A162,'intervences kodi'!$J$5:$J$222,'Visi kodi'!$L$2)+SUMIFS('intervences kodi'!$M$5:$M$222,'intervences kodi'!$P$5:$P$222,'Visi kodi'!A162,'intervences kodi'!$J$5:$J$222,'Visi kodi'!$L$2)+SUMIFS('intervences kodi'!$M$5:$M$222,'intervences kodi'!$R$5:$R$222,'Visi kodi'!A162,'intervences kodi'!$J$5:$J$222,'Visi kodi'!$L$2)+SUMIFS('intervences kodi'!$M$5:$M$222,'intervences kodi'!$T$5:$T$222,'Visi kodi'!A162,'intervences kodi'!$J$5:$J$222,'Visi kodi'!$L$2)+SUMIFS('intervences kodi'!$M$5:$M$222,'intervences kodi'!$V$5:$V$222,'Visi kodi'!A162,'intervences kodi'!$J$5:$J$222,'Visi kodi'!$L$2)</f>
        <v>0</v>
      </c>
      <c r="M162" s="82">
        <f t="shared" si="16"/>
        <v>0</v>
      </c>
      <c r="N162" s="82"/>
      <c r="O162" s="82"/>
    </row>
    <row r="163" spans="1:15" ht="11.15" customHeight="1" x14ac:dyDescent="0.2">
      <c r="A163" s="168">
        <v>155</v>
      </c>
      <c r="B163" s="171" t="s">
        <v>457</v>
      </c>
      <c r="C163" s="170">
        <v>0</v>
      </c>
      <c r="D163" s="170">
        <v>0</v>
      </c>
      <c r="F163" s="105">
        <f>SUMIFS('intervences kodi'!$M$5:$M$222,'intervences kodi'!$L$5:$L$222,'Visi kodi'!A163,'intervences kodi'!$J$5:$J$222,'Visi kodi'!$F$2)+SUMIFS('intervences kodi'!$O$5:$O$222,'intervences kodi'!$N$5:$N$222,'Visi kodi'!A163,'intervences kodi'!$J$5:$J$222,'Visi kodi'!$F$2)+SUMIFS('intervences kodi'!$Q$5:$Q$222,'intervences kodi'!$P$5:$P$222,'Visi kodi'!A163,'intervences kodi'!$J$5:$J$222,'Visi kodi'!$F$2)+SUMIFS('intervences kodi'!$S$5:$S$222,'intervences kodi'!$R$5:$R$222,'Visi kodi'!A163,'intervences kodi'!$J$5:$J$222,'Visi kodi'!$F$2)+SUMIFS('intervences kodi'!$U$5:$U$222,'intervences kodi'!$T$5:$T$222,'Visi kodi'!A163,'intervences kodi'!$J$5:$J$222,'Visi kodi'!$F$2)+SUMIFS('intervences kodi'!$W$5:$W$222,'intervences kodi'!$V$5:$V$222,'Visi kodi'!A163,'intervences kodi'!$J$5:$J$222,'Visi kodi'!$F$2)</f>
        <v>0</v>
      </c>
      <c r="G163" s="105">
        <f>SUMIFS('intervences kodi'!$M$5:$M$222,'intervences kodi'!$L$5:$L$222,'Visi kodi'!A163,'intervences kodi'!$J$5:$J$222,'Visi kodi'!$G$2)+SUMIFS('intervences kodi'!$O$5:$O$222,'intervences kodi'!$N$5:$N$222,'Visi kodi'!A163,'intervences kodi'!$J$5:$J$222,'Visi kodi'!$G$2)+SUMIFS('intervences kodi'!$Q$5:$Q$222,'intervences kodi'!$P$5:$P$222,'Visi kodi'!A163,'intervences kodi'!$J$5:$J$222,'Visi kodi'!$G$2)+SUMIFS('intervences kodi'!$S$5:$S$222,'intervences kodi'!$R$5:$R$222,'Visi kodi'!A163,'intervences kodi'!$J$5:$J$222,'Visi kodi'!$G$2)+SUMIFS('intervences kodi'!$U$5:$U$222,'intervences kodi'!$T$5:$T$222,'Visi kodi'!A163,'intervences kodi'!$J$5:$J$222,'Visi kodi'!$G$2)+SUMIFS('intervences kodi'!$W$5:$W$222,'intervences kodi'!$V$5:$V$222,'Visi kodi'!A163,'intervences kodi'!$J$5:$J$222,'Visi kodi'!$G$2)</f>
        <v>0</v>
      </c>
      <c r="H163" s="105">
        <f t="shared" si="12"/>
        <v>0</v>
      </c>
      <c r="I163" s="105">
        <f t="shared" si="13"/>
        <v>0</v>
      </c>
      <c r="J163" s="105">
        <f t="shared" si="14"/>
        <v>0</v>
      </c>
      <c r="K163" s="169">
        <f t="shared" si="15"/>
        <v>0</v>
      </c>
      <c r="L163" s="105">
        <f>SUMIFS('intervences kodi'!$M$5:$M$222,'intervences kodi'!$L$5:$L$222,'Visi kodi'!A163,'intervences kodi'!$J$5:$J$222,'Visi kodi'!$L$2)+SUMIFS('intervences kodi'!$M$5:$M$222,'intervences kodi'!$N$5:$N$222,'Visi kodi'!A163,'intervences kodi'!$J$5:$J$222,'Visi kodi'!$L$2)+SUMIFS('intervences kodi'!$M$5:$M$222,'intervences kodi'!$P$5:$P$222,'Visi kodi'!A163,'intervences kodi'!$J$5:$J$222,'Visi kodi'!$L$2)+SUMIFS('intervences kodi'!$M$5:$M$222,'intervences kodi'!$R$5:$R$222,'Visi kodi'!A163,'intervences kodi'!$J$5:$J$222,'Visi kodi'!$L$2)+SUMIFS('intervences kodi'!$M$5:$M$222,'intervences kodi'!$T$5:$T$222,'Visi kodi'!A163,'intervences kodi'!$J$5:$J$222,'Visi kodi'!$L$2)+SUMIFS('intervences kodi'!$M$5:$M$222,'intervences kodi'!$V$5:$V$222,'Visi kodi'!A163,'intervences kodi'!$J$5:$J$222,'Visi kodi'!$L$2)</f>
        <v>0</v>
      </c>
      <c r="M163" s="82">
        <f t="shared" si="16"/>
        <v>0</v>
      </c>
      <c r="N163" s="82"/>
      <c r="O163" s="82"/>
    </row>
    <row r="164" spans="1:15" ht="11.15" customHeight="1" x14ac:dyDescent="0.2">
      <c r="A164" s="168">
        <v>156</v>
      </c>
      <c r="B164" s="171" t="s">
        <v>458</v>
      </c>
      <c r="C164" s="170">
        <v>0</v>
      </c>
      <c r="D164" s="170">
        <v>0</v>
      </c>
      <c r="F164" s="105">
        <f>SUMIFS('intervences kodi'!$M$5:$M$222,'intervences kodi'!$L$5:$L$222,'Visi kodi'!A164,'intervences kodi'!$J$5:$J$222,'Visi kodi'!$F$2)+SUMIFS('intervences kodi'!$O$5:$O$222,'intervences kodi'!$N$5:$N$222,'Visi kodi'!A164,'intervences kodi'!$J$5:$J$222,'Visi kodi'!$F$2)+SUMIFS('intervences kodi'!$Q$5:$Q$222,'intervences kodi'!$P$5:$P$222,'Visi kodi'!A164,'intervences kodi'!$J$5:$J$222,'Visi kodi'!$F$2)+SUMIFS('intervences kodi'!$S$5:$S$222,'intervences kodi'!$R$5:$R$222,'Visi kodi'!A164,'intervences kodi'!$J$5:$J$222,'Visi kodi'!$F$2)+SUMIFS('intervences kodi'!$U$5:$U$222,'intervences kodi'!$T$5:$T$222,'Visi kodi'!A164,'intervences kodi'!$J$5:$J$222,'Visi kodi'!$F$2)+SUMIFS('intervences kodi'!$W$5:$W$222,'intervences kodi'!$V$5:$V$222,'Visi kodi'!A164,'intervences kodi'!$J$5:$J$222,'Visi kodi'!$F$2)</f>
        <v>0</v>
      </c>
      <c r="G164" s="105">
        <f>SUMIFS('intervences kodi'!$M$5:$M$222,'intervences kodi'!$L$5:$L$222,'Visi kodi'!A164,'intervences kodi'!$J$5:$J$222,'Visi kodi'!$G$2)+SUMIFS('intervences kodi'!$O$5:$O$222,'intervences kodi'!$N$5:$N$222,'Visi kodi'!A164,'intervences kodi'!$J$5:$J$222,'Visi kodi'!$G$2)+SUMIFS('intervences kodi'!$Q$5:$Q$222,'intervences kodi'!$P$5:$P$222,'Visi kodi'!A164,'intervences kodi'!$J$5:$J$222,'Visi kodi'!$G$2)+SUMIFS('intervences kodi'!$S$5:$S$222,'intervences kodi'!$R$5:$R$222,'Visi kodi'!A164,'intervences kodi'!$J$5:$J$222,'Visi kodi'!$G$2)+SUMIFS('intervences kodi'!$U$5:$U$222,'intervences kodi'!$T$5:$T$222,'Visi kodi'!A164,'intervences kodi'!$J$5:$J$222,'Visi kodi'!$G$2)+SUMIFS('intervences kodi'!$W$5:$W$222,'intervences kodi'!$V$5:$V$222,'Visi kodi'!A164,'intervences kodi'!$J$5:$J$222,'Visi kodi'!$G$2)</f>
        <v>0</v>
      </c>
      <c r="H164" s="105">
        <f t="shared" si="12"/>
        <v>0</v>
      </c>
      <c r="I164" s="105">
        <f t="shared" si="13"/>
        <v>0</v>
      </c>
      <c r="J164" s="105">
        <f t="shared" si="14"/>
        <v>0</v>
      </c>
      <c r="K164" s="169">
        <f t="shared" si="15"/>
        <v>0</v>
      </c>
      <c r="L164" s="105">
        <f>SUMIFS('intervences kodi'!$M$5:$M$222,'intervences kodi'!$L$5:$L$222,'Visi kodi'!A164,'intervences kodi'!$J$5:$J$222,'Visi kodi'!$L$2)+SUMIFS('intervences kodi'!$M$5:$M$222,'intervences kodi'!$N$5:$N$222,'Visi kodi'!A164,'intervences kodi'!$J$5:$J$222,'Visi kodi'!$L$2)+SUMIFS('intervences kodi'!$M$5:$M$222,'intervences kodi'!$P$5:$P$222,'Visi kodi'!A164,'intervences kodi'!$J$5:$J$222,'Visi kodi'!$L$2)+SUMIFS('intervences kodi'!$M$5:$M$222,'intervences kodi'!$R$5:$R$222,'Visi kodi'!A164,'intervences kodi'!$J$5:$J$222,'Visi kodi'!$L$2)+SUMIFS('intervences kodi'!$M$5:$M$222,'intervences kodi'!$T$5:$T$222,'Visi kodi'!A164,'intervences kodi'!$J$5:$J$222,'Visi kodi'!$L$2)+SUMIFS('intervences kodi'!$M$5:$M$222,'intervences kodi'!$V$5:$V$222,'Visi kodi'!A164,'intervences kodi'!$J$5:$J$222,'Visi kodi'!$L$2)</f>
        <v>0</v>
      </c>
      <c r="M164" s="82">
        <f t="shared" si="16"/>
        <v>0</v>
      </c>
      <c r="N164" s="82"/>
      <c r="O164" s="82"/>
    </row>
    <row r="165" spans="1:15" ht="11.15" customHeight="1" x14ac:dyDescent="0.2">
      <c r="A165" s="168">
        <v>157</v>
      </c>
      <c r="B165" s="171" t="s">
        <v>459</v>
      </c>
      <c r="C165" s="170">
        <v>0</v>
      </c>
      <c r="D165" s="170">
        <v>0</v>
      </c>
      <c r="F165" s="105">
        <f>SUMIFS('intervences kodi'!$M$5:$M$222,'intervences kodi'!$L$5:$L$222,'Visi kodi'!A165,'intervences kodi'!$J$5:$J$222,'Visi kodi'!$F$2)+SUMIFS('intervences kodi'!$O$5:$O$222,'intervences kodi'!$N$5:$N$222,'Visi kodi'!A165,'intervences kodi'!$J$5:$J$222,'Visi kodi'!$F$2)+SUMIFS('intervences kodi'!$Q$5:$Q$222,'intervences kodi'!$P$5:$P$222,'Visi kodi'!A165,'intervences kodi'!$J$5:$J$222,'Visi kodi'!$F$2)+SUMIFS('intervences kodi'!$S$5:$S$222,'intervences kodi'!$R$5:$R$222,'Visi kodi'!A165,'intervences kodi'!$J$5:$J$222,'Visi kodi'!$F$2)+SUMIFS('intervences kodi'!$U$5:$U$222,'intervences kodi'!$T$5:$T$222,'Visi kodi'!A165,'intervences kodi'!$J$5:$J$222,'Visi kodi'!$F$2)+SUMIFS('intervences kodi'!$W$5:$W$222,'intervences kodi'!$V$5:$V$222,'Visi kodi'!A165,'intervences kodi'!$J$5:$J$222,'Visi kodi'!$F$2)</f>
        <v>0</v>
      </c>
      <c r="G165" s="105">
        <f>SUMIFS('intervences kodi'!$M$5:$M$222,'intervences kodi'!$L$5:$L$222,'Visi kodi'!A165,'intervences kodi'!$J$5:$J$222,'Visi kodi'!$G$2)+SUMIFS('intervences kodi'!$O$5:$O$222,'intervences kodi'!$N$5:$N$222,'Visi kodi'!A165,'intervences kodi'!$J$5:$J$222,'Visi kodi'!$G$2)+SUMIFS('intervences kodi'!$Q$5:$Q$222,'intervences kodi'!$P$5:$P$222,'Visi kodi'!A165,'intervences kodi'!$J$5:$J$222,'Visi kodi'!$G$2)+SUMIFS('intervences kodi'!$S$5:$S$222,'intervences kodi'!$R$5:$R$222,'Visi kodi'!A165,'intervences kodi'!$J$5:$J$222,'Visi kodi'!$G$2)+SUMIFS('intervences kodi'!$U$5:$U$222,'intervences kodi'!$T$5:$T$222,'Visi kodi'!A165,'intervences kodi'!$J$5:$J$222,'Visi kodi'!$G$2)+SUMIFS('intervences kodi'!$W$5:$W$222,'intervences kodi'!$V$5:$V$222,'Visi kodi'!A165,'intervences kodi'!$J$5:$J$222,'Visi kodi'!$G$2)</f>
        <v>0</v>
      </c>
      <c r="H165" s="105">
        <f t="shared" si="12"/>
        <v>0</v>
      </c>
      <c r="I165" s="105">
        <f t="shared" si="13"/>
        <v>0</v>
      </c>
      <c r="J165" s="105">
        <f t="shared" si="14"/>
        <v>0</v>
      </c>
      <c r="K165" s="169">
        <f t="shared" si="15"/>
        <v>0</v>
      </c>
      <c r="L165" s="105">
        <f>SUMIFS('intervences kodi'!$M$5:$M$222,'intervences kodi'!$L$5:$L$222,'Visi kodi'!A165,'intervences kodi'!$J$5:$J$222,'Visi kodi'!$L$2)+SUMIFS('intervences kodi'!$M$5:$M$222,'intervences kodi'!$N$5:$N$222,'Visi kodi'!A165,'intervences kodi'!$J$5:$J$222,'Visi kodi'!$L$2)+SUMIFS('intervences kodi'!$M$5:$M$222,'intervences kodi'!$P$5:$P$222,'Visi kodi'!A165,'intervences kodi'!$J$5:$J$222,'Visi kodi'!$L$2)+SUMIFS('intervences kodi'!$M$5:$M$222,'intervences kodi'!$R$5:$R$222,'Visi kodi'!A165,'intervences kodi'!$J$5:$J$222,'Visi kodi'!$L$2)+SUMIFS('intervences kodi'!$M$5:$M$222,'intervences kodi'!$T$5:$T$222,'Visi kodi'!A165,'intervences kodi'!$J$5:$J$222,'Visi kodi'!$L$2)+SUMIFS('intervences kodi'!$M$5:$M$222,'intervences kodi'!$V$5:$V$222,'Visi kodi'!A165,'intervences kodi'!$J$5:$J$222,'Visi kodi'!$L$2)</f>
        <v>0</v>
      </c>
      <c r="M165" s="82">
        <f t="shared" si="16"/>
        <v>0</v>
      </c>
      <c r="N165" s="82"/>
      <c r="O165" s="82"/>
    </row>
    <row r="166" spans="1:15" ht="11.15" customHeight="1" x14ac:dyDescent="0.2">
      <c r="A166" s="168">
        <v>158</v>
      </c>
      <c r="B166" s="171" t="s">
        <v>460</v>
      </c>
      <c r="C166" s="170">
        <v>0</v>
      </c>
      <c r="D166" s="170">
        <v>0</v>
      </c>
      <c r="F166" s="105">
        <f>SUMIFS('intervences kodi'!$M$5:$M$222,'intervences kodi'!$L$5:$L$222,'Visi kodi'!A166,'intervences kodi'!$J$5:$J$222,'Visi kodi'!$F$2)+SUMIFS('intervences kodi'!$O$5:$O$222,'intervences kodi'!$N$5:$N$222,'Visi kodi'!A166,'intervences kodi'!$J$5:$J$222,'Visi kodi'!$F$2)+SUMIFS('intervences kodi'!$Q$5:$Q$222,'intervences kodi'!$P$5:$P$222,'Visi kodi'!A166,'intervences kodi'!$J$5:$J$222,'Visi kodi'!$F$2)+SUMIFS('intervences kodi'!$S$5:$S$222,'intervences kodi'!$R$5:$R$222,'Visi kodi'!A166,'intervences kodi'!$J$5:$J$222,'Visi kodi'!$F$2)+SUMIFS('intervences kodi'!$U$5:$U$222,'intervences kodi'!$T$5:$T$222,'Visi kodi'!A166,'intervences kodi'!$J$5:$J$222,'Visi kodi'!$F$2)+SUMIFS('intervences kodi'!$W$5:$W$222,'intervences kodi'!$V$5:$V$222,'Visi kodi'!A166,'intervences kodi'!$J$5:$J$222,'Visi kodi'!$F$2)</f>
        <v>0</v>
      </c>
      <c r="G166" s="105">
        <f>SUMIFS('intervences kodi'!$M$5:$M$222,'intervences kodi'!$L$5:$L$222,'Visi kodi'!A166,'intervences kodi'!$J$5:$J$222,'Visi kodi'!$G$2)+SUMIFS('intervences kodi'!$O$5:$O$222,'intervences kodi'!$N$5:$N$222,'Visi kodi'!A166,'intervences kodi'!$J$5:$J$222,'Visi kodi'!$G$2)+SUMIFS('intervences kodi'!$Q$5:$Q$222,'intervences kodi'!$P$5:$P$222,'Visi kodi'!A166,'intervences kodi'!$J$5:$J$222,'Visi kodi'!$G$2)+SUMIFS('intervences kodi'!$S$5:$S$222,'intervences kodi'!$R$5:$R$222,'Visi kodi'!A166,'intervences kodi'!$J$5:$J$222,'Visi kodi'!$G$2)+SUMIFS('intervences kodi'!$U$5:$U$222,'intervences kodi'!$T$5:$T$222,'Visi kodi'!A166,'intervences kodi'!$J$5:$J$222,'Visi kodi'!$G$2)+SUMIFS('intervences kodi'!$W$5:$W$222,'intervences kodi'!$V$5:$V$222,'Visi kodi'!A166,'intervences kodi'!$J$5:$J$222,'Visi kodi'!$G$2)</f>
        <v>0</v>
      </c>
      <c r="H166" s="105">
        <f t="shared" si="12"/>
        <v>0</v>
      </c>
      <c r="I166" s="105">
        <f t="shared" si="13"/>
        <v>0</v>
      </c>
      <c r="J166" s="105">
        <f t="shared" si="14"/>
        <v>0</v>
      </c>
      <c r="K166" s="169">
        <f t="shared" si="15"/>
        <v>0</v>
      </c>
      <c r="L166" s="105">
        <f>SUMIFS('intervences kodi'!$M$5:$M$222,'intervences kodi'!$L$5:$L$222,'Visi kodi'!A166,'intervences kodi'!$J$5:$J$222,'Visi kodi'!$L$2)+SUMIFS('intervences kodi'!$M$5:$M$222,'intervences kodi'!$N$5:$N$222,'Visi kodi'!A166,'intervences kodi'!$J$5:$J$222,'Visi kodi'!$L$2)+SUMIFS('intervences kodi'!$M$5:$M$222,'intervences kodi'!$P$5:$P$222,'Visi kodi'!A166,'intervences kodi'!$J$5:$J$222,'Visi kodi'!$L$2)+SUMIFS('intervences kodi'!$M$5:$M$222,'intervences kodi'!$R$5:$R$222,'Visi kodi'!A166,'intervences kodi'!$J$5:$J$222,'Visi kodi'!$L$2)+SUMIFS('intervences kodi'!$M$5:$M$222,'intervences kodi'!$T$5:$T$222,'Visi kodi'!A166,'intervences kodi'!$J$5:$J$222,'Visi kodi'!$L$2)+SUMIFS('intervences kodi'!$M$5:$M$222,'intervences kodi'!$V$5:$V$222,'Visi kodi'!A166,'intervences kodi'!$J$5:$J$222,'Visi kodi'!$L$2)</f>
        <v>0</v>
      </c>
      <c r="M166" s="82">
        <f t="shared" si="16"/>
        <v>0</v>
      </c>
      <c r="N166" s="82"/>
      <c r="O166" s="82"/>
    </row>
    <row r="167" spans="1:15" ht="11.15" customHeight="1" x14ac:dyDescent="0.2">
      <c r="A167" s="168">
        <v>159</v>
      </c>
      <c r="B167" s="171" t="s">
        <v>461</v>
      </c>
      <c r="C167" s="170">
        <v>0</v>
      </c>
      <c r="D167" s="170">
        <v>0</v>
      </c>
      <c r="F167" s="105">
        <f>SUMIFS('intervences kodi'!$M$5:$M$222,'intervences kodi'!$L$5:$L$222,'Visi kodi'!A167,'intervences kodi'!$J$5:$J$222,'Visi kodi'!$F$2)+SUMIFS('intervences kodi'!$O$5:$O$222,'intervences kodi'!$N$5:$N$222,'Visi kodi'!A167,'intervences kodi'!$J$5:$J$222,'Visi kodi'!$F$2)+SUMIFS('intervences kodi'!$Q$5:$Q$222,'intervences kodi'!$P$5:$P$222,'Visi kodi'!A167,'intervences kodi'!$J$5:$J$222,'Visi kodi'!$F$2)+SUMIFS('intervences kodi'!$S$5:$S$222,'intervences kodi'!$R$5:$R$222,'Visi kodi'!A167,'intervences kodi'!$J$5:$J$222,'Visi kodi'!$F$2)+SUMIFS('intervences kodi'!$U$5:$U$222,'intervences kodi'!$T$5:$T$222,'Visi kodi'!A167,'intervences kodi'!$J$5:$J$222,'Visi kodi'!$F$2)+SUMIFS('intervences kodi'!$W$5:$W$222,'intervences kodi'!$V$5:$V$222,'Visi kodi'!A167,'intervences kodi'!$J$5:$J$222,'Visi kodi'!$F$2)</f>
        <v>0</v>
      </c>
      <c r="G167" s="105">
        <f>SUMIFS('intervences kodi'!$M$5:$M$222,'intervences kodi'!$L$5:$L$222,'Visi kodi'!A167,'intervences kodi'!$J$5:$J$222,'Visi kodi'!$G$2)+SUMIFS('intervences kodi'!$O$5:$O$222,'intervences kodi'!$N$5:$N$222,'Visi kodi'!A167,'intervences kodi'!$J$5:$J$222,'Visi kodi'!$G$2)+SUMIFS('intervences kodi'!$Q$5:$Q$222,'intervences kodi'!$P$5:$P$222,'Visi kodi'!A167,'intervences kodi'!$J$5:$J$222,'Visi kodi'!$G$2)+SUMIFS('intervences kodi'!$S$5:$S$222,'intervences kodi'!$R$5:$R$222,'Visi kodi'!A167,'intervences kodi'!$J$5:$J$222,'Visi kodi'!$G$2)+SUMIFS('intervences kodi'!$U$5:$U$222,'intervences kodi'!$T$5:$T$222,'Visi kodi'!A167,'intervences kodi'!$J$5:$J$222,'Visi kodi'!$G$2)+SUMIFS('intervences kodi'!$W$5:$W$222,'intervences kodi'!$V$5:$V$222,'Visi kodi'!A167,'intervences kodi'!$J$5:$J$222,'Visi kodi'!$G$2)</f>
        <v>0</v>
      </c>
      <c r="H167" s="105">
        <f t="shared" si="12"/>
        <v>0</v>
      </c>
      <c r="I167" s="105">
        <f t="shared" si="13"/>
        <v>0</v>
      </c>
      <c r="J167" s="105">
        <f t="shared" si="14"/>
        <v>0</v>
      </c>
      <c r="K167" s="169">
        <f t="shared" si="15"/>
        <v>0</v>
      </c>
      <c r="L167" s="105">
        <f>SUMIFS('intervences kodi'!$M$5:$M$222,'intervences kodi'!$L$5:$L$222,'Visi kodi'!A167,'intervences kodi'!$J$5:$J$222,'Visi kodi'!$L$2)+SUMIFS('intervences kodi'!$M$5:$M$222,'intervences kodi'!$N$5:$N$222,'Visi kodi'!A167,'intervences kodi'!$J$5:$J$222,'Visi kodi'!$L$2)+SUMIFS('intervences kodi'!$M$5:$M$222,'intervences kodi'!$P$5:$P$222,'Visi kodi'!A167,'intervences kodi'!$J$5:$J$222,'Visi kodi'!$L$2)+SUMIFS('intervences kodi'!$M$5:$M$222,'intervences kodi'!$R$5:$R$222,'Visi kodi'!A167,'intervences kodi'!$J$5:$J$222,'Visi kodi'!$L$2)+SUMIFS('intervences kodi'!$M$5:$M$222,'intervences kodi'!$T$5:$T$222,'Visi kodi'!A167,'intervences kodi'!$J$5:$J$222,'Visi kodi'!$L$2)+SUMIFS('intervences kodi'!$M$5:$M$222,'intervences kodi'!$V$5:$V$222,'Visi kodi'!A167,'intervences kodi'!$J$5:$J$222,'Visi kodi'!$L$2)</f>
        <v>0</v>
      </c>
      <c r="M167" s="82">
        <f t="shared" si="16"/>
        <v>0</v>
      </c>
      <c r="N167" s="82"/>
      <c r="O167" s="82"/>
    </row>
    <row r="168" spans="1:15" ht="11.15" customHeight="1" x14ac:dyDescent="0.2">
      <c r="A168" s="168">
        <v>160</v>
      </c>
      <c r="B168" s="171" t="s">
        <v>462</v>
      </c>
      <c r="C168" s="170">
        <v>0</v>
      </c>
      <c r="D168" s="170">
        <v>0</v>
      </c>
      <c r="F168" s="105">
        <f>SUMIFS('intervences kodi'!$M$5:$M$222,'intervences kodi'!$L$5:$L$222,'Visi kodi'!A168,'intervences kodi'!$J$5:$J$222,'Visi kodi'!$F$2)+SUMIFS('intervences kodi'!$O$5:$O$222,'intervences kodi'!$N$5:$N$222,'Visi kodi'!A168,'intervences kodi'!$J$5:$J$222,'Visi kodi'!$F$2)+SUMIFS('intervences kodi'!$Q$5:$Q$222,'intervences kodi'!$P$5:$P$222,'Visi kodi'!A168,'intervences kodi'!$J$5:$J$222,'Visi kodi'!$F$2)+SUMIFS('intervences kodi'!$S$5:$S$222,'intervences kodi'!$R$5:$R$222,'Visi kodi'!A168,'intervences kodi'!$J$5:$J$222,'Visi kodi'!$F$2)+SUMIFS('intervences kodi'!$U$5:$U$222,'intervences kodi'!$T$5:$T$222,'Visi kodi'!A168,'intervences kodi'!$J$5:$J$222,'Visi kodi'!$F$2)+SUMIFS('intervences kodi'!$W$5:$W$222,'intervences kodi'!$V$5:$V$222,'Visi kodi'!A168,'intervences kodi'!$J$5:$J$222,'Visi kodi'!$F$2)</f>
        <v>0</v>
      </c>
      <c r="G168" s="105">
        <f>SUMIFS('intervences kodi'!$M$5:$M$222,'intervences kodi'!$L$5:$L$222,'Visi kodi'!A168,'intervences kodi'!$J$5:$J$222,'Visi kodi'!$G$2)+SUMIFS('intervences kodi'!$O$5:$O$222,'intervences kodi'!$N$5:$N$222,'Visi kodi'!A168,'intervences kodi'!$J$5:$J$222,'Visi kodi'!$G$2)+SUMIFS('intervences kodi'!$Q$5:$Q$222,'intervences kodi'!$P$5:$P$222,'Visi kodi'!A168,'intervences kodi'!$J$5:$J$222,'Visi kodi'!$G$2)+SUMIFS('intervences kodi'!$S$5:$S$222,'intervences kodi'!$R$5:$R$222,'Visi kodi'!A168,'intervences kodi'!$J$5:$J$222,'Visi kodi'!$G$2)+SUMIFS('intervences kodi'!$U$5:$U$222,'intervences kodi'!$T$5:$T$222,'Visi kodi'!A168,'intervences kodi'!$J$5:$J$222,'Visi kodi'!$G$2)+SUMIFS('intervences kodi'!$W$5:$W$222,'intervences kodi'!$V$5:$V$222,'Visi kodi'!A168,'intervences kodi'!$J$5:$J$222,'Visi kodi'!$G$2)</f>
        <v>0</v>
      </c>
      <c r="H168" s="105">
        <f t="shared" si="12"/>
        <v>0</v>
      </c>
      <c r="I168" s="105">
        <f t="shared" si="13"/>
        <v>0</v>
      </c>
      <c r="J168" s="105">
        <f t="shared" si="14"/>
        <v>0</v>
      </c>
      <c r="K168" s="169">
        <f t="shared" si="15"/>
        <v>0</v>
      </c>
      <c r="L168" s="105">
        <f>SUMIFS('intervences kodi'!$M$5:$M$222,'intervences kodi'!$L$5:$L$222,'Visi kodi'!A168,'intervences kodi'!$J$5:$J$222,'Visi kodi'!$L$2)+SUMIFS('intervences kodi'!$M$5:$M$222,'intervences kodi'!$N$5:$N$222,'Visi kodi'!A168,'intervences kodi'!$J$5:$J$222,'Visi kodi'!$L$2)+SUMIFS('intervences kodi'!$M$5:$M$222,'intervences kodi'!$P$5:$P$222,'Visi kodi'!A168,'intervences kodi'!$J$5:$J$222,'Visi kodi'!$L$2)+SUMIFS('intervences kodi'!$M$5:$M$222,'intervences kodi'!$R$5:$R$222,'Visi kodi'!A168,'intervences kodi'!$J$5:$J$222,'Visi kodi'!$L$2)+SUMIFS('intervences kodi'!$M$5:$M$222,'intervences kodi'!$T$5:$T$222,'Visi kodi'!A168,'intervences kodi'!$J$5:$J$222,'Visi kodi'!$L$2)+SUMIFS('intervences kodi'!$M$5:$M$222,'intervences kodi'!$V$5:$V$222,'Visi kodi'!A168,'intervences kodi'!$J$5:$J$222,'Visi kodi'!$L$2)</f>
        <v>0</v>
      </c>
      <c r="M168" s="82">
        <f t="shared" si="16"/>
        <v>0</v>
      </c>
      <c r="N168" s="82"/>
      <c r="O168" s="82"/>
    </row>
    <row r="169" spans="1:15" ht="11.15" customHeight="1" x14ac:dyDescent="0.2">
      <c r="A169" s="168">
        <v>161</v>
      </c>
      <c r="B169" s="171" t="s">
        <v>463</v>
      </c>
      <c r="C169" s="170">
        <v>0</v>
      </c>
      <c r="D169" s="170">
        <v>0</v>
      </c>
      <c r="F169" s="105">
        <f>SUMIFS('intervences kodi'!$M$5:$M$222,'intervences kodi'!$L$5:$L$222,'Visi kodi'!A169,'intervences kodi'!$J$5:$J$222,'Visi kodi'!$F$2)+SUMIFS('intervences kodi'!$O$5:$O$222,'intervences kodi'!$N$5:$N$222,'Visi kodi'!A169,'intervences kodi'!$J$5:$J$222,'Visi kodi'!$F$2)+SUMIFS('intervences kodi'!$Q$5:$Q$222,'intervences kodi'!$P$5:$P$222,'Visi kodi'!A169,'intervences kodi'!$J$5:$J$222,'Visi kodi'!$F$2)+SUMIFS('intervences kodi'!$S$5:$S$222,'intervences kodi'!$R$5:$R$222,'Visi kodi'!A169,'intervences kodi'!$J$5:$J$222,'Visi kodi'!$F$2)+SUMIFS('intervences kodi'!$U$5:$U$222,'intervences kodi'!$T$5:$T$222,'Visi kodi'!A169,'intervences kodi'!$J$5:$J$222,'Visi kodi'!$F$2)+SUMIFS('intervences kodi'!$W$5:$W$222,'intervences kodi'!$V$5:$V$222,'Visi kodi'!A169,'intervences kodi'!$J$5:$J$222,'Visi kodi'!$F$2)</f>
        <v>0</v>
      </c>
      <c r="G169" s="105">
        <f>SUMIFS('intervences kodi'!$M$5:$M$222,'intervences kodi'!$L$5:$L$222,'Visi kodi'!A169,'intervences kodi'!$J$5:$J$222,'Visi kodi'!$G$2)+SUMIFS('intervences kodi'!$O$5:$O$222,'intervences kodi'!$N$5:$N$222,'Visi kodi'!A169,'intervences kodi'!$J$5:$J$222,'Visi kodi'!$G$2)+SUMIFS('intervences kodi'!$Q$5:$Q$222,'intervences kodi'!$P$5:$P$222,'Visi kodi'!A169,'intervences kodi'!$J$5:$J$222,'Visi kodi'!$G$2)+SUMIFS('intervences kodi'!$S$5:$S$222,'intervences kodi'!$R$5:$R$222,'Visi kodi'!A169,'intervences kodi'!$J$5:$J$222,'Visi kodi'!$G$2)+SUMIFS('intervences kodi'!$U$5:$U$222,'intervences kodi'!$T$5:$T$222,'Visi kodi'!A169,'intervences kodi'!$J$5:$J$222,'Visi kodi'!$G$2)+SUMIFS('intervences kodi'!$W$5:$W$222,'intervences kodi'!$V$5:$V$222,'Visi kodi'!A169,'intervences kodi'!$J$5:$J$222,'Visi kodi'!$G$2)</f>
        <v>0</v>
      </c>
      <c r="H169" s="105">
        <f t="shared" si="12"/>
        <v>0</v>
      </c>
      <c r="I169" s="105">
        <f t="shared" si="13"/>
        <v>0</v>
      </c>
      <c r="J169" s="105">
        <f t="shared" si="14"/>
        <v>0</v>
      </c>
      <c r="K169" s="169">
        <f t="shared" si="15"/>
        <v>0</v>
      </c>
      <c r="L169" s="105">
        <f>SUMIFS('intervences kodi'!$M$5:$M$222,'intervences kodi'!$L$5:$L$222,'Visi kodi'!A169,'intervences kodi'!$J$5:$J$222,'Visi kodi'!$L$2)+SUMIFS('intervences kodi'!$M$5:$M$222,'intervences kodi'!$N$5:$N$222,'Visi kodi'!A169,'intervences kodi'!$J$5:$J$222,'Visi kodi'!$L$2)+SUMIFS('intervences kodi'!$M$5:$M$222,'intervences kodi'!$P$5:$P$222,'Visi kodi'!A169,'intervences kodi'!$J$5:$J$222,'Visi kodi'!$L$2)+SUMIFS('intervences kodi'!$M$5:$M$222,'intervences kodi'!$R$5:$R$222,'Visi kodi'!A169,'intervences kodi'!$J$5:$J$222,'Visi kodi'!$L$2)+SUMIFS('intervences kodi'!$M$5:$M$222,'intervences kodi'!$T$5:$T$222,'Visi kodi'!A169,'intervences kodi'!$J$5:$J$222,'Visi kodi'!$L$2)+SUMIFS('intervences kodi'!$M$5:$M$222,'intervences kodi'!$V$5:$V$222,'Visi kodi'!A169,'intervences kodi'!$J$5:$J$222,'Visi kodi'!$L$2)</f>
        <v>0</v>
      </c>
      <c r="M169" s="82">
        <f t="shared" si="16"/>
        <v>0</v>
      </c>
      <c r="N169" s="82"/>
      <c r="O169" s="82"/>
    </row>
    <row r="170" spans="1:15" ht="11.15" customHeight="1" x14ac:dyDescent="0.2">
      <c r="A170" s="168">
        <v>162</v>
      </c>
      <c r="B170" s="171" t="s">
        <v>464</v>
      </c>
      <c r="C170" s="170">
        <v>0</v>
      </c>
      <c r="D170" s="170">
        <v>0</v>
      </c>
      <c r="F170" s="105">
        <f>SUMIFS('intervences kodi'!$M$5:$M$222,'intervences kodi'!$L$5:$L$222,'Visi kodi'!A170,'intervences kodi'!$J$5:$J$222,'Visi kodi'!$F$2)+SUMIFS('intervences kodi'!$O$5:$O$222,'intervences kodi'!$N$5:$N$222,'Visi kodi'!A170,'intervences kodi'!$J$5:$J$222,'Visi kodi'!$F$2)+SUMIFS('intervences kodi'!$Q$5:$Q$222,'intervences kodi'!$P$5:$P$222,'Visi kodi'!A170,'intervences kodi'!$J$5:$J$222,'Visi kodi'!$F$2)+SUMIFS('intervences kodi'!$S$5:$S$222,'intervences kodi'!$R$5:$R$222,'Visi kodi'!A170,'intervences kodi'!$J$5:$J$222,'Visi kodi'!$F$2)+SUMIFS('intervences kodi'!$U$5:$U$222,'intervences kodi'!$T$5:$T$222,'Visi kodi'!A170,'intervences kodi'!$J$5:$J$222,'Visi kodi'!$F$2)+SUMIFS('intervences kodi'!$W$5:$W$222,'intervences kodi'!$V$5:$V$222,'Visi kodi'!A170,'intervences kodi'!$J$5:$J$222,'Visi kodi'!$F$2)</f>
        <v>0</v>
      </c>
      <c r="G170" s="105">
        <f>SUMIFS('intervences kodi'!$M$5:$M$222,'intervences kodi'!$L$5:$L$222,'Visi kodi'!A170,'intervences kodi'!$J$5:$J$222,'Visi kodi'!$G$2)+SUMIFS('intervences kodi'!$O$5:$O$222,'intervences kodi'!$N$5:$N$222,'Visi kodi'!A170,'intervences kodi'!$J$5:$J$222,'Visi kodi'!$G$2)+SUMIFS('intervences kodi'!$Q$5:$Q$222,'intervences kodi'!$P$5:$P$222,'Visi kodi'!A170,'intervences kodi'!$J$5:$J$222,'Visi kodi'!$G$2)+SUMIFS('intervences kodi'!$S$5:$S$222,'intervences kodi'!$R$5:$R$222,'Visi kodi'!A170,'intervences kodi'!$J$5:$J$222,'Visi kodi'!$G$2)+SUMIFS('intervences kodi'!$U$5:$U$222,'intervences kodi'!$T$5:$T$222,'Visi kodi'!A170,'intervences kodi'!$J$5:$J$222,'Visi kodi'!$G$2)+SUMIFS('intervences kodi'!$W$5:$W$222,'intervences kodi'!$V$5:$V$222,'Visi kodi'!A170,'intervences kodi'!$J$5:$J$222,'Visi kodi'!$G$2)</f>
        <v>0</v>
      </c>
      <c r="H170" s="105">
        <f t="shared" si="12"/>
        <v>0</v>
      </c>
      <c r="I170" s="105">
        <f t="shared" si="13"/>
        <v>0</v>
      </c>
      <c r="J170" s="105">
        <f t="shared" si="14"/>
        <v>0</v>
      </c>
      <c r="K170" s="169">
        <f t="shared" si="15"/>
        <v>0</v>
      </c>
      <c r="L170" s="105">
        <f>SUMIFS('intervences kodi'!$M$5:$M$222,'intervences kodi'!$L$5:$L$222,'Visi kodi'!A170,'intervences kodi'!$J$5:$J$222,'Visi kodi'!$L$2)+SUMIFS('intervences kodi'!$M$5:$M$222,'intervences kodi'!$N$5:$N$222,'Visi kodi'!A170,'intervences kodi'!$J$5:$J$222,'Visi kodi'!$L$2)+SUMIFS('intervences kodi'!$M$5:$M$222,'intervences kodi'!$P$5:$P$222,'Visi kodi'!A170,'intervences kodi'!$J$5:$J$222,'Visi kodi'!$L$2)+SUMIFS('intervences kodi'!$M$5:$M$222,'intervences kodi'!$R$5:$R$222,'Visi kodi'!A170,'intervences kodi'!$J$5:$J$222,'Visi kodi'!$L$2)+SUMIFS('intervences kodi'!$M$5:$M$222,'intervences kodi'!$T$5:$T$222,'Visi kodi'!A170,'intervences kodi'!$J$5:$J$222,'Visi kodi'!$L$2)+SUMIFS('intervences kodi'!$M$5:$M$222,'intervences kodi'!$V$5:$V$222,'Visi kodi'!A170,'intervences kodi'!$J$5:$J$222,'Visi kodi'!$L$2)</f>
        <v>0</v>
      </c>
      <c r="M170" s="82">
        <f t="shared" si="16"/>
        <v>0</v>
      </c>
      <c r="N170" s="82"/>
      <c r="O170" s="82"/>
    </row>
    <row r="171" spans="1:15" ht="11.15" customHeight="1" x14ac:dyDescent="0.2">
      <c r="A171" s="168">
        <v>163</v>
      </c>
      <c r="B171" s="171" t="s">
        <v>465</v>
      </c>
      <c r="C171" s="170">
        <v>0</v>
      </c>
      <c r="D171" s="170">
        <v>0</v>
      </c>
      <c r="F171" s="105">
        <f>SUMIFS('intervences kodi'!$M$5:$M$222,'intervences kodi'!$L$5:$L$222,'Visi kodi'!A171,'intervences kodi'!$J$5:$J$222,'Visi kodi'!$F$2)+SUMIFS('intervences kodi'!$O$5:$O$222,'intervences kodi'!$N$5:$N$222,'Visi kodi'!A171,'intervences kodi'!$J$5:$J$222,'Visi kodi'!$F$2)+SUMIFS('intervences kodi'!$Q$5:$Q$222,'intervences kodi'!$P$5:$P$222,'Visi kodi'!A171,'intervences kodi'!$J$5:$J$222,'Visi kodi'!$F$2)+SUMIFS('intervences kodi'!$S$5:$S$222,'intervences kodi'!$R$5:$R$222,'Visi kodi'!A171,'intervences kodi'!$J$5:$J$222,'Visi kodi'!$F$2)+SUMIFS('intervences kodi'!$U$5:$U$222,'intervences kodi'!$T$5:$T$222,'Visi kodi'!A171,'intervences kodi'!$J$5:$J$222,'Visi kodi'!$F$2)+SUMIFS('intervences kodi'!$W$5:$W$222,'intervences kodi'!$V$5:$V$222,'Visi kodi'!A171,'intervences kodi'!$J$5:$J$222,'Visi kodi'!$F$2)</f>
        <v>0</v>
      </c>
      <c r="G171" s="105">
        <f>SUMIFS('intervences kodi'!$M$5:$M$222,'intervences kodi'!$L$5:$L$222,'Visi kodi'!A171,'intervences kodi'!$J$5:$J$222,'Visi kodi'!$G$2)+SUMIFS('intervences kodi'!$O$5:$O$222,'intervences kodi'!$N$5:$N$222,'Visi kodi'!A171,'intervences kodi'!$J$5:$J$222,'Visi kodi'!$G$2)+SUMIFS('intervences kodi'!$Q$5:$Q$222,'intervences kodi'!$P$5:$P$222,'Visi kodi'!A171,'intervences kodi'!$J$5:$J$222,'Visi kodi'!$G$2)+SUMIFS('intervences kodi'!$S$5:$S$222,'intervences kodi'!$R$5:$R$222,'Visi kodi'!A171,'intervences kodi'!$J$5:$J$222,'Visi kodi'!$G$2)+SUMIFS('intervences kodi'!$U$5:$U$222,'intervences kodi'!$T$5:$T$222,'Visi kodi'!A171,'intervences kodi'!$J$5:$J$222,'Visi kodi'!$G$2)+SUMIFS('intervences kodi'!$W$5:$W$222,'intervences kodi'!$V$5:$V$222,'Visi kodi'!A171,'intervences kodi'!$J$5:$J$222,'Visi kodi'!$G$2)</f>
        <v>0</v>
      </c>
      <c r="H171" s="105">
        <f t="shared" si="12"/>
        <v>0</v>
      </c>
      <c r="I171" s="105">
        <f t="shared" si="13"/>
        <v>0</v>
      </c>
      <c r="J171" s="105">
        <f t="shared" si="14"/>
        <v>0</v>
      </c>
      <c r="K171" s="169">
        <f t="shared" si="15"/>
        <v>0</v>
      </c>
      <c r="L171" s="105">
        <f>SUMIFS('intervences kodi'!$M$5:$M$222,'intervences kodi'!$L$5:$L$222,'Visi kodi'!A171,'intervences kodi'!$J$5:$J$222,'Visi kodi'!$L$2)+SUMIFS('intervences kodi'!$M$5:$M$222,'intervences kodi'!$N$5:$N$222,'Visi kodi'!A171,'intervences kodi'!$J$5:$J$222,'Visi kodi'!$L$2)+SUMIFS('intervences kodi'!$M$5:$M$222,'intervences kodi'!$P$5:$P$222,'Visi kodi'!A171,'intervences kodi'!$J$5:$J$222,'Visi kodi'!$L$2)+SUMIFS('intervences kodi'!$M$5:$M$222,'intervences kodi'!$R$5:$R$222,'Visi kodi'!A171,'intervences kodi'!$J$5:$J$222,'Visi kodi'!$L$2)+SUMIFS('intervences kodi'!$M$5:$M$222,'intervences kodi'!$T$5:$T$222,'Visi kodi'!A171,'intervences kodi'!$J$5:$J$222,'Visi kodi'!$L$2)+SUMIFS('intervences kodi'!$M$5:$M$222,'intervences kodi'!$V$5:$V$222,'Visi kodi'!A171,'intervences kodi'!$J$5:$J$222,'Visi kodi'!$L$2)</f>
        <v>0</v>
      </c>
      <c r="M171" s="82">
        <f t="shared" si="16"/>
        <v>0</v>
      </c>
      <c r="N171" s="82"/>
      <c r="O171" s="82"/>
    </row>
    <row r="172" spans="1:15" ht="11.15" customHeight="1" x14ac:dyDescent="0.2">
      <c r="A172" s="168">
        <v>164</v>
      </c>
      <c r="B172" s="171" t="s">
        <v>466</v>
      </c>
      <c r="C172" s="170">
        <v>0</v>
      </c>
      <c r="D172" s="170">
        <v>0</v>
      </c>
      <c r="F172" s="105">
        <f>SUMIFS('intervences kodi'!$M$5:$M$222,'intervences kodi'!$L$5:$L$222,'Visi kodi'!A172,'intervences kodi'!$J$5:$J$222,'Visi kodi'!$F$2)+SUMIFS('intervences kodi'!$O$5:$O$222,'intervences kodi'!$N$5:$N$222,'Visi kodi'!A172,'intervences kodi'!$J$5:$J$222,'Visi kodi'!$F$2)+SUMIFS('intervences kodi'!$Q$5:$Q$222,'intervences kodi'!$P$5:$P$222,'Visi kodi'!A172,'intervences kodi'!$J$5:$J$222,'Visi kodi'!$F$2)+SUMIFS('intervences kodi'!$S$5:$S$222,'intervences kodi'!$R$5:$R$222,'Visi kodi'!A172,'intervences kodi'!$J$5:$J$222,'Visi kodi'!$F$2)+SUMIFS('intervences kodi'!$U$5:$U$222,'intervences kodi'!$T$5:$T$222,'Visi kodi'!A172,'intervences kodi'!$J$5:$J$222,'Visi kodi'!$F$2)+SUMIFS('intervences kodi'!$W$5:$W$222,'intervences kodi'!$V$5:$V$222,'Visi kodi'!A172,'intervences kodi'!$J$5:$J$222,'Visi kodi'!$F$2)</f>
        <v>0</v>
      </c>
      <c r="G172" s="105">
        <f>SUMIFS('intervences kodi'!$M$5:$M$222,'intervences kodi'!$L$5:$L$222,'Visi kodi'!A172,'intervences kodi'!$J$5:$J$222,'Visi kodi'!$G$2)+SUMIFS('intervences kodi'!$O$5:$O$222,'intervences kodi'!$N$5:$N$222,'Visi kodi'!A172,'intervences kodi'!$J$5:$J$222,'Visi kodi'!$G$2)+SUMIFS('intervences kodi'!$Q$5:$Q$222,'intervences kodi'!$P$5:$P$222,'Visi kodi'!A172,'intervences kodi'!$J$5:$J$222,'Visi kodi'!$G$2)+SUMIFS('intervences kodi'!$S$5:$S$222,'intervences kodi'!$R$5:$R$222,'Visi kodi'!A172,'intervences kodi'!$J$5:$J$222,'Visi kodi'!$G$2)+SUMIFS('intervences kodi'!$U$5:$U$222,'intervences kodi'!$T$5:$T$222,'Visi kodi'!A172,'intervences kodi'!$J$5:$J$222,'Visi kodi'!$G$2)+SUMIFS('intervences kodi'!$W$5:$W$222,'intervences kodi'!$V$5:$V$222,'Visi kodi'!A172,'intervences kodi'!$J$5:$J$222,'Visi kodi'!$G$2)</f>
        <v>0</v>
      </c>
      <c r="H172" s="105">
        <f t="shared" si="12"/>
        <v>0</v>
      </c>
      <c r="I172" s="105">
        <f t="shared" si="13"/>
        <v>0</v>
      </c>
      <c r="J172" s="105">
        <f t="shared" si="14"/>
        <v>0</v>
      </c>
      <c r="K172" s="169">
        <f t="shared" si="15"/>
        <v>0</v>
      </c>
      <c r="L172" s="105">
        <f>SUMIFS('intervences kodi'!$M$5:$M$222,'intervences kodi'!$L$5:$L$222,'Visi kodi'!A172,'intervences kodi'!$J$5:$J$222,'Visi kodi'!$L$2)+SUMIFS('intervences kodi'!$M$5:$M$222,'intervences kodi'!$N$5:$N$222,'Visi kodi'!A172,'intervences kodi'!$J$5:$J$222,'Visi kodi'!$L$2)+SUMIFS('intervences kodi'!$M$5:$M$222,'intervences kodi'!$P$5:$P$222,'Visi kodi'!A172,'intervences kodi'!$J$5:$J$222,'Visi kodi'!$L$2)+SUMIFS('intervences kodi'!$M$5:$M$222,'intervences kodi'!$R$5:$R$222,'Visi kodi'!A172,'intervences kodi'!$J$5:$J$222,'Visi kodi'!$L$2)+SUMIFS('intervences kodi'!$M$5:$M$222,'intervences kodi'!$T$5:$T$222,'Visi kodi'!A172,'intervences kodi'!$J$5:$J$222,'Visi kodi'!$L$2)+SUMIFS('intervences kodi'!$M$5:$M$222,'intervences kodi'!$V$5:$V$222,'Visi kodi'!A172,'intervences kodi'!$J$5:$J$222,'Visi kodi'!$L$2)</f>
        <v>0</v>
      </c>
      <c r="M172" s="82">
        <f t="shared" si="16"/>
        <v>0</v>
      </c>
      <c r="N172" s="82"/>
      <c r="O172" s="82"/>
    </row>
    <row r="173" spans="1:15" ht="11.15" customHeight="1" x14ac:dyDescent="0.2">
      <c r="A173" s="176"/>
      <c r="B173" s="187" t="s">
        <v>1636</v>
      </c>
      <c r="C173" s="188"/>
      <c r="D173" s="189"/>
      <c r="F173" s="105">
        <f>SUMIFS('intervences kodi'!$M$5:$M$222,'intervences kodi'!$L$5:$L$222,'Visi kodi'!A173,'intervences kodi'!$J$5:$J$222,'Visi kodi'!$F$2)+SUMIFS('intervences kodi'!$O$5:$O$222,'intervences kodi'!$N$5:$N$222,'Visi kodi'!A173,'intervences kodi'!$J$5:$J$222,'Visi kodi'!$F$2)+SUMIFS('intervences kodi'!$Q$5:$Q$222,'intervences kodi'!$P$5:$P$222,'Visi kodi'!A173,'intervences kodi'!$J$5:$J$222,'Visi kodi'!$F$2)+SUMIFS('intervences kodi'!$S$5:$S$222,'intervences kodi'!$R$5:$R$222,'Visi kodi'!A173,'intervences kodi'!$J$5:$J$222,'Visi kodi'!$F$2)+SUMIFS('intervences kodi'!$U$5:$U$222,'intervences kodi'!$T$5:$T$222,'Visi kodi'!A173,'intervences kodi'!$J$5:$J$222,'Visi kodi'!$F$2)+SUMIFS('intervences kodi'!$W$5:$W$222,'intervences kodi'!$V$5:$V$222,'Visi kodi'!A173,'intervences kodi'!$J$5:$J$222,'Visi kodi'!$F$2)</f>
        <v>0</v>
      </c>
      <c r="G173" s="105">
        <f>SUMIFS('intervences kodi'!$M$5:$M$222,'intervences kodi'!$L$5:$L$222,'Visi kodi'!A173,'intervences kodi'!$J$5:$J$222,'Visi kodi'!$G$2)+SUMIFS('intervences kodi'!$O$5:$O$222,'intervences kodi'!$N$5:$N$222,'Visi kodi'!A173,'intervences kodi'!$J$5:$J$222,'Visi kodi'!$G$2)+SUMIFS('intervences kodi'!$Q$5:$Q$222,'intervences kodi'!$P$5:$P$222,'Visi kodi'!A173,'intervences kodi'!$J$5:$J$222,'Visi kodi'!$G$2)+SUMIFS('intervences kodi'!$S$5:$S$222,'intervences kodi'!$R$5:$R$222,'Visi kodi'!A173,'intervences kodi'!$J$5:$J$222,'Visi kodi'!$G$2)+SUMIFS('intervences kodi'!$U$5:$U$222,'intervences kodi'!$T$5:$T$222,'Visi kodi'!A173,'intervences kodi'!$J$5:$J$222,'Visi kodi'!$G$2)+SUMIFS('intervences kodi'!$W$5:$W$222,'intervences kodi'!$V$5:$V$222,'Visi kodi'!A173,'intervences kodi'!$J$5:$J$222,'Visi kodi'!$G$2)</f>
        <v>0</v>
      </c>
      <c r="H173" s="105">
        <f t="shared" si="12"/>
        <v>0</v>
      </c>
      <c r="I173" s="105">
        <f t="shared" si="13"/>
        <v>0</v>
      </c>
      <c r="J173" s="105">
        <f t="shared" si="14"/>
        <v>0</v>
      </c>
      <c r="K173" s="169">
        <f t="shared" si="15"/>
        <v>0</v>
      </c>
      <c r="L173" s="105">
        <f>SUMIFS('intervences kodi'!$M$5:$M$222,'intervences kodi'!$L$5:$L$222,'Visi kodi'!A173,'intervences kodi'!$J$5:$J$222,'Visi kodi'!$L$2)+SUMIFS('intervences kodi'!$M$5:$M$222,'intervences kodi'!$N$5:$N$222,'Visi kodi'!A173,'intervences kodi'!$J$5:$J$222,'Visi kodi'!$L$2)+SUMIFS('intervences kodi'!$M$5:$M$222,'intervences kodi'!$P$5:$P$222,'Visi kodi'!A173,'intervences kodi'!$J$5:$J$222,'Visi kodi'!$L$2)+SUMIFS('intervences kodi'!$M$5:$M$222,'intervences kodi'!$R$5:$R$222,'Visi kodi'!A173,'intervences kodi'!$J$5:$J$222,'Visi kodi'!$L$2)+SUMIFS('intervences kodi'!$M$5:$M$222,'intervences kodi'!$T$5:$T$222,'Visi kodi'!A173,'intervences kodi'!$J$5:$J$222,'Visi kodi'!$L$2)+SUMIFS('intervences kodi'!$M$5:$M$222,'intervences kodi'!$V$5:$V$222,'Visi kodi'!A173,'intervences kodi'!$J$5:$J$222,'Visi kodi'!$L$2)</f>
        <v>0</v>
      </c>
      <c r="M173" s="82">
        <f t="shared" si="16"/>
        <v>0</v>
      </c>
      <c r="N173" s="82"/>
      <c r="O173" s="82"/>
    </row>
    <row r="174" spans="1:15" ht="11.15" customHeight="1" x14ac:dyDescent="0.2">
      <c r="A174" s="168">
        <v>165</v>
      </c>
      <c r="B174" s="61" t="s">
        <v>1815</v>
      </c>
      <c r="C174" s="56">
        <v>0</v>
      </c>
      <c r="D174" s="56">
        <v>0</v>
      </c>
      <c r="F174" s="105">
        <f>SUMIFS('intervences kodi'!$M$5:$M$222,'intervences kodi'!$L$5:$L$222,'Visi kodi'!A174,'intervences kodi'!$J$5:$J$222,'Visi kodi'!$F$2)+SUMIFS('intervences kodi'!$O$5:$O$222,'intervences kodi'!$N$5:$N$222,'Visi kodi'!A174,'intervences kodi'!$J$5:$J$222,'Visi kodi'!$F$2)+SUMIFS('intervences kodi'!$Q$5:$Q$222,'intervences kodi'!$P$5:$P$222,'Visi kodi'!A174,'intervences kodi'!$J$5:$J$222,'Visi kodi'!$F$2)+SUMIFS('intervences kodi'!$S$5:$S$222,'intervences kodi'!$R$5:$R$222,'Visi kodi'!A174,'intervences kodi'!$J$5:$J$222,'Visi kodi'!$F$2)+SUMIFS('intervences kodi'!$U$5:$U$222,'intervences kodi'!$T$5:$T$222,'Visi kodi'!A174,'intervences kodi'!$J$5:$J$222,'Visi kodi'!$F$2)+SUMIFS('intervences kodi'!$W$5:$W$222,'intervences kodi'!$V$5:$V$222,'Visi kodi'!A174,'intervences kodi'!$J$5:$J$222,'Visi kodi'!$F$2)</f>
        <v>0</v>
      </c>
      <c r="G174" s="105">
        <f>SUMIFS('intervences kodi'!$M$5:$M$222,'intervences kodi'!$L$5:$L$222,'Visi kodi'!A174,'intervences kodi'!$J$5:$J$222,'Visi kodi'!$G$2)+SUMIFS('intervences kodi'!$O$5:$O$222,'intervences kodi'!$N$5:$N$222,'Visi kodi'!A174,'intervences kodi'!$J$5:$J$222,'Visi kodi'!$G$2)+SUMIFS('intervences kodi'!$Q$5:$Q$222,'intervences kodi'!$P$5:$P$222,'Visi kodi'!A174,'intervences kodi'!$J$5:$J$222,'Visi kodi'!$G$2)+SUMIFS('intervences kodi'!$S$5:$S$222,'intervences kodi'!$R$5:$R$222,'Visi kodi'!A174,'intervences kodi'!$J$5:$J$222,'Visi kodi'!$G$2)+SUMIFS('intervences kodi'!$U$5:$U$222,'intervences kodi'!$T$5:$T$222,'Visi kodi'!A174,'intervences kodi'!$J$5:$J$222,'Visi kodi'!$G$2)+SUMIFS('intervences kodi'!$W$5:$W$222,'intervences kodi'!$V$5:$V$222,'Visi kodi'!A174,'intervences kodi'!$J$5:$J$222,'Visi kodi'!$G$2)</f>
        <v>0</v>
      </c>
      <c r="H174" s="105">
        <f t="shared" si="12"/>
        <v>0</v>
      </c>
      <c r="I174" s="105">
        <f t="shared" si="13"/>
        <v>0</v>
      </c>
      <c r="J174" s="105">
        <f t="shared" si="14"/>
        <v>0</v>
      </c>
      <c r="K174" s="169">
        <f t="shared" si="15"/>
        <v>0</v>
      </c>
      <c r="L174" s="105">
        <f>SUMIFS('intervences kodi'!$M$5:$M$222,'intervences kodi'!$L$5:$L$222,'Visi kodi'!A174,'intervences kodi'!$J$5:$J$222,'Visi kodi'!$L$2)+SUMIFS('intervences kodi'!$M$5:$M$222,'intervences kodi'!$N$5:$N$222,'Visi kodi'!A174,'intervences kodi'!$J$5:$J$222,'Visi kodi'!$L$2)+SUMIFS('intervences kodi'!$M$5:$M$222,'intervences kodi'!$P$5:$P$222,'Visi kodi'!A174,'intervences kodi'!$J$5:$J$222,'Visi kodi'!$L$2)+SUMIFS('intervences kodi'!$M$5:$M$222,'intervences kodi'!$R$5:$R$222,'Visi kodi'!A174,'intervences kodi'!$J$5:$J$222,'Visi kodi'!$L$2)+SUMIFS('intervences kodi'!$M$5:$M$222,'intervences kodi'!$T$5:$T$222,'Visi kodi'!A174,'intervences kodi'!$J$5:$J$222,'Visi kodi'!$L$2)+SUMIFS('intervences kodi'!$M$5:$M$222,'intervences kodi'!$V$5:$V$222,'Visi kodi'!A174,'intervences kodi'!$J$5:$J$222,'Visi kodi'!$L$2)</f>
        <v>0</v>
      </c>
      <c r="M174" s="82">
        <f t="shared" si="16"/>
        <v>0</v>
      </c>
      <c r="N174" s="82"/>
      <c r="O174" s="82"/>
    </row>
    <row r="175" spans="1:15" ht="11.15" customHeight="1" x14ac:dyDescent="0.2">
      <c r="A175" s="168">
        <v>166</v>
      </c>
      <c r="B175" s="61" t="s">
        <v>467</v>
      </c>
      <c r="C175" s="56">
        <v>0</v>
      </c>
      <c r="D175" s="56">
        <v>0</v>
      </c>
      <c r="F175" s="105">
        <f>SUMIFS('intervences kodi'!$M$5:$M$222,'intervences kodi'!$L$5:$L$222,'Visi kodi'!A175,'intervences kodi'!$J$5:$J$222,'Visi kodi'!$F$2)+SUMIFS('intervences kodi'!$O$5:$O$222,'intervences kodi'!$N$5:$N$222,'Visi kodi'!A175,'intervences kodi'!$J$5:$J$222,'Visi kodi'!$F$2)+SUMIFS('intervences kodi'!$Q$5:$Q$222,'intervences kodi'!$P$5:$P$222,'Visi kodi'!A175,'intervences kodi'!$J$5:$J$222,'Visi kodi'!$F$2)+SUMIFS('intervences kodi'!$S$5:$S$222,'intervences kodi'!$R$5:$R$222,'Visi kodi'!A175,'intervences kodi'!$J$5:$J$222,'Visi kodi'!$F$2)+SUMIFS('intervences kodi'!$U$5:$U$222,'intervences kodi'!$T$5:$T$222,'Visi kodi'!A175,'intervences kodi'!$J$5:$J$222,'Visi kodi'!$F$2)+SUMIFS('intervences kodi'!$W$5:$W$222,'intervences kodi'!$V$5:$V$222,'Visi kodi'!A175,'intervences kodi'!$J$5:$J$222,'Visi kodi'!$F$2)</f>
        <v>67981757</v>
      </c>
      <c r="G175" s="105">
        <f>SUMIFS('intervences kodi'!$M$5:$M$222,'intervences kodi'!$L$5:$L$222,'Visi kodi'!A175,'intervences kodi'!$J$5:$J$222,'Visi kodi'!$G$2)+SUMIFS('intervences kodi'!$O$5:$O$222,'intervences kodi'!$N$5:$N$222,'Visi kodi'!A175,'intervences kodi'!$J$5:$J$222,'Visi kodi'!$G$2)+SUMIFS('intervences kodi'!$Q$5:$Q$222,'intervences kodi'!$P$5:$P$222,'Visi kodi'!A175,'intervences kodi'!$J$5:$J$222,'Visi kodi'!$G$2)+SUMIFS('intervences kodi'!$S$5:$S$222,'intervences kodi'!$R$5:$R$222,'Visi kodi'!A175,'intervences kodi'!$J$5:$J$222,'Visi kodi'!$G$2)+SUMIFS('intervences kodi'!$U$5:$U$222,'intervences kodi'!$T$5:$T$222,'Visi kodi'!A175,'intervences kodi'!$J$5:$J$222,'Visi kodi'!$G$2)+SUMIFS('intervences kodi'!$W$5:$W$222,'intervences kodi'!$V$5:$V$222,'Visi kodi'!A175,'intervences kodi'!$J$5:$J$222,'Visi kodi'!$G$2)</f>
        <v>0</v>
      </c>
      <c r="H175" s="105">
        <f t="shared" si="12"/>
        <v>0</v>
      </c>
      <c r="I175" s="105">
        <f t="shared" si="13"/>
        <v>0</v>
      </c>
      <c r="J175" s="105">
        <f t="shared" si="14"/>
        <v>0</v>
      </c>
      <c r="K175" s="169">
        <f t="shared" si="15"/>
        <v>0</v>
      </c>
      <c r="L175" s="105">
        <f>SUMIFS('intervences kodi'!$M$5:$M$222,'intervences kodi'!$L$5:$L$222,'Visi kodi'!A175,'intervences kodi'!$J$5:$J$222,'Visi kodi'!$L$2)+SUMIFS('intervences kodi'!$M$5:$M$222,'intervences kodi'!$N$5:$N$222,'Visi kodi'!A175,'intervences kodi'!$J$5:$J$222,'Visi kodi'!$L$2)+SUMIFS('intervences kodi'!$M$5:$M$222,'intervences kodi'!$P$5:$P$222,'Visi kodi'!A175,'intervences kodi'!$J$5:$J$222,'Visi kodi'!$L$2)+SUMIFS('intervences kodi'!$M$5:$M$222,'intervences kodi'!$R$5:$R$222,'Visi kodi'!A175,'intervences kodi'!$J$5:$J$222,'Visi kodi'!$L$2)+SUMIFS('intervences kodi'!$M$5:$M$222,'intervences kodi'!$T$5:$T$222,'Visi kodi'!A175,'intervences kodi'!$J$5:$J$222,'Visi kodi'!$L$2)+SUMIFS('intervences kodi'!$M$5:$M$222,'intervences kodi'!$V$5:$V$222,'Visi kodi'!A175,'intervences kodi'!$J$5:$J$222,'Visi kodi'!$L$2)</f>
        <v>0</v>
      </c>
      <c r="M175" s="82">
        <f t="shared" si="16"/>
        <v>0</v>
      </c>
      <c r="N175" s="82"/>
      <c r="O175" s="82"/>
    </row>
    <row r="176" spans="1:15" ht="11.15" customHeight="1" x14ac:dyDescent="0.2">
      <c r="A176" s="168">
        <v>167</v>
      </c>
      <c r="B176" s="190" t="s">
        <v>536</v>
      </c>
      <c r="C176" s="56">
        <v>0</v>
      </c>
      <c r="D176" s="173">
        <v>1</v>
      </c>
      <c r="F176" s="105">
        <f>SUMIFS('intervences kodi'!$M$5:$M$222,'intervences kodi'!$L$5:$L$222,'Visi kodi'!A176,'intervences kodi'!$J$5:$J$222,'Visi kodi'!$F$2)+SUMIFS('intervences kodi'!$O$5:$O$222,'intervences kodi'!$N$5:$N$222,'Visi kodi'!A176,'intervences kodi'!$J$5:$J$222,'Visi kodi'!$F$2)+SUMIFS('intervences kodi'!$Q$5:$Q$222,'intervences kodi'!$P$5:$P$222,'Visi kodi'!A176,'intervences kodi'!$J$5:$J$222,'Visi kodi'!$F$2)+SUMIFS('intervences kodi'!$S$5:$S$222,'intervences kodi'!$R$5:$R$222,'Visi kodi'!A176,'intervences kodi'!$J$5:$J$222,'Visi kodi'!$F$2)+SUMIFS('intervences kodi'!$U$5:$U$222,'intervences kodi'!$T$5:$T$222,'Visi kodi'!A176,'intervences kodi'!$J$5:$J$222,'Visi kodi'!$F$2)+SUMIFS('intervences kodi'!$W$5:$W$222,'intervences kodi'!$V$5:$V$222,'Visi kodi'!A176,'intervences kodi'!$J$5:$J$222,'Visi kodi'!$F$2)</f>
        <v>0</v>
      </c>
      <c r="G176" s="105">
        <f>SUMIFS('intervences kodi'!$M$5:$M$222,'intervences kodi'!$L$5:$L$222,'Visi kodi'!A176,'intervences kodi'!$J$5:$J$222,'Visi kodi'!$G$2)+SUMIFS('intervences kodi'!$O$5:$O$222,'intervences kodi'!$N$5:$N$222,'Visi kodi'!A176,'intervences kodi'!$J$5:$J$222,'Visi kodi'!$G$2)+SUMIFS('intervences kodi'!$Q$5:$Q$222,'intervences kodi'!$P$5:$P$222,'Visi kodi'!A176,'intervences kodi'!$J$5:$J$222,'Visi kodi'!$G$2)+SUMIFS('intervences kodi'!$S$5:$S$222,'intervences kodi'!$R$5:$R$222,'Visi kodi'!A176,'intervences kodi'!$J$5:$J$222,'Visi kodi'!$G$2)+SUMIFS('intervences kodi'!$U$5:$U$222,'intervences kodi'!$T$5:$T$222,'Visi kodi'!A176,'intervences kodi'!$J$5:$J$222,'Visi kodi'!$G$2)+SUMIFS('intervences kodi'!$W$5:$W$222,'intervences kodi'!$V$5:$V$222,'Visi kodi'!A176,'intervences kodi'!$J$5:$J$222,'Visi kodi'!$G$2)</f>
        <v>0</v>
      </c>
      <c r="H176" s="105">
        <f t="shared" si="12"/>
        <v>0</v>
      </c>
      <c r="I176" s="105">
        <f t="shared" si="13"/>
        <v>0</v>
      </c>
      <c r="J176" s="105">
        <f t="shared" si="14"/>
        <v>0</v>
      </c>
      <c r="K176" s="169">
        <f t="shared" si="15"/>
        <v>0</v>
      </c>
      <c r="L176" s="105">
        <f>SUMIFS('intervences kodi'!$M$5:$M$222,'intervences kodi'!$L$5:$L$222,'Visi kodi'!A176,'intervences kodi'!$J$5:$J$222,'Visi kodi'!$L$2)+SUMIFS('intervences kodi'!$M$5:$M$222,'intervences kodi'!$N$5:$N$222,'Visi kodi'!A176,'intervences kodi'!$J$5:$J$222,'Visi kodi'!$L$2)+SUMIFS('intervences kodi'!$M$5:$M$222,'intervences kodi'!$P$5:$P$222,'Visi kodi'!A176,'intervences kodi'!$J$5:$J$222,'Visi kodi'!$L$2)+SUMIFS('intervences kodi'!$M$5:$M$222,'intervences kodi'!$R$5:$R$222,'Visi kodi'!A176,'intervences kodi'!$J$5:$J$222,'Visi kodi'!$L$2)+SUMIFS('intervences kodi'!$M$5:$M$222,'intervences kodi'!$T$5:$T$222,'Visi kodi'!A176,'intervences kodi'!$J$5:$J$222,'Visi kodi'!$L$2)+SUMIFS('intervences kodi'!$M$5:$M$222,'intervences kodi'!$V$5:$V$222,'Visi kodi'!A176,'intervences kodi'!$J$5:$J$222,'Visi kodi'!$L$2)</f>
        <v>0</v>
      </c>
      <c r="M176" s="82">
        <f t="shared" si="16"/>
        <v>0</v>
      </c>
      <c r="N176" s="182">
        <f>F176</f>
        <v>0</v>
      </c>
      <c r="O176" s="182">
        <f>G176</f>
        <v>0</v>
      </c>
    </row>
    <row r="177" spans="1:15" ht="11.15" customHeight="1" x14ac:dyDescent="0.2">
      <c r="A177" s="168">
        <v>168</v>
      </c>
      <c r="B177" s="61" t="s">
        <v>537</v>
      </c>
      <c r="C177" s="56">
        <v>0</v>
      </c>
      <c r="D177" s="56">
        <v>0</v>
      </c>
      <c r="F177" s="105">
        <f>SUMIFS('intervences kodi'!$M$5:$M$222,'intervences kodi'!$L$5:$L$222,'Visi kodi'!A177,'intervences kodi'!$J$5:$J$222,'Visi kodi'!$F$2)+SUMIFS('intervences kodi'!$O$5:$O$222,'intervences kodi'!$N$5:$N$222,'Visi kodi'!A177,'intervences kodi'!$J$5:$J$222,'Visi kodi'!$F$2)+SUMIFS('intervences kodi'!$Q$5:$Q$222,'intervences kodi'!$P$5:$P$222,'Visi kodi'!A177,'intervences kodi'!$J$5:$J$222,'Visi kodi'!$F$2)+SUMIFS('intervences kodi'!$S$5:$S$222,'intervences kodi'!$R$5:$R$222,'Visi kodi'!A177,'intervences kodi'!$J$5:$J$222,'Visi kodi'!$F$2)+SUMIFS('intervences kodi'!$U$5:$U$222,'intervences kodi'!$T$5:$T$222,'Visi kodi'!A177,'intervences kodi'!$J$5:$J$222,'Visi kodi'!$F$2)+SUMIFS('intervences kodi'!$W$5:$W$222,'intervences kodi'!$V$5:$V$222,'Visi kodi'!A177,'intervences kodi'!$J$5:$J$222,'Visi kodi'!$F$2)</f>
        <v>64251949</v>
      </c>
      <c r="G177" s="105">
        <f>SUMIFS('intervences kodi'!$M$5:$M$222,'intervences kodi'!$L$5:$L$222,'Visi kodi'!A177,'intervences kodi'!$J$5:$J$222,'Visi kodi'!$G$2)+SUMIFS('intervences kodi'!$O$5:$O$222,'intervences kodi'!$N$5:$N$222,'Visi kodi'!A177,'intervences kodi'!$J$5:$J$222,'Visi kodi'!$G$2)+SUMIFS('intervences kodi'!$Q$5:$Q$222,'intervences kodi'!$P$5:$P$222,'Visi kodi'!A177,'intervences kodi'!$J$5:$J$222,'Visi kodi'!$G$2)+SUMIFS('intervences kodi'!$S$5:$S$222,'intervences kodi'!$R$5:$R$222,'Visi kodi'!A177,'intervences kodi'!$J$5:$J$222,'Visi kodi'!$G$2)+SUMIFS('intervences kodi'!$U$5:$U$222,'intervences kodi'!$T$5:$T$222,'Visi kodi'!A177,'intervences kodi'!$J$5:$J$222,'Visi kodi'!$G$2)+SUMIFS('intervences kodi'!$W$5:$W$222,'intervences kodi'!$V$5:$V$222,'Visi kodi'!A177,'intervences kodi'!$J$5:$J$222,'Visi kodi'!$G$2)</f>
        <v>0</v>
      </c>
      <c r="H177" s="105">
        <f t="shared" si="12"/>
        <v>0</v>
      </c>
      <c r="I177" s="105">
        <f t="shared" si="13"/>
        <v>0</v>
      </c>
      <c r="J177" s="105">
        <f t="shared" si="14"/>
        <v>0</v>
      </c>
      <c r="K177" s="169">
        <f t="shared" si="15"/>
        <v>0</v>
      </c>
      <c r="L177" s="105">
        <f>SUMIFS('intervences kodi'!$M$5:$M$222,'intervences kodi'!$L$5:$L$222,'Visi kodi'!A177,'intervences kodi'!$J$5:$J$222,'Visi kodi'!$L$2)+SUMIFS('intervences kodi'!$M$5:$M$222,'intervences kodi'!$N$5:$N$222,'Visi kodi'!A177,'intervences kodi'!$J$5:$J$222,'Visi kodi'!$L$2)+SUMIFS('intervences kodi'!$M$5:$M$222,'intervences kodi'!$P$5:$P$222,'Visi kodi'!A177,'intervences kodi'!$J$5:$J$222,'Visi kodi'!$L$2)+SUMIFS('intervences kodi'!$M$5:$M$222,'intervences kodi'!$R$5:$R$222,'Visi kodi'!A177,'intervences kodi'!$J$5:$J$222,'Visi kodi'!$L$2)+SUMIFS('intervences kodi'!$M$5:$M$222,'intervences kodi'!$T$5:$T$222,'Visi kodi'!A177,'intervences kodi'!$J$5:$J$222,'Visi kodi'!$L$2)+SUMIFS('intervences kodi'!$M$5:$M$222,'intervences kodi'!$V$5:$V$222,'Visi kodi'!A177,'intervences kodi'!$J$5:$J$222,'Visi kodi'!$L$2)</f>
        <v>0</v>
      </c>
      <c r="M177" s="82">
        <f t="shared" si="16"/>
        <v>0</v>
      </c>
      <c r="N177" s="82"/>
      <c r="O177" s="82"/>
    </row>
    <row r="178" spans="1:15" ht="11.15" customHeight="1" x14ac:dyDescent="0.2">
      <c r="A178" s="168">
        <v>169</v>
      </c>
      <c r="B178" s="61" t="s">
        <v>468</v>
      </c>
      <c r="C178" s="56">
        <v>0</v>
      </c>
      <c r="D178" s="56">
        <v>0</v>
      </c>
      <c r="F178" s="105">
        <f>SUMIFS('intervences kodi'!$M$5:$M$222,'intervences kodi'!$L$5:$L$222,'Visi kodi'!A178,'intervences kodi'!$J$5:$J$222,'Visi kodi'!$F$2)+SUMIFS('intervences kodi'!$O$5:$O$222,'intervences kodi'!$N$5:$N$222,'Visi kodi'!A178,'intervences kodi'!$J$5:$J$222,'Visi kodi'!$F$2)+SUMIFS('intervences kodi'!$Q$5:$Q$222,'intervences kodi'!$P$5:$P$222,'Visi kodi'!A178,'intervences kodi'!$J$5:$J$222,'Visi kodi'!$F$2)+SUMIFS('intervences kodi'!$S$5:$S$222,'intervences kodi'!$R$5:$R$222,'Visi kodi'!A178,'intervences kodi'!$J$5:$J$222,'Visi kodi'!$F$2)+SUMIFS('intervences kodi'!$U$5:$U$222,'intervences kodi'!$T$5:$T$222,'Visi kodi'!A178,'intervences kodi'!$J$5:$J$222,'Visi kodi'!$F$2)+SUMIFS('intervences kodi'!$W$5:$W$222,'intervences kodi'!$V$5:$V$222,'Visi kodi'!A178,'intervences kodi'!$J$5:$J$222,'Visi kodi'!$F$2)</f>
        <v>377295</v>
      </c>
      <c r="G178" s="105">
        <f>SUMIFS('intervences kodi'!$M$5:$M$222,'intervences kodi'!$L$5:$L$222,'Visi kodi'!A178,'intervences kodi'!$J$5:$J$222,'Visi kodi'!$G$2)+SUMIFS('intervences kodi'!$O$5:$O$222,'intervences kodi'!$N$5:$N$222,'Visi kodi'!A178,'intervences kodi'!$J$5:$J$222,'Visi kodi'!$G$2)+SUMIFS('intervences kodi'!$Q$5:$Q$222,'intervences kodi'!$P$5:$P$222,'Visi kodi'!A178,'intervences kodi'!$J$5:$J$222,'Visi kodi'!$G$2)+SUMIFS('intervences kodi'!$S$5:$S$222,'intervences kodi'!$R$5:$R$222,'Visi kodi'!A178,'intervences kodi'!$J$5:$J$222,'Visi kodi'!$G$2)+SUMIFS('intervences kodi'!$U$5:$U$222,'intervences kodi'!$T$5:$T$222,'Visi kodi'!A178,'intervences kodi'!$J$5:$J$222,'Visi kodi'!$G$2)+SUMIFS('intervences kodi'!$W$5:$W$222,'intervences kodi'!$V$5:$V$222,'Visi kodi'!A178,'intervences kodi'!$J$5:$J$222,'Visi kodi'!$G$2)</f>
        <v>0</v>
      </c>
      <c r="H178" s="105">
        <f t="shared" si="12"/>
        <v>0</v>
      </c>
      <c r="I178" s="105">
        <f t="shared" si="13"/>
        <v>0</v>
      </c>
      <c r="J178" s="105">
        <f t="shared" si="14"/>
        <v>0</v>
      </c>
      <c r="K178" s="169">
        <f t="shared" si="15"/>
        <v>0</v>
      </c>
      <c r="L178" s="105">
        <f>SUMIFS('intervences kodi'!$M$5:$M$222,'intervences kodi'!$L$5:$L$222,'Visi kodi'!A178,'intervences kodi'!$J$5:$J$222,'Visi kodi'!$L$2)+SUMIFS('intervences kodi'!$M$5:$M$222,'intervences kodi'!$N$5:$N$222,'Visi kodi'!A178,'intervences kodi'!$J$5:$J$222,'Visi kodi'!$L$2)+SUMIFS('intervences kodi'!$M$5:$M$222,'intervences kodi'!$P$5:$P$222,'Visi kodi'!A178,'intervences kodi'!$J$5:$J$222,'Visi kodi'!$L$2)+SUMIFS('intervences kodi'!$M$5:$M$222,'intervences kodi'!$R$5:$R$222,'Visi kodi'!A178,'intervences kodi'!$J$5:$J$222,'Visi kodi'!$L$2)+SUMIFS('intervences kodi'!$M$5:$M$222,'intervences kodi'!$T$5:$T$222,'Visi kodi'!A178,'intervences kodi'!$J$5:$J$222,'Visi kodi'!$L$2)+SUMIFS('intervences kodi'!$M$5:$M$222,'intervences kodi'!$V$5:$V$222,'Visi kodi'!A178,'intervences kodi'!$J$5:$J$222,'Visi kodi'!$L$2)</f>
        <v>0</v>
      </c>
      <c r="M178" s="82">
        <f t="shared" si="16"/>
        <v>0</v>
      </c>
      <c r="N178" s="82"/>
      <c r="O178" s="82"/>
    </row>
    <row r="179" spans="1:15" ht="11.15" customHeight="1" x14ac:dyDescent="0.2">
      <c r="A179" s="168"/>
      <c r="B179" s="191" t="s">
        <v>469</v>
      </c>
      <c r="C179" s="191"/>
      <c r="D179" s="192"/>
      <c r="F179" s="105">
        <f>SUMIFS('intervences kodi'!$M$5:$M$222,'intervences kodi'!$L$5:$L$222,'Visi kodi'!A179,'intervences kodi'!$J$5:$J$222,'Visi kodi'!$F$2)+SUMIFS('intervences kodi'!$O$5:$O$222,'intervences kodi'!$N$5:$N$222,'Visi kodi'!A179,'intervences kodi'!$J$5:$J$222,'Visi kodi'!$F$2)+SUMIFS('intervences kodi'!$Q$5:$Q$222,'intervences kodi'!$P$5:$P$222,'Visi kodi'!A179,'intervences kodi'!$J$5:$J$222,'Visi kodi'!$F$2)+SUMIFS('intervences kodi'!$S$5:$S$222,'intervences kodi'!$R$5:$R$222,'Visi kodi'!A179,'intervences kodi'!$J$5:$J$222,'Visi kodi'!$F$2)+SUMIFS('intervences kodi'!$U$5:$U$222,'intervences kodi'!$T$5:$T$222,'Visi kodi'!A179,'intervences kodi'!$J$5:$J$222,'Visi kodi'!$F$2)+SUMIFS('intervences kodi'!$W$5:$W$222,'intervences kodi'!$V$5:$V$222,'Visi kodi'!A179,'intervences kodi'!$J$5:$J$222,'Visi kodi'!$F$2)</f>
        <v>0</v>
      </c>
      <c r="G179" s="105">
        <f>SUMIFS('intervences kodi'!$M$5:$M$222,'intervences kodi'!$L$5:$L$222,'Visi kodi'!A179,'intervences kodi'!$J$5:$J$222,'Visi kodi'!$G$2)+SUMIFS('intervences kodi'!$O$5:$O$222,'intervences kodi'!$N$5:$N$222,'Visi kodi'!A179,'intervences kodi'!$J$5:$J$222,'Visi kodi'!$G$2)+SUMIFS('intervences kodi'!$Q$5:$Q$222,'intervences kodi'!$P$5:$P$222,'Visi kodi'!A179,'intervences kodi'!$J$5:$J$222,'Visi kodi'!$G$2)+SUMIFS('intervences kodi'!$S$5:$S$222,'intervences kodi'!$R$5:$R$222,'Visi kodi'!A179,'intervences kodi'!$J$5:$J$222,'Visi kodi'!$G$2)+SUMIFS('intervences kodi'!$U$5:$U$222,'intervences kodi'!$T$5:$T$222,'Visi kodi'!A179,'intervences kodi'!$J$5:$J$222,'Visi kodi'!$G$2)+SUMIFS('intervences kodi'!$W$5:$W$222,'intervences kodi'!$V$5:$V$222,'Visi kodi'!A179,'intervences kodi'!$J$5:$J$222,'Visi kodi'!$G$2)</f>
        <v>0</v>
      </c>
      <c r="H179" s="105">
        <f t="shared" si="12"/>
        <v>0</v>
      </c>
      <c r="I179" s="105">
        <f t="shared" si="13"/>
        <v>0</v>
      </c>
      <c r="J179" s="105">
        <f t="shared" si="14"/>
        <v>0</v>
      </c>
      <c r="K179" s="169">
        <f t="shared" si="15"/>
        <v>0</v>
      </c>
      <c r="L179" s="105">
        <f>SUMIFS('intervences kodi'!$M$5:$M$222,'intervences kodi'!$L$5:$L$222,'Visi kodi'!A179,'intervences kodi'!$J$5:$J$222,'Visi kodi'!$L$2)+SUMIFS('intervences kodi'!$M$5:$M$222,'intervences kodi'!$N$5:$N$222,'Visi kodi'!A179,'intervences kodi'!$J$5:$J$222,'Visi kodi'!$L$2)+SUMIFS('intervences kodi'!$M$5:$M$222,'intervences kodi'!$P$5:$P$222,'Visi kodi'!A179,'intervences kodi'!$J$5:$J$222,'Visi kodi'!$L$2)+SUMIFS('intervences kodi'!$M$5:$M$222,'intervences kodi'!$R$5:$R$222,'Visi kodi'!A179,'intervences kodi'!$J$5:$J$222,'Visi kodi'!$L$2)+SUMIFS('intervences kodi'!$M$5:$M$222,'intervences kodi'!$T$5:$T$222,'Visi kodi'!A179,'intervences kodi'!$J$5:$J$222,'Visi kodi'!$L$2)+SUMIFS('intervences kodi'!$M$5:$M$222,'intervences kodi'!$V$5:$V$222,'Visi kodi'!A179,'intervences kodi'!$J$5:$J$222,'Visi kodi'!$L$2)</f>
        <v>0</v>
      </c>
      <c r="M179" s="82">
        <f t="shared" si="16"/>
        <v>0</v>
      </c>
      <c r="N179" s="82"/>
      <c r="O179" s="82"/>
    </row>
    <row r="180" spans="1:15" ht="11.15" customHeight="1" x14ac:dyDescent="0.2">
      <c r="A180" s="168">
        <v>170</v>
      </c>
      <c r="B180" s="61" t="s">
        <v>470</v>
      </c>
      <c r="C180" s="56">
        <v>0</v>
      </c>
      <c r="D180" s="56">
        <v>0</v>
      </c>
      <c r="F180" s="105">
        <f>SUMIFS('intervences kodi'!$M$5:$M$222,'intervences kodi'!$L$5:$L$222,'Visi kodi'!A180,'intervences kodi'!$J$5:$J$222,'Visi kodi'!$F$2)+SUMIFS('intervences kodi'!$O$5:$O$222,'intervences kodi'!$N$5:$N$222,'Visi kodi'!A180,'intervences kodi'!$J$5:$J$222,'Visi kodi'!$F$2)+SUMIFS('intervences kodi'!$Q$5:$Q$222,'intervences kodi'!$P$5:$P$222,'Visi kodi'!A180,'intervences kodi'!$J$5:$J$222,'Visi kodi'!$F$2)+SUMIFS('intervences kodi'!$S$5:$S$222,'intervences kodi'!$R$5:$R$222,'Visi kodi'!A180,'intervences kodi'!$J$5:$J$222,'Visi kodi'!$F$2)+SUMIFS('intervences kodi'!$U$5:$U$222,'intervences kodi'!$T$5:$T$222,'Visi kodi'!A180,'intervences kodi'!$J$5:$J$222,'Visi kodi'!$F$2)+SUMIFS('intervences kodi'!$W$5:$W$222,'intervences kodi'!$V$5:$V$222,'Visi kodi'!A180,'intervences kodi'!$J$5:$J$222,'Visi kodi'!$F$2)</f>
        <v>6057586</v>
      </c>
      <c r="G180" s="105">
        <f>SUMIFS('intervences kodi'!$M$5:$M$222,'intervences kodi'!$L$5:$L$222,'Visi kodi'!A180,'intervences kodi'!$J$5:$J$222,'Visi kodi'!$G$2)+SUMIFS('intervences kodi'!$O$5:$O$222,'intervences kodi'!$N$5:$N$222,'Visi kodi'!A180,'intervences kodi'!$J$5:$J$222,'Visi kodi'!$G$2)+SUMIFS('intervences kodi'!$Q$5:$Q$222,'intervences kodi'!$P$5:$P$222,'Visi kodi'!A180,'intervences kodi'!$J$5:$J$222,'Visi kodi'!$G$2)+SUMIFS('intervences kodi'!$S$5:$S$222,'intervences kodi'!$R$5:$R$222,'Visi kodi'!A180,'intervences kodi'!$J$5:$J$222,'Visi kodi'!$G$2)+SUMIFS('intervences kodi'!$U$5:$U$222,'intervences kodi'!$T$5:$T$222,'Visi kodi'!A180,'intervences kodi'!$J$5:$J$222,'Visi kodi'!$G$2)+SUMIFS('intervences kodi'!$W$5:$W$222,'intervences kodi'!$V$5:$V$222,'Visi kodi'!A180,'intervences kodi'!$J$5:$J$222,'Visi kodi'!$G$2)</f>
        <v>0</v>
      </c>
      <c r="H180" s="105">
        <f t="shared" si="12"/>
        <v>0</v>
      </c>
      <c r="I180" s="105">
        <f t="shared" si="13"/>
        <v>0</v>
      </c>
      <c r="J180" s="105">
        <f t="shared" si="14"/>
        <v>0</v>
      </c>
      <c r="K180" s="169">
        <f t="shared" si="15"/>
        <v>0</v>
      </c>
      <c r="L180" s="105">
        <f>SUMIFS('intervences kodi'!$M$5:$M$222,'intervences kodi'!$L$5:$L$222,'Visi kodi'!A180,'intervences kodi'!$J$5:$J$222,'Visi kodi'!$L$2)+SUMIFS('intervences kodi'!$M$5:$M$222,'intervences kodi'!$N$5:$N$222,'Visi kodi'!A180,'intervences kodi'!$J$5:$J$222,'Visi kodi'!$L$2)+SUMIFS('intervences kodi'!$M$5:$M$222,'intervences kodi'!$P$5:$P$222,'Visi kodi'!A180,'intervences kodi'!$J$5:$J$222,'Visi kodi'!$L$2)+SUMIFS('intervences kodi'!$M$5:$M$222,'intervences kodi'!$R$5:$R$222,'Visi kodi'!A180,'intervences kodi'!$J$5:$J$222,'Visi kodi'!$L$2)+SUMIFS('intervences kodi'!$M$5:$M$222,'intervences kodi'!$T$5:$T$222,'Visi kodi'!A180,'intervences kodi'!$J$5:$J$222,'Visi kodi'!$L$2)+SUMIFS('intervences kodi'!$M$5:$M$222,'intervences kodi'!$V$5:$V$222,'Visi kodi'!A180,'intervences kodi'!$J$5:$J$222,'Visi kodi'!$L$2)</f>
        <v>1532920</v>
      </c>
      <c r="M180" s="82">
        <f t="shared" si="16"/>
        <v>0</v>
      </c>
      <c r="N180" s="82"/>
      <c r="O180" s="82"/>
    </row>
    <row r="181" spans="1:15" ht="11.15" customHeight="1" x14ac:dyDescent="0.2">
      <c r="A181" s="168">
        <v>171</v>
      </c>
      <c r="B181" s="61" t="s">
        <v>471</v>
      </c>
      <c r="C181" s="56">
        <v>0</v>
      </c>
      <c r="D181" s="56">
        <v>0</v>
      </c>
      <c r="F181" s="105">
        <f>SUMIFS('intervences kodi'!$M$5:$M$222,'intervences kodi'!$L$5:$L$222,'Visi kodi'!A181,'intervences kodi'!$J$5:$J$222,'Visi kodi'!$F$2)+SUMIFS('intervences kodi'!$O$5:$O$222,'intervences kodi'!$N$5:$N$222,'Visi kodi'!A181,'intervences kodi'!$J$5:$J$222,'Visi kodi'!$F$2)+SUMIFS('intervences kodi'!$Q$5:$Q$222,'intervences kodi'!$P$5:$P$222,'Visi kodi'!A181,'intervences kodi'!$J$5:$J$222,'Visi kodi'!$F$2)+SUMIFS('intervences kodi'!$S$5:$S$222,'intervences kodi'!$R$5:$R$222,'Visi kodi'!A181,'intervences kodi'!$J$5:$J$222,'Visi kodi'!$F$2)+SUMIFS('intervences kodi'!$U$5:$U$222,'intervences kodi'!$T$5:$T$222,'Visi kodi'!A181,'intervences kodi'!$J$5:$J$222,'Visi kodi'!$F$2)+SUMIFS('intervences kodi'!$W$5:$W$222,'intervences kodi'!$V$5:$V$222,'Visi kodi'!A181,'intervences kodi'!$J$5:$J$222,'Visi kodi'!$F$2)</f>
        <v>8312810</v>
      </c>
      <c r="G181" s="105">
        <f>SUMIFS('intervences kodi'!$M$5:$M$222,'intervences kodi'!$L$5:$L$222,'Visi kodi'!A181,'intervences kodi'!$J$5:$J$222,'Visi kodi'!$G$2)+SUMIFS('intervences kodi'!$O$5:$O$222,'intervences kodi'!$N$5:$N$222,'Visi kodi'!A181,'intervences kodi'!$J$5:$J$222,'Visi kodi'!$G$2)+SUMIFS('intervences kodi'!$Q$5:$Q$222,'intervences kodi'!$P$5:$P$222,'Visi kodi'!A181,'intervences kodi'!$J$5:$J$222,'Visi kodi'!$G$2)+SUMIFS('intervences kodi'!$S$5:$S$222,'intervences kodi'!$R$5:$R$222,'Visi kodi'!A181,'intervences kodi'!$J$5:$J$222,'Visi kodi'!$G$2)+SUMIFS('intervences kodi'!$U$5:$U$222,'intervences kodi'!$T$5:$T$222,'Visi kodi'!A181,'intervences kodi'!$J$5:$J$222,'Visi kodi'!$G$2)+SUMIFS('intervences kodi'!$W$5:$W$222,'intervences kodi'!$V$5:$V$222,'Visi kodi'!A181,'intervences kodi'!$J$5:$J$222,'Visi kodi'!$G$2)</f>
        <v>0</v>
      </c>
      <c r="H181" s="105">
        <f t="shared" si="12"/>
        <v>0</v>
      </c>
      <c r="I181" s="105">
        <f t="shared" si="13"/>
        <v>0</v>
      </c>
      <c r="J181" s="105">
        <f t="shared" si="14"/>
        <v>0</v>
      </c>
      <c r="K181" s="169">
        <f t="shared" si="15"/>
        <v>0</v>
      </c>
      <c r="L181" s="105">
        <f>SUMIFS('intervences kodi'!$M$5:$M$222,'intervences kodi'!$L$5:$L$222,'Visi kodi'!A181,'intervences kodi'!$J$5:$J$222,'Visi kodi'!$L$2)+SUMIFS('intervences kodi'!$M$5:$M$222,'intervences kodi'!$N$5:$N$222,'Visi kodi'!A181,'intervences kodi'!$J$5:$J$222,'Visi kodi'!$L$2)+SUMIFS('intervences kodi'!$M$5:$M$222,'intervences kodi'!$P$5:$P$222,'Visi kodi'!A181,'intervences kodi'!$J$5:$J$222,'Visi kodi'!$L$2)+SUMIFS('intervences kodi'!$M$5:$M$222,'intervences kodi'!$R$5:$R$222,'Visi kodi'!A181,'intervences kodi'!$J$5:$J$222,'Visi kodi'!$L$2)+SUMIFS('intervences kodi'!$M$5:$M$222,'intervences kodi'!$T$5:$T$222,'Visi kodi'!A181,'intervences kodi'!$J$5:$J$222,'Visi kodi'!$L$2)+SUMIFS('intervences kodi'!$M$5:$M$222,'intervences kodi'!$V$5:$V$222,'Visi kodi'!A181,'intervences kodi'!$J$5:$J$222,'Visi kodi'!$L$2)</f>
        <v>0</v>
      </c>
      <c r="M181" s="82">
        <f t="shared" si="16"/>
        <v>0</v>
      </c>
      <c r="N181" s="82"/>
      <c r="O181" s="82"/>
    </row>
    <row r="182" spans="1:15" ht="11.15" customHeight="1" x14ac:dyDescent="0.2">
      <c r="A182" s="168">
        <v>172</v>
      </c>
      <c r="B182" s="61" t="s">
        <v>472</v>
      </c>
      <c r="C182" s="56">
        <v>0</v>
      </c>
      <c r="D182" s="56">
        <v>0</v>
      </c>
      <c r="F182" s="105">
        <f>SUMIFS('intervences kodi'!$M$5:$M$222,'intervences kodi'!$L$5:$L$222,'Visi kodi'!A182,'intervences kodi'!$J$5:$J$222,'Visi kodi'!$F$2)+SUMIFS('intervences kodi'!$O$5:$O$222,'intervences kodi'!$N$5:$N$222,'Visi kodi'!A182,'intervences kodi'!$J$5:$J$222,'Visi kodi'!$F$2)+SUMIFS('intervences kodi'!$Q$5:$Q$222,'intervences kodi'!$P$5:$P$222,'Visi kodi'!A182,'intervences kodi'!$J$5:$J$222,'Visi kodi'!$F$2)+SUMIFS('intervences kodi'!$S$5:$S$222,'intervences kodi'!$R$5:$R$222,'Visi kodi'!A182,'intervences kodi'!$J$5:$J$222,'Visi kodi'!$F$2)+SUMIFS('intervences kodi'!$U$5:$U$222,'intervences kodi'!$T$5:$T$222,'Visi kodi'!A182,'intervences kodi'!$J$5:$J$222,'Visi kodi'!$F$2)+SUMIFS('intervences kodi'!$W$5:$W$222,'intervences kodi'!$V$5:$V$222,'Visi kodi'!A182,'intervences kodi'!$J$5:$J$222,'Visi kodi'!$F$2)</f>
        <v>0</v>
      </c>
      <c r="G182" s="105">
        <f>SUMIFS('intervences kodi'!$M$5:$M$222,'intervences kodi'!$L$5:$L$222,'Visi kodi'!A182,'intervences kodi'!$J$5:$J$222,'Visi kodi'!$G$2)+SUMIFS('intervences kodi'!$O$5:$O$222,'intervences kodi'!$N$5:$N$222,'Visi kodi'!A182,'intervences kodi'!$J$5:$J$222,'Visi kodi'!$G$2)+SUMIFS('intervences kodi'!$Q$5:$Q$222,'intervences kodi'!$P$5:$P$222,'Visi kodi'!A182,'intervences kodi'!$J$5:$J$222,'Visi kodi'!$G$2)+SUMIFS('intervences kodi'!$S$5:$S$222,'intervences kodi'!$R$5:$R$222,'Visi kodi'!A182,'intervences kodi'!$J$5:$J$222,'Visi kodi'!$G$2)+SUMIFS('intervences kodi'!$U$5:$U$222,'intervences kodi'!$T$5:$T$222,'Visi kodi'!A182,'intervences kodi'!$J$5:$J$222,'Visi kodi'!$G$2)+SUMIFS('intervences kodi'!$W$5:$W$222,'intervences kodi'!$V$5:$V$222,'Visi kodi'!A182,'intervences kodi'!$J$5:$J$222,'Visi kodi'!$G$2)</f>
        <v>0</v>
      </c>
      <c r="H182" s="105">
        <f t="shared" si="12"/>
        <v>0</v>
      </c>
      <c r="I182" s="105">
        <f t="shared" si="13"/>
        <v>0</v>
      </c>
      <c r="J182" s="105">
        <f t="shared" si="14"/>
        <v>0</v>
      </c>
      <c r="K182" s="169">
        <f t="shared" si="15"/>
        <v>0</v>
      </c>
      <c r="L182" s="105">
        <f>SUMIFS('intervences kodi'!$M$5:$M$222,'intervences kodi'!$L$5:$L$222,'Visi kodi'!A182,'intervences kodi'!$J$5:$J$222,'Visi kodi'!$L$2)+SUMIFS('intervences kodi'!$M$5:$M$222,'intervences kodi'!$N$5:$N$222,'Visi kodi'!A182,'intervences kodi'!$J$5:$J$222,'Visi kodi'!$L$2)+SUMIFS('intervences kodi'!$M$5:$M$222,'intervences kodi'!$P$5:$P$222,'Visi kodi'!A182,'intervences kodi'!$J$5:$J$222,'Visi kodi'!$L$2)+SUMIFS('intervences kodi'!$M$5:$M$222,'intervences kodi'!$R$5:$R$222,'Visi kodi'!A182,'intervences kodi'!$J$5:$J$222,'Visi kodi'!$L$2)+SUMIFS('intervences kodi'!$M$5:$M$222,'intervences kodi'!$T$5:$T$222,'Visi kodi'!A182,'intervences kodi'!$J$5:$J$222,'Visi kodi'!$L$2)+SUMIFS('intervences kodi'!$M$5:$M$222,'intervences kodi'!$V$5:$V$222,'Visi kodi'!A182,'intervences kodi'!$J$5:$J$222,'Visi kodi'!$L$2)</f>
        <v>0</v>
      </c>
      <c r="M182" s="82">
        <f t="shared" si="16"/>
        <v>0</v>
      </c>
      <c r="N182" s="82"/>
      <c r="O182" s="82"/>
    </row>
    <row r="183" spans="1:15" ht="11.15" customHeight="1" x14ac:dyDescent="0.2">
      <c r="A183" s="168">
        <v>173</v>
      </c>
      <c r="B183" s="171" t="s">
        <v>473</v>
      </c>
      <c r="C183" s="170">
        <v>0</v>
      </c>
      <c r="D183" s="170">
        <v>0</v>
      </c>
      <c r="F183" s="105">
        <f>SUMIFS('intervences kodi'!$M$5:$M$222,'intervences kodi'!$L$5:$L$222,'Visi kodi'!A183,'intervences kodi'!$J$5:$J$222,'Visi kodi'!$F$2)+SUMIFS('intervences kodi'!$O$5:$O$222,'intervences kodi'!$N$5:$N$222,'Visi kodi'!A183,'intervences kodi'!$J$5:$J$222,'Visi kodi'!$F$2)+SUMIFS('intervences kodi'!$Q$5:$Q$222,'intervences kodi'!$P$5:$P$222,'Visi kodi'!A183,'intervences kodi'!$J$5:$J$222,'Visi kodi'!$F$2)+SUMIFS('intervences kodi'!$S$5:$S$222,'intervences kodi'!$R$5:$R$222,'Visi kodi'!A183,'intervences kodi'!$J$5:$J$222,'Visi kodi'!$F$2)+SUMIFS('intervences kodi'!$U$5:$U$222,'intervences kodi'!$T$5:$T$222,'Visi kodi'!A183,'intervences kodi'!$J$5:$J$222,'Visi kodi'!$F$2)+SUMIFS('intervences kodi'!$W$5:$W$222,'intervences kodi'!$V$5:$V$222,'Visi kodi'!A183,'intervences kodi'!$J$5:$J$222,'Visi kodi'!$F$2)</f>
        <v>0</v>
      </c>
      <c r="G183" s="105">
        <f>SUMIFS('intervences kodi'!$M$5:$M$222,'intervences kodi'!$L$5:$L$222,'Visi kodi'!A183,'intervences kodi'!$J$5:$J$222,'Visi kodi'!$G$2)+SUMIFS('intervences kodi'!$O$5:$O$222,'intervences kodi'!$N$5:$N$222,'Visi kodi'!A183,'intervences kodi'!$J$5:$J$222,'Visi kodi'!$G$2)+SUMIFS('intervences kodi'!$Q$5:$Q$222,'intervences kodi'!$P$5:$P$222,'Visi kodi'!A183,'intervences kodi'!$J$5:$J$222,'Visi kodi'!$G$2)+SUMIFS('intervences kodi'!$S$5:$S$222,'intervences kodi'!$R$5:$R$222,'Visi kodi'!A183,'intervences kodi'!$J$5:$J$222,'Visi kodi'!$G$2)+SUMIFS('intervences kodi'!$U$5:$U$222,'intervences kodi'!$T$5:$T$222,'Visi kodi'!A183,'intervences kodi'!$J$5:$J$222,'Visi kodi'!$G$2)+SUMIFS('intervences kodi'!$W$5:$W$222,'intervences kodi'!$V$5:$V$222,'Visi kodi'!A183,'intervences kodi'!$J$5:$J$222,'Visi kodi'!$G$2)</f>
        <v>0</v>
      </c>
      <c r="H183" s="105">
        <f t="shared" si="12"/>
        <v>0</v>
      </c>
      <c r="I183" s="105">
        <f t="shared" si="13"/>
        <v>0</v>
      </c>
      <c r="J183" s="105">
        <f t="shared" si="14"/>
        <v>0</v>
      </c>
      <c r="K183" s="169">
        <f t="shared" si="15"/>
        <v>0</v>
      </c>
      <c r="L183" s="105">
        <f>SUMIFS('intervences kodi'!$M$5:$M$222,'intervences kodi'!$L$5:$L$222,'Visi kodi'!A183,'intervences kodi'!$J$5:$J$222,'Visi kodi'!$L$2)+SUMIFS('intervences kodi'!$M$5:$M$222,'intervences kodi'!$N$5:$N$222,'Visi kodi'!A183,'intervences kodi'!$J$5:$J$222,'Visi kodi'!$L$2)+SUMIFS('intervences kodi'!$M$5:$M$222,'intervences kodi'!$P$5:$P$222,'Visi kodi'!A183,'intervences kodi'!$J$5:$J$222,'Visi kodi'!$L$2)+SUMIFS('intervences kodi'!$M$5:$M$222,'intervences kodi'!$R$5:$R$222,'Visi kodi'!A183,'intervences kodi'!$J$5:$J$222,'Visi kodi'!$L$2)+SUMIFS('intervences kodi'!$M$5:$M$222,'intervences kodi'!$T$5:$T$222,'Visi kodi'!A183,'intervences kodi'!$J$5:$J$222,'Visi kodi'!$L$2)+SUMIFS('intervences kodi'!$M$5:$M$222,'intervences kodi'!$V$5:$V$222,'Visi kodi'!A183,'intervences kodi'!$J$5:$J$222,'Visi kodi'!$L$2)</f>
        <v>0</v>
      </c>
      <c r="M183" s="82">
        <f t="shared" si="16"/>
        <v>0</v>
      </c>
      <c r="N183" s="82"/>
      <c r="O183" s="82"/>
    </row>
    <row r="184" spans="1:15" ht="11.15" customHeight="1" x14ac:dyDescent="0.2">
      <c r="A184" s="168">
        <v>174</v>
      </c>
      <c r="B184" s="171" t="s">
        <v>474</v>
      </c>
      <c r="C184" s="170">
        <v>0</v>
      </c>
      <c r="D184" s="170">
        <v>0</v>
      </c>
      <c r="F184" s="105">
        <f>SUMIFS('intervences kodi'!$M$5:$M$222,'intervences kodi'!$L$5:$L$222,'Visi kodi'!A184,'intervences kodi'!$J$5:$J$222,'Visi kodi'!$F$2)+SUMIFS('intervences kodi'!$O$5:$O$222,'intervences kodi'!$N$5:$N$222,'Visi kodi'!A184,'intervences kodi'!$J$5:$J$222,'Visi kodi'!$F$2)+SUMIFS('intervences kodi'!$Q$5:$Q$222,'intervences kodi'!$P$5:$P$222,'Visi kodi'!A184,'intervences kodi'!$J$5:$J$222,'Visi kodi'!$F$2)+SUMIFS('intervences kodi'!$S$5:$S$222,'intervences kodi'!$R$5:$R$222,'Visi kodi'!A184,'intervences kodi'!$J$5:$J$222,'Visi kodi'!$F$2)+SUMIFS('intervences kodi'!$U$5:$U$222,'intervences kodi'!$T$5:$T$222,'Visi kodi'!A184,'intervences kodi'!$J$5:$J$222,'Visi kodi'!$F$2)+SUMIFS('intervences kodi'!$W$5:$W$222,'intervences kodi'!$V$5:$V$222,'Visi kodi'!A184,'intervences kodi'!$J$5:$J$222,'Visi kodi'!$F$2)</f>
        <v>0</v>
      </c>
      <c r="G184" s="105">
        <f>SUMIFS('intervences kodi'!$M$5:$M$222,'intervences kodi'!$L$5:$L$222,'Visi kodi'!A184,'intervences kodi'!$J$5:$J$222,'Visi kodi'!$G$2)+SUMIFS('intervences kodi'!$O$5:$O$222,'intervences kodi'!$N$5:$N$222,'Visi kodi'!A184,'intervences kodi'!$J$5:$J$222,'Visi kodi'!$G$2)+SUMIFS('intervences kodi'!$Q$5:$Q$222,'intervences kodi'!$P$5:$P$222,'Visi kodi'!A184,'intervences kodi'!$J$5:$J$222,'Visi kodi'!$G$2)+SUMIFS('intervences kodi'!$S$5:$S$222,'intervences kodi'!$R$5:$R$222,'Visi kodi'!A184,'intervences kodi'!$J$5:$J$222,'Visi kodi'!$G$2)+SUMIFS('intervences kodi'!$U$5:$U$222,'intervences kodi'!$T$5:$T$222,'Visi kodi'!A184,'intervences kodi'!$J$5:$J$222,'Visi kodi'!$G$2)+SUMIFS('intervences kodi'!$W$5:$W$222,'intervences kodi'!$V$5:$V$222,'Visi kodi'!A184,'intervences kodi'!$J$5:$J$222,'Visi kodi'!$G$2)</f>
        <v>0</v>
      </c>
      <c r="H184" s="105">
        <f t="shared" si="12"/>
        <v>0</v>
      </c>
      <c r="I184" s="105">
        <f t="shared" si="13"/>
        <v>0</v>
      </c>
      <c r="J184" s="105">
        <f t="shared" si="14"/>
        <v>0</v>
      </c>
      <c r="K184" s="169">
        <f t="shared" si="15"/>
        <v>0</v>
      </c>
      <c r="L184" s="105">
        <f>SUMIFS('intervences kodi'!$M$5:$M$222,'intervences kodi'!$L$5:$L$222,'Visi kodi'!A184,'intervences kodi'!$J$5:$J$222,'Visi kodi'!$L$2)+SUMIFS('intervences kodi'!$M$5:$M$222,'intervences kodi'!$N$5:$N$222,'Visi kodi'!A184,'intervences kodi'!$J$5:$J$222,'Visi kodi'!$L$2)+SUMIFS('intervences kodi'!$M$5:$M$222,'intervences kodi'!$P$5:$P$222,'Visi kodi'!A184,'intervences kodi'!$J$5:$J$222,'Visi kodi'!$L$2)+SUMIFS('intervences kodi'!$M$5:$M$222,'intervences kodi'!$R$5:$R$222,'Visi kodi'!A184,'intervences kodi'!$J$5:$J$222,'Visi kodi'!$L$2)+SUMIFS('intervences kodi'!$M$5:$M$222,'intervences kodi'!$T$5:$T$222,'Visi kodi'!A184,'intervences kodi'!$J$5:$J$222,'Visi kodi'!$L$2)+SUMIFS('intervences kodi'!$M$5:$M$222,'intervences kodi'!$V$5:$V$222,'Visi kodi'!A184,'intervences kodi'!$J$5:$J$222,'Visi kodi'!$L$2)</f>
        <v>0</v>
      </c>
      <c r="M184" s="82">
        <f t="shared" si="16"/>
        <v>0</v>
      </c>
      <c r="N184" s="82"/>
      <c r="O184" s="82"/>
    </row>
    <row r="185" spans="1:15" ht="11.15" customHeight="1" x14ac:dyDescent="0.2">
      <c r="A185" s="168">
        <v>175</v>
      </c>
      <c r="B185" s="171" t="s">
        <v>475</v>
      </c>
      <c r="C185" s="170">
        <v>0</v>
      </c>
      <c r="D185" s="170">
        <v>0</v>
      </c>
      <c r="F185" s="105">
        <f>SUMIFS('intervences kodi'!$M$5:$M$222,'intervences kodi'!$L$5:$L$222,'Visi kodi'!A185,'intervences kodi'!$J$5:$J$222,'Visi kodi'!$F$2)+SUMIFS('intervences kodi'!$O$5:$O$222,'intervences kodi'!$N$5:$N$222,'Visi kodi'!A185,'intervences kodi'!$J$5:$J$222,'Visi kodi'!$F$2)+SUMIFS('intervences kodi'!$Q$5:$Q$222,'intervences kodi'!$P$5:$P$222,'Visi kodi'!A185,'intervences kodi'!$J$5:$J$222,'Visi kodi'!$F$2)+SUMIFS('intervences kodi'!$S$5:$S$222,'intervences kodi'!$R$5:$R$222,'Visi kodi'!A185,'intervences kodi'!$J$5:$J$222,'Visi kodi'!$F$2)+SUMIFS('intervences kodi'!$U$5:$U$222,'intervences kodi'!$T$5:$T$222,'Visi kodi'!A185,'intervences kodi'!$J$5:$J$222,'Visi kodi'!$F$2)+SUMIFS('intervences kodi'!$W$5:$W$222,'intervences kodi'!$V$5:$V$222,'Visi kodi'!A185,'intervences kodi'!$J$5:$J$222,'Visi kodi'!$F$2)</f>
        <v>0</v>
      </c>
      <c r="G185" s="105">
        <f>SUMIFS('intervences kodi'!$M$5:$M$222,'intervences kodi'!$L$5:$L$222,'Visi kodi'!A185,'intervences kodi'!$J$5:$J$222,'Visi kodi'!$G$2)+SUMIFS('intervences kodi'!$O$5:$O$222,'intervences kodi'!$N$5:$N$222,'Visi kodi'!A185,'intervences kodi'!$J$5:$J$222,'Visi kodi'!$G$2)+SUMIFS('intervences kodi'!$Q$5:$Q$222,'intervences kodi'!$P$5:$P$222,'Visi kodi'!A185,'intervences kodi'!$J$5:$J$222,'Visi kodi'!$G$2)+SUMIFS('intervences kodi'!$S$5:$S$222,'intervences kodi'!$R$5:$R$222,'Visi kodi'!A185,'intervences kodi'!$J$5:$J$222,'Visi kodi'!$G$2)+SUMIFS('intervences kodi'!$U$5:$U$222,'intervences kodi'!$T$5:$T$222,'Visi kodi'!A185,'intervences kodi'!$J$5:$J$222,'Visi kodi'!$G$2)+SUMIFS('intervences kodi'!$W$5:$W$222,'intervences kodi'!$V$5:$V$222,'Visi kodi'!A185,'intervences kodi'!$J$5:$J$222,'Visi kodi'!$G$2)</f>
        <v>0</v>
      </c>
      <c r="H185" s="105">
        <f t="shared" si="12"/>
        <v>0</v>
      </c>
      <c r="I185" s="105">
        <f t="shared" si="13"/>
        <v>0</v>
      </c>
      <c r="J185" s="105">
        <f t="shared" si="14"/>
        <v>0</v>
      </c>
      <c r="K185" s="169">
        <f t="shared" si="15"/>
        <v>0</v>
      </c>
      <c r="L185" s="105">
        <f>SUMIFS('intervences kodi'!$M$5:$M$222,'intervences kodi'!$L$5:$L$222,'Visi kodi'!A185,'intervences kodi'!$J$5:$J$222,'Visi kodi'!$L$2)+SUMIFS('intervences kodi'!$M$5:$M$222,'intervences kodi'!$N$5:$N$222,'Visi kodi'!A185,'intervences kodi'!$J$5:$J$222,'Visi kodi'!$L$2)+SUMIFS('intervences kodi'!$M$5:$M$222,'intervences kodi'!$P$5:$P$222,'Visi kodi'!A185,'intervences kodi'!$J$5:$J$222,'Visi kodi'!$L$2)+SUMIFS('intervences kodi'!$M$5:$M$222,'intervences kodi'!$R$5:$R$222,'Visi kodi'!A185,'intervences kodi'!$J$5:$J$222,'Visi kodi'!$L$2)+SUMIFS('intervences kodi'!$M$5:$M$222,'intervences kodi'!$T$5:$T$222,'Visi kodi'!A185,'intervences kodi'!$J$5:$J$222,'Visi kodi'!$L$2)+SUMIFS('intervences kodi'!$M$5:$M$222,'intervences kodi'!$V$5:$V$222,'Visi kodi'!A185,'intervences kodi'!$J$5:$J$222,'Visi kodi'!$L$2)</f>
        <v>0</v>
      </c>
      <c r="M185" s="82">
        <f t="shared" si="16"/>
        <v>0</v>
      </c>
      <c r="N185" s="82"/>
      <c r="O185" s="82"/>
    </row>
    <row r="186" spans="1:15" ht="11.15" customHeight="1" x14ac:dyDescent="0.2">
      <c r="A186" s="168">
        <v>176</v>
      </c>
      <c r="B186" s="171" t="s">
        <v>476</v>
      </c>
      <c r="C186" s="170">
        <v>0</v>
      </c>
      <c r="D186" s="170">
        <v>0</v>
      </c>
      <c r="F186" s="105">
        <f>SUMIFS('intervences kodi'!$M$5:$M$222,'intervences kodi'!$L$5:$L$222,'Visi kodi'!A186,'intervences kodi'!$J$5:$J$222,'Visi kodi'!$F$2)+SUMIFS('intervences kodi'!$O$5:$O$222,'intervences kodi'!$N$5:$N$222,'Visi kodi'!A186,'intervences kodi'!$J$5:$J$222,'Visi kodi'!$F$2)+SUMIFS('intervences kodi'!$Q$5:$Q$222,'intervences kodi'!$P$5:$P$222,'Visi kodi'!A186,'intervences kodi'!$J$5:$J$222,'Visi kodi'!$F$2)+SUMIFS('intervences kodi'!$S$5:$S$222,'intervences kodi'!$R$5:$R$222,'Visi kodi'!A186,'intervences kodi'!$J$5:$J$222,'Visi kodi'!$F$2)+SUMIFS('intervences kodi'!$U$5:$U$222,'intervences kodi'!$T$5:$T$222,'Visi kodi'!A186,'intervences kodi'!$J$5:$J$222,'Visi kodi'!$F$2)+SUMIFS('intervences kodi'!$W$5:$W$222,'intervences kodi'!$V$5:$V$222,'Visi kodi'!A186,'intervences kodi'!$J$5:$J$222,'Visi kodi'!$F$2)</f>
        <v>0</v>
      </c>
      <c r="G186" s="105">
        <f>SUMIFS('intervences kodi'!$M$5:$M$222,'intervences kodi'!$L$5:$L$222,'Visi kodi'!A186,'intervences kodi'!$J$5:$J$222,'Visi kodi'!$G$2)+SUMIFS('intervences kodi'!$O$5:$O$222,'intervences kodi'!$N$5:$N$222,'Visi kodi'!A186,'intervences kodi'!$J$5:$J$222,'Visi kodi'!$G$2)+SUMIFS('intervences kodi'!$Q$5:$Q$222,'intervences kodi'!$P$5:$P$222,'Visi kodi'!A186,'intervences kodi'!$J$5:$J$222,'Visi kodi'!$G$2)+SUMIFS('intervences kodi'!$S$5:$S$222,'intervences kodi'!$R$5:$R$222,'Visi kodi'!A186,'intervences kodi'!$J$5:$J$222,'Visi kodi'!$G$2)+SUMIFS('intervences kodi'!$U$5:$U$222,'intervences kodi'!$T$5:$T$222,'Visi kodi'!A186,'intervences kodi'!$J$5:$J$222,'Visi kodi'!$G$2)+SUMIFS('intervences kodi'!$W$5:$W$222,'intervences kodi'!$V$5:$V$222,'Visi kodi'!A186,'intervences kodi'!$J$5:$J$222,'Visi kodi'!$G$2)</f>
        <v>0</v>
      </c>
      <c r="H186" s="105">
        <f t="shared" si="12"/>
        <v>0</v>
      </c>
      <c r="I186" s="105">
        <f t="shared" si="13"/>
        <v>0</v>
      </c>
      <c r="J186" s="105">
        <f t="shared" si="14"/>
        <v>0</v>
      </c>
      <c r="K186" s="169">
        <f t="shared" si="15"/>
        <v>0</v>
      </c>
      <c r="L186" s="105">
        <f>SUMIFS('intervences kodi'!$M$5:$M$222,'intervences kodi'!$L$5:$L$222,'Visi kodi'!A186,'intervences kodi'!$J$5:$J$222,'Visi kodi'!$L$2)+SUMIFS('intervences kodi'!$M$5:$M$222,'intervences kodi'!$N$5:$N$222,'Visi kodi'!A186,'intervences kodi'!$J$5:$J$222,'Visi kodi'!$L$2)+SUMIFS('intervences kodi'!$M$5:$M$222,'intervences kodi'!$P$5:$P$222,'Visi kodi'!A186,'intervences kodi'!$J$5:$J$222,'Visi kodi'!$L$2)+SUMIFS('intervences kodi'!$M$5:$M$222,'intervences kodi'!$R$5:$R$222,'Visi kodi'!A186,'intervences kodi'!$J$5:$J$222,'Visi kodi'!$L$2)+SUMIFS('intervences kodi'!$M$5:$M$222,'intervences kodi'!$T$5:$T$222,'Visi kodi'!A186,'intervences kodi'!$J$5:$J$222,'Visi kodi'!$L$2)+SUMIFS('intervences kodi'!$M$5:$M$222,'intervences kodi'!$V$5:$V$222,'Visi kodi'!A186,'intervences kodi'!$J$5:$J$222,'Visi kodi'!$L$2)</f>
        <v>0</v>
      </c>
      <c r="M186" s="82">
        <f t="shared" si="16"/>
        <v>0</v>
      </c>
      <c r="N186" s="82"/>
      <c r="O186" s="82"/>
    </row>
    <row r="187" spans="1:15" ht="11.15" customHeight="1" x14ac:dyDescent="0.2">
      <c r="A187" s="168">
        <v>177</v>
      </c>
      <c r="B187" s="171" t="s">
        <v>477</v>
      </c>
      <c r="C187" s="172">
        <v>0.4</v>
      </c>
      <c r="D187" s="172">
        <v>0.4</v>
      </c>
      <c r="F187" s="105">
        <f>SUMIFS('intervences kodi'!$M$5:$M$222,'intervences kodi'!$L$5:$L$222,'Visi kodi'!A187,'intervences kodi'!$J$5:$J$222,'Visi kodi'!$F$2)+SUMIFS('intervences kodi'!$O$5:$O$222,'intervences kodi'!$N$5:$N$222,'Visi kodi'!A187,'intervences kodi'!$J$5:$J$222,'Visi kodi'!$F$2)+SUMIFS('intervences kodi'!$Q$5:$Q$222,'intervences kodi'!$P$5:$P$222,'Visi kodi'!A187,'intervences kodi'!$J$5:$J$222,'Visi kodi'!$F$2)+SUMIFS('intervences kodi'!$S$5:$S$222,'intervences kodi'!$R$5:$R$222,'Visi kodi'!A187,'intervences kodi'!$J$5:$J$222,'Visi kodi'!$F$2)+SUMIFS('intervences kodi'!$U$5:$U$222,'intervences kodi'!$T$5:$T$222,'Visi kodi'!A187,'intervences kodi'!$J$5:$J$222,'Visi kodi'!$F$2)+SUMIFS('intervences kodi'!$W$5:$W$222,'intervences kodi'!$V$5:$V$222,'Visi kodi'!A187,'intervences kodi'!$J$5:$J$222,'Visi kodi'!$F$2)</f>
        <v>0</v>
      </c>
      <c r="G187" s="105">
        <f>SUMIFS('intervences kodi'!$M$5:$M$222,'intervences kodi'!$L$5:$L$222,'Visi kodi'!A187,'intervences kodi'!$J$5:$J$222,'Visi kodi'!$G$2)+SUMIFS('intervences kodi'!$O$5:$O$222,'intervences kodi'!$N$5:$N$222,'Visi kodi'!A187,'intervences kodi'!$J$5:$J$222,'Visi kodi'!$G$2)+SUMIFS('intervences kodi'!$Q$5:$Q$222,'intervences kodi'!$P$5:$P$222,'Visi kodi'!A187,'intervences kodi'!$J$5:$J$222,'Visi kodi'!$G$2)+SUMIFS('intervences kodi'!$S$5:$S$222,'intervences kodi'!$R$5:$R$222,'Visi kodi'!A187,'intervences kodi'!$J$5:$J$222,'Visi kodi'!$G$2)+SUMIFS('intervences kodi'!$U$5:$U$222,'intervences kodi'!$T$5:$T$222,'Visi kodi'!A187,'intervences kodi'!$J$5:$J$222,'Visi kodi'!$G$2)+SUMIFS('intervences kodi'!$W$5:$W$222,'intervences kodi'!$V$5:$V$222,'Visi kodi'!A187,'intervences kodi'!$J$5:$J$222,'Visi kodi'!$G$2)</f>
        <v>0</v>
      </c>
      <c r="H187" s="105">
        <f t="shared" si="12"/>
        <v>0</v>
      </c>
      <c r="I187" s="105">
        <f t="shared" si="13"/>
        <v>0</v>
      </c>
      <c r="J187" s="105">
        <f t="shared" si="14"/>
        <v>0</v>
      </c>
      <c r="K187" s="169">
        <f t="shared" si="15"/>
        <v>0</v>
      </c>
      <c r="L187" s="105">
        <f>SUMIFS('intervences kodi'!$M$5:$M$222,'intervences kodi'!$L$5:$L$222,'Visi kodi'!A187,'intervences kodi'!$J$5:$J$222,'Visi kodi'!$L$2)+SUMIFS('intervences kodi'!$M$5:$M$222,'intervences kodi'!$N$5:$N$222,'Visi kodi'!A187,'intervences kodi'!$J$5:$J$222,'Visi kodi'!$L$2)+SUMIFS('intervences kodi'!$M$5:$M$222,'intervences kodi'!$P$5:$P$222,'Visi kodi'!A187,'intervences kodi'!$J$5:$J$222,'Visi kodi'!$L$2)+SUMIFS('intervences kodi'!$M$5:$M$222,'intervences kodi'!$R$5:$R$222,'Visi kodi'!A187,'intervences kodi'!$J$5:$J$222,'Visi kodi'!$L$2)+SUMIFS('intervences kodi'!$M$5:$M$222,'intervences kodi'!$T$5:$T$222,'Visi kodi'!A187,'intervences kodi'!$J$5:$J$222,'Visi kodi'!$L$2)+SUMIFS('intervences kodi'!$M$5:$M$222,'intervences kodi'!$V$5:$V$222,'Visi kodi'!A187,'intervences kodi'!$J$5:$J$222,'Visi kodi'!$L$2)</f>
        <v>0</v>
      </c>
      <c r="M187" s="82">
        <f t="shared" si="16"/>
        <v>0</v>
      </c>
      <c r="N187" s="82"/>
      <c r="O187" s="82"/>
    </row>
    <row r="188" spans="1:15" ht="11.15" customHeight="1" x14ac:dyDescent="0.2">
      <c r="A188" s="168">
        <v>178</v>
      </c>
      <c r="B188" s="61" t="s">
        <v>478</v>
      </c>
      <c r="C188" s="56">
        <v>0</v>
      </c>
      <c r="D188" s="56">
        <v>0</v>
      </c>
      <c r="F188" s="105">
        <f>SUMIFS('intervences kodi'!$M$5:$M$222,'intervences kodi'!$L$5:$L$222,'Visi kodi'!A188,'intervences kodi'!$J$5:$J$222,'Visi kodi'!$F$2)+SUMIFS('intervences kodi'!$O$5:$O$222,'intervences kodi'!$N$5:$N$222,'Visi kodi'!A188,'intervences kodi'!$J$5:$J$222,'Visi kodi'!$F$2)+SUMIFS('intervences kodi'!$Q$5:$Q$222,'intervences kodi'!$P$5:$P$222,'Visi kodi'!A188,'intervences kodi'!$J$5:$J$222,'Visi kodi'!$F$2)+SUMIFS('intervences kodi'!$S$5:$S$222,'intervences kodi'!$R$5:$R$222,'Visi kodi'!A188,'intervences kodi'!$J$5:$J$222,'Visi kodi'!$F$2)+SUMIFS('intervences kodi'!$U$5:$U$222,'intervences kodi'!$T$5:$T$222,'Visi kodi'!A188,'intervences kodi'!$J$5:$J$222,'Visi kodi'!$F$2)+SUMIFS('intervences kodi'!$W$5:$W$222,'intervences kodi'!$V$5:$V$222,'Visi kodi'!A188,'intervences kodi'!$J$5:$J$222,'Visi kodi'!$F$2)</f>
        <v>0</v>
      </c>
      <c r="G188" s="105">
        <f>SUMIFS('intervences kodi'!$M$5:$M$222,'intervences kodi'!$L$5:$L$222,'Visi kodi'!A188,'intervences kodi'!$J$5:$J$222,'Visi kodi'!$G$2)+SUMIFS('intervences kodi'!$O$5:$O$222,'intervences kodi'!$N$5:$N$222,'Visi kodi'!A188,'intervences kodi'!$J$5:$J$222,'Visi kodi'!$G$2)+SUMIFS('intervences kodi'!$Q$5:$Q$222,'intervences kodi'!$P$5:$P$222,'Visi kodi'!A188,'intervences kodi'!$J$5:$J$222,'Visi kodi'!$G$2)+SUMIFS('intervences kodi'!$S$5:$S$222,'intervences kodi'!$R$5:$R$222,'Visi kodi'!A188,'intervences kodi'!$J$5:$J$222,'Visi kodi'!$G$2)+SUMIFS('intervences kodi'!$U$5:$U$222,'intervences kodi'!$T$5:$T$222,'Visi kodi'!A188,'intervences kodi'!$J$5:$J$222,'Visi kodi'!$G$2)+SUMIFS('intervences kodi'!$W$5:$W$222,'intervences kodi'!$V$5:$V$222,'Visi kodi'!A188,'intervences kodi'!$J$5:$J$222,'Visi kodi'!$G$2)</f>
        <v>0</v>
      </c>
      <c r="H188" s="105">
        <f t="shared" si="12"/>
        <v>0</v>
      </c>
      <c r="I188" s="105">
        <f t="shared" si="13"/>
        <v>0</v>
      </c>
      <c r="J188" s="105">
        <f t="shared" si="14"/>
        <v>0</v>
      </c>
      <c r="K188" s="169">
        <f t="shared" si="15"/>
        <v>0</v>
      </c>
      <c r="L188" s="105">
        <f>SUMIFS('intervences kodi'!$M$5:$M$222,'intervences kodi'!$L$5:$L$222,'Visi kodi'!A188,'intervences kodi'!$J$5:$J$222,'Visi kodi'!$L$2)+SUMIFS('intervences kodi'!$M$5:$M$222,'intervences kodi'!$N$5:$N$222,'Visi kodi'!A188,'intervences kodi'!$J$5:$J$222,'Visi kodi'!$L$2)+SUMIFS('intervences kodi'!$M$5:$M$222,'intervences kodi'!$P$5:$P$222,'Visi kodi'!A188,'intervences kodi'!$J$5:$J$222,'Visi kodi'!$L$2)+SUMIFS('intervences kodi'!$M$5:$M$222,'intervences kodi'!$R$5:$R$222,'Visi kodi'!A188,'intervences kodi'!$J$5:$J$222,'Visi kodi'!$L$2)+SUMIFS('intervences kodi'!$M$5:$M$222,'intervences kodi'!$T$5:$T$222,'Visi kodi'!A188,'intervences kodi'!$J$5:$J$222,'Visi kodi'!$L$2)+SUMIFS('intervences kodi'!$M$5:$M$222,'intervences kodi'!$V$5:$V$222,'Visi kodi'!A188,'intervences kodi'!$J$5:$J$222,'Visi kodi'!$L$2)</f>
        <v>0</v>
      </c>
      <c r="M188" s="82">
        <f t="shared" si="16"/>
        <v>0</v>
      </c>
      <c r="N188" s="82"/>
      <c r="O188" s="82"/>
    </row>
    <row r="189" spans="1:15" ht="11.15" customHeight="1" x14ac:dyDescent="0.2">
      <c r="A189" s="168"/>
      <c r="B189" s="346"/>
      <c r="C189" s="346"/>
      <c r="D189" s="346"/>
      <c r="F189" s="105">
        <f>SUMIFS('intervences kodi'!$M$5:$M$222,'intervences kodi'!$L$5:$L$222,'Visi kodi'!A189,'intervences kodi'!$J$5:$J$222,'Visi kodi'!$F$2)+SUMIFS('intervences kodi'!$O$5:$O$222,'intervences kodi'!$N$5:$N$222,'Visi kodi'!A189,'intervences kodi'!$J$5:$J$222,'Visi kodi'!$F$2)+SUMIFS('intervences kodi'!$Q$5:$Q$222,'intervences kodi'!$P$5:$P$222,'Visi kodi'!A189,'intervences kodi'!$J$5:$J$222,'Visi kodi'!$F$2)+SUMIFS('intervences kodi'!$S$5:$S$222,'intervences kodi'!$R$5:$R$222,'Visi kodi'!A189,'intervences kodi'!$J$5:$J$222,'Visi kodi'!$F$2)+SUMIFS('intervences kodi'!$U$5:$U$222,'intervences kodi'!$T$5:$T$222,'Visi kodi'!A189,'intervences kodi'!$J$5:$J$222,'Visi kodi'!$F$2)+SUMIFS('intervences kodi'!$W$5:$W$222,'intervences kodi'!$V$5:$V$222,'Visi kodi'!A189,'intervences kodi'!$J$5:$J$222,'Visi kodi'!$F$2)</f>
        <v>0</v>
      </c>
      <c r="G189" s="105">
        <f>SUMIFS('intervences kodi'!$M$5:$M$222,'intervences kodi'!$L$5:$L$222,'Visi kodi'!A189,'intervences kodi'!$J$5:$J$222,'Visi kodi'!$G$2)+SUMIFS('intervences kodi'!$O$5:$O$222,'intervences kodi'!$N$5:$N$222,'Visi kodi'!A189,'intervences kodi'!$J$5:$J$222,'Visi kodi'!$G$2)+SUMIFS('intervences kodi'!$Q$5:$Q$222,'intervences kodi'!$P$5:$P$222,'Visi kodi'!A189,'intervences kodi'!$J$5:$J$222,'Visi kodi'!$G$2)+SUMIFS('intervences kodi'!$S$5:$S$222,'intervences kodi'!$R$5:$R$222,'Visi kodi'!A189,'intervences kodi'!$J$5:$J$222,'Visi kodi'!$G$2)+SUMIFS('intervences kodi'!$U$5:$U$222,'intervences kodi'!$T$5:$T$222,'Visi kodi'!A189,'intervences kodi'!$J$5:$J$222,'Visi kodi'!$G$2)+SUMIFS('intervences kodi'!$W$5:$W$222,'intervences kodi'!$V$5:$V$222,'Visi kodi'!A189,'intervences kodi'!$J$5:$J$222,'Visi kodi'!$G$2)</f>
        <v>0</v>
      </c>
      <c r="H189" s="105">
        <f t="shared" si="12"/>
        <v>0</v>
      </c>
      <c r="I189" s="105">
        <f t="shared" si="13"/>
        <v>0</v>
      </c>
      <c r="J189" s="105">
        <f t="shared" si="14"/>
        <v>0</v>
      </c>
      <c r="K189" s="169">
        <f t="shared" si="15"/>
        <v>0</v>
      </c>
      <c r="L189" s="105">
        <f>SUMIFS('intervences kodi'!$M$5:$M$222,'intervences kodi'!$L$5:$L$222,'Visi kodi'!A189,'intervences kodi'!$J$5:$J$222,'Visi kodi'!$L$2)+SUMIFS('intervences kodi'!$M$5:$M$222,'intervences kodi'!$N$5:$N$222,'Visi kodi'!A189,'intervences kodi'!$J$5:$J$222,'Visi kodi'!$L$2)+SUMIFS('intervences kodi'!$M$5:$M$222,'intervences kodi'!$P$5:$P$222,'Visi kodi'!A189,'intervences kodi'!$J$5:$J$222,'Visi kodi'!$L$2)+SUMIFS('intervences kodi'!$M$5:$M$222,'intervences kodi'!$R$5:$R$222,'Visi kodi'!A189,'intervences kodi'!$J$5:$J$222,'Visi kodi'!$L$2)+SUMIFS('intervences kodi'!$M$5:$M$222,'intervences kodi'!$T$5:$T$222,'Visi kodi'!A189,'intervences kodi'!$J$5:$J$222,'Visi kodi'!$L$2)+SUMIFS('intervences kodi'!$M$5:$M$222,'intervences kodi'!$V$5:$V$222,'Visi kodi'!A189,'intervences kodi'!$J$5:$J$222,'Visi kodi'!$L$2)</f>
        <v>0</v>
      </c>
      <c r="M189" s="82">
        <f t="shared" si="16"/>
        <v>0</v>
      </c>
      <c r="N189" s="82"/>
      <c r="O189" s="82"/>
    </row>
    <row r="190" spans="1:15" ht="11.15" customHeight="1" x14ac:dyDescent="0.2">
      <c r="A190" s="168">
        <v>179</v>
      </c>
      <c r="B190" s="61" t="s">
        <v>479</v>
      </c>
      <c r="C190" s="56">
        <v>0</v>
      </c>
      <c r="D190" s="56">
        <v>0</v>
      </c>
      <c r="F190" s="105">
        <f>SUMIFS('intervences kodi'!$M$5:$M$222,'intervences kodi'!$L$5:$L$222,'Visi kodi'!A190,'intervences kodi'!$J$5:$J$222,'Visi kodi'!$F$2)+SUMIFS('intervences kodi'!$O$5:$O$222,'intervences kodi'!$N$5:$N$222,'Visi kodi'!A190,'intervences kodi'!$J$5:$J$222,'Visi kodi'!$F$2)+SUMIFS('intervences kodi'!$Q$5:$Q$222,'intervences kodi'!$P$5:$P$222,'Visi kodi'!A190,'intervences kodi'!$J$5:$J$222,'Visi kodi'!$F$2)+SUMIFS('intervences kodi'!$S$5:$S$222,'intervences kodi'!$R$5:$R$222,'Visi kodi'!A190,'intervences kodi'!$J$5:$J$222,'Visi kodi'!$F$2)+SUMIFS('intervences kodi'!$U$5:$U$222,'intervences kodi'!$T$5:$T$222,'Visi kodi'!A190,'intervences kodi'!$J$5:$J$222,'Visi kodi'!$F$2)+SUMIFS('intervences kodi'!$W$5:$W$222,'intervences kodi'!$V$5:$V$222,'Visi kodi'!A190,'intervences kodi'!$J$5:$J$222,'Visi kodi'!$F$2)</f>
        <v>0</v>
      </c>
      <c r="G190" s="105">
        <f>SUMIFS('intervences kodi'!$M$5:$M$222,'intervences kodi'!$L$5:$L$222,'Visi kodi'!A190,'intervences kodi'!$J$5:$J$222,'Visi kodi'!$G$2)+SUMIFS('intervences kodi'!$O$5:$O$222,'intervences kodi'!$N$5:$N$222,'Visi kodi'!A190,'intervences kodi'!$J$5:$J$222,'Visi kodi'!$G$2)+SUMIFS('intervences kodi'!$Q$5:$Q$222,'intervences kodi'!$P$5:$P$222,'Visi kodi'!A190,'intervences kodi'!$J$5:$J$222,'Visi kodi'!$G$2)+SUMIFS('intervences kodi'!$S$5:$S$222,'intervences kodi'!$R$5:$R$222,'Visi kodi'!A190,'intervences kodi'!$J$5:$J$222,'Visi kodi'!$G$2)+SUMIFS('intervences kodi'!$U$5:$U$222,'intervences kodi'!$T$5:$T$222,'Visi kodi'!A190,'intervences kodi'!$J$5:$J$222,'Visi kodi'!$G$2)+SUMIFS('intervences kodi'!$W$5:$W$222,'intervences kodi'!$V$5:$V$222,'Visi kodi'!A190,'intervences kodi'!$J$5:$J$222,'Visi kodi'!$G$2)</f>
        <v>0</v>
      </c>
      <c r="H190" s="105">
        <f t="shared" si="12"/>
        <v>0</v>
      </c>
      <c r="I190" s="105">
        <f t="shared" si="13"/>
        <v>0</v>
      </c>
      <c r="J190" s="105">
        <f t="shared" si="14"/>
        <v>0</v>
      </c>
      <c r="K190" s="169">
        <f t="shared" si="15"/>
        <v>0</v>
      </c>
      <c r="L190" s="105">
        <f>SUMIFS('intervences kodi'!$M$5:$M$222,'intervences kodi'!$L$5:$L$222,'Visi kodi'!A190,'intervences kodi'!$J$5:$J$222,'Visi kodi'!$L$2)+SUMIFS('intervences kodi'!$M$5:$M$222,'intervences kodi'!$N$5:$N$222,'Visi kodi'!A190,'intervences kodi'!$J$5:$J$222,'Visi kodi'!$L$2)+SUMIFS('intervences kodi'!$M$5:$M$222,'intervences kodi'!$P$5:$P$222,'Visi kodi'!A190,'intervences kodi'!$J$5:$J$222,'Visi kodi'!$L$2)+SUMIFS('intervences kodi'!$M$5:$M$222,'intervences kodi'!$R$5:$R$222,'Visi kodi'!A190,'intervences kodi'!$J$5:$J$222,'Visi kodi'!$L$2)+SUMIFS('intervences kodi'!$M$5:$M$222,'intervences kodi'!$T$5:$T$222,'Visi kodi'!A190,'intervences kodi'!$J$5:$J$222,'Visi kodi'!$L$2)+SUMIFS('intervences kodi'!$M$5:$M$222,'intervences kodi'!$V$5:$V$222,'Visi kodi'!A190,'intervences kodi'!$J$5:$J$222,'Visi kodi'!$L$2)</f>
        <v>0</v>
      </c>
      <c r="M190" s="82">
        <f t="shared" si="16"/>
        <v>0</v>
      </c>
      <c r="N190" s="82"/>
      <c r="O190" s="82"/>
    </row>
    <row r="191" spans="1:15" ht="11.15" customHeight="1" x14ac:dyDescent="0.2">
      <c r="A191" s="168">
        <v>180</v>
      </c>
      <c r="B191" s="61" t="s">
        <v>480</v>
      </c>
      <c r="C191" s="56">
        <v>0</v>
      </c>
      <c r="D191" s="56">
        <v>0</v>
      </c>
      <c r="F191" s="105">
        <f>SUMIFS('intervences kodi'!$M$5:$M$222,'intervences kodi'!$L$5:$L$222,'Visi kodi'!A191,'intervences kodi'!$J$5:$J$222,'Visi kodi'!$F$2)+SUMIFS('intervences kodi'!$O$5:$O$222,'intervences kodi'!$N$5:$N$222,'Visi kodi'!A191,'intervences kodi'!$J$5:$J$222,'Visi kodi'!$F$2)+SUMIFS('intervences kodi'!$Q$5:$Q$222,'intervences kodi'!$P$5:$P$222,'Visi kodi'!A191,'intervences kodi'!$J$5:$J$222,'Visi kodi'!$F$2)+SUMIFS('intervences kodi'!$S$5:$S$222,'intervences kodi'!$R$5:$R$222,'Visi kodi'!A191,'intervences kodi'!$J$5:$J$222,'Visi kodi'!$F$2)+SUMIFS('intervences kodi'!$U$5:$U$222,'intervences kodi'!$T$5:$T$222,'Visi kodi'!A191,'intervences kodi'!$J$5:$J$222,'Visi kodi'!$F$2)+SUMIFS('intervences kodi'!$W$5:$W$222,'intervences kodi'!$V$5:$V$222,'Visi kodi'!A191,'intervences kodi'!$J$5:$J$222,'Visi kodi'!$F$2)</f>
        <v>0</v>
      </c>
      <c r="G191" s="105">
        <f>SUMIFS('intervences kodi'!$M$5:$M$222,'intervences kodi'!$L$5:$L$222,'Visi kodi'!A191,'intervences kodi'!$J$5:$J$222,'Visi kodi'!$G$2)+SUMIFS('intervences kodi'!$O$5:$O$222,'intervences kodi'!$N$5:$N$222,'Visi kodi'!A191,'intervences kodi'!$J$5:$J$222,'Visi kodi'!$G$2)+SUMIFS('intervences kodi'!$Q$5:$Q$222,'intervences kodi'!$P$5:$P$222,'Visi kodi'!A191,'intervences kodi'!$J$5:$J$222,'Visi kodi'!$G$2)+SUMIFS('intervences kodi'!$S$5:$S$222,'intervences kodi'!$R$5:$R$222,'Visi kodi'!A191,'intervences kodi'!$J$5:$J$222,'Visi kodi'!$G$2)+SUMIFS('intervences kodi'!$U$5:$U$222,'intervences kodi'!$T$5:$T$222,'Visi kodi'!A191,'intervences kodi'!$J$5:$J$222,'Visi kodi'!$G$2)+SUMIFS('intervences kodi'!$W$5:$W$222,'intervences kodi'!$V$5:$V$222,'Visi kodi'!A191,'intervences kodi'!$J$5:$J$222,'Visi kodi'!$G$2)</f>
        <v>0</v>
      </c>
      <c r="H191" s="105">
        <f t="shared" si="12"/>
        <v>0</v>
      </c>
      <c r="I191" s="105">
        <f t="shared" si="13"/>
        <v>0</v>
      </c>
      <c r="J191" s="105">
        <f t="shared" si="14"/>
        <v>0</v>
      </c>
      <c r="K191" s="169">
        <f t="shared" si="15"/>
        <v>0</v>
      </c>
      <c r="L191" s="105">
        <f>SUMIFS('intervences kodi'!$M$5:$M$222,'intervences kodi'!$L$5:$L$222,'Visi kodi'!A191,'intervences kodi'!$J$5:$J$222,'Visi kodi'!$L$2)+SUMIFS('intervences kodi'!$M$5:$M$222,'intervences kodi'!$N$5:$N$222,'Visi kodi'!A191,'intervences kodi'!$J$5:$J$222,'Visi kodi'!$L$2)+SUMIFS('intervences kodi'!$M$5:$M$222,'intervences kodi'!$P$5:$P$222,'Visi kodi'!A191,'intervences kodi'!$J$5:$J$222,'Visi kodi'!$L$2)+SUMIFS('intervences kodi'!$M$5:$M$222,'intervences kodi'!$R$5:$R$222,'Visi kodi'!A191,'intervences kodi'!$J$5:$J$222,'Visi kodi'!$L$2)+SUMIFS('intervences kodi'!$M$5:$M$222,'intervences kodi'!$T$5:$T$222,'Visi kodi'!A191,'intervences kodi'!$J$5:$J$222,'Visi kodi'!$L$2)+SUMIFS('intervences kodi'!$M$5:$M$222,'intervences kodi'!$V$5:$V$222,'Visi kodi'!A191,'intervences kodi'!$J$5:$J$222,'Visi kodi'!$L$2)</f>
        <v>0</v>
      </c>
      <c r="M191" s="82">
        <f t="shared" si="16"/>
        <v>0</v>
      </c>
      <c r="N191" s="82"/>
      <c r="O191" s="82"/>
    </row>
    <row r="192" spans="1:15" ht="11.15" customHeight="1" x14ac:dyDescent="0.2">
      <c r="A192" s="168">
        <v>181</v>
      </c>
      <c r="B192" s="61" t="s">
        <v>481</v>
      </c>
      <c r="C192" s="56">
        <v>0</v>
      </c>
      <c r="D192" s="56">
        <v>0</v>
      </c>
      <c r="F192" s="105">
        <f>SUMIFS('intervences kodi'!$M$5:$M$222,'intervences kodi'!$L$5:$L$222,'Visi kodi'!A192,'intervences kodi'!$J$5:$J$222,'Visi kodi'!$F$2)+SUMIFS('intervences kodi'!$O$5:$O$222,'intervences kodi'!$N$5:$N$222,'Visi kodi'!A192,'intervences kodi'!$J$5:$J$222,'Visi kodi'!$F$2)+SUMIFS('intervences kodi'!$Q$5:$Q$222,'intervences kodi'!$P$5:$P$222,'Visi kodi'!A192,'intervences kodi'!$J$5:$J$222,'Visi kodi'!$F$2)+SUMIFS('intervences kodi'!$S$5:$S$222,'intervences kodi'!$R$5:$R$222,'Visi kodi'!A192,'intervences kodi'!$J$5:$J$222,'Visi kodi'!$F$2)+SUMIFS('intervences kodi'!$U$5:$U$222,'intervences kodi'!$T$5:$T$222,'Visi kodi'!A192,'intervences kodi'!$J$5:$J$222,'Visi kodi'!$F$2)+SUMIFS('intervences kodi'!$W$5:$W$222,'intervences kodi'!$V$5:$V$222,'Visi kodi'!A192,'intervences kodi'!$J$5:$J$222,'Visi kodi'!$F$2)</f>
        <v>0</v>
      </c>
      <c r="G192" s="105">
        <f>SUMIFS('intervences kodi'!$M$5:$M$222,'intervences kodi'!$L$5:$L$222,'Visi kodi'!A192,'intervences kodi'!$J$5:$J$222,'Visi kodi'!$G$2)+SUMIFS('intervences kodi'!$O$5:$O$222,'intervences kodi'!$N$5:$N$222,'Visi kodi'!A192,'intervences kodi'!$J$5:$J$222,'Visi kodi'!$G$2)+SUMIFS('intervences kodi'!$Q$5:$Q$222,'intervences kodi'!$P$5:$P$222,'Visi kodi'!A192,'intervences kodi'!$J$5:$J$222,'Visi kodi'!$G$2)+SUMIFS('intervences kodi'!$S$5:$S$222,'intervences kodi'!$R$5:$R$222,'Visi kodi'!A192,'intervences kodi'!$J$5:$J$222,'Visi kodi'!$G$2)+SUMIFS('intervences kodi'!$U$5:$U$222,'intervences kodi'!$T$5:$T$222,'Visi kodi'!A192,'intervences kodi'!$J$5:$J$222,'Visi kodi'!$G$2)+SUMIFS('intervences kodi'!$W$5:$W$222,'intervences kodi'!$V$5:$V$222,'Visi kodi'!A192,'intervences kodi'!$J$5:$J$222,'Visi kodi'!$G$2)</f>
        <v>0</v>
      </c>
      <c r="H192" s="105">
        <f t="shared" si="12"/>
        <v>0</v>
      </c>
      <c r="I192" s="105">
        <f t="shared" si="13"/>
        <v>0</v>
      </c>
      <c r="J192" s="105">
        <f t="shared" si="14"/>
        <v>0</v>
      </c>
      <c r="K192" s="169">
        <f t="shared" si="15"/>
        <v>0</v>
      </c>
      <c r="L192" s="105">
        <f>SUMIFS('intervences kodi'!$M$5:$M$222,'intervences kodi'!$L$5:$L$222,'Visi kodi'!A192,'intervences kodi'!$J$5:$J$222,'Visi kodi'!$L$2)+SUMIFS('intervences kodi'!$M$5:$M$222,'intervences kodi'!$N$5:$N$222,'Visi kodi'!A192,'intervences kodi'!$J$5:$J$222,'Visi kodi'!$L$2)+SUMIFS('intervences kodi'!$M$5:$M$222,'intervences kodi'!$P$5:$P$222,'Visi kodi'!A192,'intervences kodi'!$J$5:$J$222,'Visi kodi'!$L$2)+SUMIFS('intervences kodi'!$M$5:$M$222,'intervences kodi'!$R$5:$R$222,'Visi kodi'!A192,'intervences kodi'!$J$5:$J$222,'Visi kodi'!$L$2)+SUMIFS('intervences kodi'!$M$5:$M$222,'intervences kodi'!$T$5:$T$222,'Visi kodi'!A192,'intervences kodi'!$J$5:$J$222,'Visi kodi'!$L$2)+SUMIFS('intervences kodi'!$M$5:$M$222,'intervences kodi'!$V$5:$V$222,'Visi kodi'!A192,'intervences kodi'!$J$5:$J$222,'Visi kodi'!$L$2)</f>
        <v>0</v>
      </c>
      <c r="M192" s="82">
        <f t="shared" si="16"/>
        <v>0</v>
      </c>
      <c r="N192" s="82"/>
      <c r="O192" s="82"/>
    </row>
    <row r="193" spans="1:15" ht="11.15" customHeight="1" x14ac:dyDescent="0.2">
      <c r="A193" s="193">
        <v>182</v>
      </c>
      <c r="B193" s="194" t="s">
        <v>482</v>
      </c>
      <c r="C193" s="195">
        <v>0</v>
      </c>
      <c r="D193" s="195">
        <v>0</v>
      </c>
      <c r="F193" s="105">
        <f>SUMIFS('intervences kodi'!$M$5:$M$222,'intervences kodi'!$L$5:$L$222,'Visi kodi'!A193,'intervences kodi'!$J$5:$J$222,'Visi kodi'!$F$2)+SUMIFS('intervences kodi'!$O$5:$O$222,'intervences kodi'!$N$5:$N$222,'Visi kodi'!A193,'intervences kodi'!$J$5:$J$222,'Visi kodi'!$F$2)+SUMIFS('intervences kodi'!$Q$5:$Q$222,'intervences kodi'!$P$5:$P$222,'Visi kodi'!A193,'intervences kodi'!$J$5:$J$222,'Visi kodi'!$F$2)+SUMIFS('intervences kodi'!$S$5:$S$222,'intervences kodi'!$R$5:$R$222,'Visi kodi'!A193,'intervences kodi'!$J$5:$J$222,'Visi kodi'!$F$2)+SUMIFS('intervences kodi'!$U$5:$U$222,'intervences kodi'!$T$5:$T$222,'Visi kodi'!A193,'intervences kodi'!$J$5:$J$222,'Visi kodi'!$F$2)+SUMIFS('intervences kodi'!$W$5:$W$222,'intervences kodi'!$V$5:$V$222,'Visi kodi'!A193,'intervences kodi'!$J$5:$J$222,'Visi kodi'!$F$2)</f>
        <v>3000000</v>
      </c>
      <c r="G193" s="105">
        <f>SUMIFS('intervences kodi'!$M$5:$M$222,'intervences kodi'!$L$5:$L$222,'Visi kodi'!A193,'intervences kodi'!$J$5:$J$222,'Visi kodi'!$G$2)+SUMIFS('intervences kodi'!$O$5:$O$222,'intervences kodi'!$N$5:$N$222,'Visi kodi'!A193,'intervences kodi'!$J$5:$J$222,'Visi kodi'!$G$2)+SUMIFS('intervences kodi'!$Q$5:$Q$222,'intervences kodi'!$P$5:$P$222,'Visi kodi'!A193,'intervences kodi'!$J$5:$J$222,'Visi kodi'!$G$2)+SUMIFS('intervences kodi'!$S$5:$S$222,'intervences kodi'!$R$5:$R$222,'Visi kodi'!A193,'intervences kodi'!$J$5:$J$222,'Visi kodi'!$G$2)+SUMIFS('intervences kodi'!$U$5:$U$222,'intervences kodi'!$T$5:$T$222,'Visi kodi'!A193,'intervences kodi'!$J$5:$J$222,'Visi kodi'!$G$2)+SUMIFS('intervences kodi'!$W$5:$W$222,'intervences kodi'!$V$5:$V$222,'Visi kodi'!A193,'intervences kodi'!$J$5:$J$222,'Visi kodi'!$G$2)</f>
        <v>0</v>
      </c>
      <c r="H193" s="105">
        <f t="shared" si="12"/>
        <v>0</v>
      </c>
      <c r="I193" s="105">
        <f t="shared" si="13"/>
        <v>0</v>
      </c>
      <c r="J193" s="105">
        <f t="shared" si="14"/>
        <v>0</v>
      </c>
      <c r="K193" s="169">
        <f t="shared" si="15"/>
        <v>0</v>
      </c>
      <c r="L193" s="105">
        <f>SUMIFS('intervences kodi'!$M$5:$M$222,'intervences kodi'!$L$5:$L$222,'Visi kodi'!A193,'intervences kodi'!$J$5:$J$222,'Visi kodi'!$L$2)+SUMIFS('intervences kodi'!$M$5:$M$222,'intervences kodi'!$N$5:$N$222,'Visi kodi'!A193,'intervences kodi'!$J$5:$J$222,'Visi kodi'!$L$2)+SUMIFS('intervences kodi'!$M$5:$M$222,'intervences kodi'!$P$5:$P$222,'Visi kodi'!A193,'intervences kodi'!$J$5:$J$222,'Visi kodi'!$L$2)+SUMIFS('intervences kodi'!$M$5:$M$222,'intervences kodi'!$R$5:$R$222,'Visi kodi'!A193,'intervences kodi'!$J$5:$J$222,'Visi kodi'!$L$2)+SUMIFS('intervences kodi'!$M$5:$M$222,'intervences kodi'!$T$5:$T$222,'Visi kodi'!A193,'intervences kodi'!$J$5:$J$222,'Visi kodi'!$L$2)+SUMIFS('intervences kodi'!$M$5:$M$222,'intervences kodi'!$V$5:$V$222,'Visi kodi'!A193,'intervences kodi'!$J$5:$J$222,'Visi kodi'!$L$2)</f>
        <v>0</v>
      </c>
      <c r="M193" s="82">
        <f t="shared" si="16"/>
        <v>0</v>
      </c>
      <c r="N193" s="82"/>
      <c r="O193" s="82"/>
    </row>
    <row r="194" spans="1:15" ht="11.15" customHeight="1" x14ac:dyDescent="0.2">
      <c r="A194" s="196" t="s">
        <v>1468</v>
      </c>
      <c r="B194" s="79" t="s">
        <v>1469</v>
      </c>
      <c r="C194" s="197">
        <v>0</v>
      </c>
      <c r="D194" s="197">
        <v>0</v>
      </c>
      <c r="F194" s="105">
        <f>SUMIFS('intervences kodi'!$M$5:$M$222,'intervences kodi'!$L$5:$L$222,'Visi kodi'!A194,'intervences kodi'!$J$5:$J$222,'Visi kodi'!$F$2)+SUMIFS('intervences kodi'!$O$5:$O$222,'intervences kodi'!$N$5:$N$222,'Visi kodi'!A194,'intervences kodi'!$J$5:$J$222,'Visi kodi'!$F$2)+SUMIFS('intervences kodi'!$Q$5:$Q$222,'intervences kodi'!$P$5:$P$222,'Visi kodi'!A194,'intervences kodi'!$J$5:$J$222,'Visi kodi'!$F$2)+SUMIFS('intervences kodi'!$S$5:$S$222,'intervences kodi'!$R$5:$R$222,'Visi kodi'!A194,'intervences kodi'!$J$5:$J$222,'Visi kodi'!$F$2)+SUMIFS('intervences kodi'!$U$5:$U$222,'intervences kodi'!$T$5:$T$222,'Visi kodi'!A194,'intervences kodi'!$J$5:$J$222,'Visi kodi'!$F$2)+SUMIFS('intervences kodi'!$W$5:$W$222,'intervences kodi'!$V$5:$V$222,'Visi kodi'!A194,'intervences kodi'!$J$5:$J$222,'Visi kodi'!$F$2)</f>
        <v>0</v>
      </c>
      <c r="G194" s="105">
        <f>SUMIFS('intervences kodi'!$M$5:$M$222,'intervences kodi'!$L$5:$L$222,'Visi kodi'!A194,'intervences kodi'!$J$5:$J$222,'Visi kodi'!$G$2)+SUMIFS('intervences kodi'!$O$5:$O$222,'intervences kodi'!$N$5:$N$222,'Visi kodi'!A194,'intervences kodi'!$J$5:$J$222,'Visi kodi'!$G$2)+SUMIFS('intervences kodi'!$Q$5:$Q$222,'intervences kodi'!$P$5:$P$222,'Visi kodi'!A194,'intervences kodi'!$J$5:$J$222,'Visi kodi'!$G$2)+SUMIFS('intervences kodi'!$S$5:$S$222,'intervences kodi'!$R$5:$R$222,'Visi kodi'!A194,'intervences kodi'!$J$5:$J$222,'Visi kodi'!$G$2)+SUMIFS('intervences kodi'!$U$5:$U$222,'intervences kodi'!$T$5:$T$222,'Visi kodi'!A194,'intervences kodi'!$J$5:$J$222,'Visi kodi'!$G$2)+SUMIFS('intervences kodi'!$W$5:$W$222,'intervences kodi'!$V$5:$V$222,'Visi kodi'!A194,'intervences kodi'!$J$5:$J$222,'Visi kodi'!$G$2)</f>
        <v>0</v>
      </c>
      <c r="H194" s="105">
        <f t="shared" ref="H194:H201" si="22">F194*C194</f>
        <v>0</v>
      </c>
      <c r="I194" s="105">
        <f t="shared" ref="I194:I201" si="23">G194*C194</f>
        <v>0</v>
      </c>
      <c r="J194" s="105">
        <f t="shared" ref="J194:J201" si="24">F194*D194</f>
        <v>0</v>
      </c>
      <c r="K194" s="169">
        <f t="shared" ref="K194:K201" si="25">G194*D194</f>
        <v>0</v>
      </c>
      <c r="L194" s="105">
        <f>SUMIFS('intervences kodi'!$M$5:$M$222,'intervences kodi'!$L$5:$L$222,'Visi kodi'!A194,'intervences kodi'!$J$5:$J$222,'Visi kodi'!$L$2)+SUMIFS('intervences kodi'!$M$5:$M$222,'intervences kodi'!$N$5:$N$222,'Visi kodi'!A194,'intervences kodi'!$J$5:$J$222,'Visi kodi'!$L$2)+SUMIFS('intervences kodi'!$M$5:$M$222,'intervences kodi'!$P$5:$P$222,'Visi kodi'!A194,'intervences kodi'!$J$5:$J$222,'Visi kodi'!$L$2)+SUMIFS('intervences kodi'!$M$5:$M$222,'intervences kodi'!$R$5:$R$222,'Visi kodi'!A194,'intervences kodi'!$J$5:$J$222,'Visi kodi'!$L$2)+SUMIFS('intervences kodi'!$M$5:$M$222,'intervences kodi'!$T$5:$T$222,'Visi kodi'!A194,'intervences kodi'!$J$5:$J$222,'Visi kodi'!$L$2)+SUMIFS('intervences kodi'!$M$5:$M$222,'intervences kodi'!$V$5:$V$222,'Visi kodi'!A194,'intervences kodi'!$J$5:$J$222,'Visi kodi'!$L$2)</f>
        <v>0</v>
      </c>
      <c r="M194" s="82">
        <f t="shared" ref="M194:M201" si="26">L194*C194</f>
        <v>0</v>
      </c>
      <c r="N194" s="82"/>
      <c r="O194" s="82"/>
    </row>
    <row r="195" spans="1:15" ht="11.15" customHeight="1" x14ac:dyDescent="0.2">
      <c r="A195" s="196" t="s">
        <v>1470</v>
      </c>
      <c r="B195" s="79" t="s">
        <v>1471</v>
      </c>
      <c r="C195" s="198">
        <v>1</v>
      </c>
      <c r="D195" s="199">
        <v>0.4</v>
      </c>
      <c r="F195" s="105">
        <f>SUMIFS('intervences kodi'!$M$5:$M$222,'intervences kodi'!$L$5:$L$222,'Visi kodi'!A195,'intervences kodi'!$J$5:$J$222,'Visi kodi'!$F$2)+SUMIFS('intervences kodi'!$O$5:$O$222,'intervences kodi'!$N$5:$N$222,'Visi kodi'!A195,'intervences kodi'!$J$5:$J$222,'Visi kodi'!$F$2)+SUMIFS('intervences kodi'!$Q$5:$Q$222,'intervences kodi'!$P$5:$P$222,'Visi kodi'!A195,'intervences kodi'!$J$5:$J$222,'Visi kodi'!$F$2)+SUMIFS('intervences kodi'!$S$5:$S$222,'intervences kodi'!$R$5:$R$222,'Visi kodi'!A195,'intervences kodi'!$J$5:$J$222,'Visi kodi'!$F$2)+SUMIFS('intervences kodi'!$U$5:$U$222,'intervences kodi'!$T$5:$T$222,'Visi kodi'!A195,'intervences kodi'!$J$5:$J$222,'Visi kodi'!$F$2)+SUMIFS('intervences kodi'!$W$5:$W$222,'intervences kodi'!$V$5:$V$222,'Visi kodi'!A195,'intervences kodi'!$J$5:$J$222,'Visi kodi'!$F$2)</f>
        <v>0</v>
      </c>
      <c r="G195" s="105">
        <f>SUMIFS('intervences kodi'!$M$5:$M$222,'intervences kodi'!$L$5:$L$222,'Visi kodi'!A195,'intervences kodi'!$J$5:$J$222,'Visi kodi'!$G$2)+SUMIFS('intervences kodi'!$O$5:$O$222,'intervences kodi'!$N$5:$N$222,'Visi kodi'!A195,'intervences kodi'!$J$5:$J$222,'Visi kodi'!$G$2)+SUMIFS('intervences kodi'!$Q$5:$Q$222,'intervences kodi'!$P$5:$P$222,'Visi kodi'!A195,'intervences kodi'!$J$5:$J$222,'Visi kodi'!$G$2)+SUMIFS('intervences kodi'!$S$5:$S$222,'intervences kodi'!$R$5:$R$222,'Visi kodi'!A195,'intervences kodi'!$J$5:$J$222,'Visi kodi'!$G$2)+SUMIFS('intervences kodi'!$U$5:$U$222,'intervences kodi'!$T$5:$T$222,'Visi kodi'!A195,'intervences kodi'!$J$5:$J$222,'Visi kodi'!$G$2)+SUMIFS('intervences kodi'!$W$5:$W$222,'intervences kodi'!$V$5:$V$222,'Visi kodi'!A195,'intervences kodi'!$J$5:$J$222,'Visi kodi'!$G$2)</f>
        <v>0</v>
      </c>
      <c r="H195" s="105">
        <f t="shared" si="22"/>
        <v>0</v>
      </c>
      <c r="I195" s="105">
        <f t="shared" si="23"/>
        <v>0</v>
      </c>
      <c r="J195" s="105">
        <f t="shared" si="24"/>
        <v>0</v>
      </c>
      <c r="K195" s="169">
        <f t="shared" si="25"/>
        <v>0</v>
      </c>
      <c r="L195" s="105">
        <f>SUMIFS('intervences kodi'!$M$5:$M$222,'intervences kodi'!$L$5:$L$222,'Visi kodi'!A195,'intervences kodi'!$J$5:$J$222,'Visi kodi'!$L$2)+SUMIFS('intervences kodi'!$M$5:$M$222,'intervences kodi'!$N$5:$N$222,'Visi kodi'!A195,'intervences kodi'!$J$5:$J$222,'Visi kodi'!$L$2)+SUMIFS('intervences kodi'!$M$5:$M$222,'intervences kodi'!$P$5:$P$222,'Visi kodi'!A195,'intervences kodi'!$J$5:$J$222,'Visi kodi'!$L$2)+SUMIFS('intervences kodi'!$M$5:$M$222,'intervences kodi'!$R$5:$R$222,'Visi kodi'!A195,'intervences kodi'!$J$5:$J$222,'Visi kodi'!$L$2)+SUMIFS('intervences kodi'!$M$5:$M$222,'intervences kodi'!$T$5:$T$222,'Visi kodi'!A195,'intervences kodi'!$J$5:$J$222,'Visi kodi'!$L$2)+SUMIFS('intervences kodi'!$M$5:$M$222,'intervences kodi'!$V$5:$V$222,'Visi kodi'!A195,'intervences kodi'!$J$5:$J$222,'Visi kodi'!$L$2)</f>
        <v>0</v>
      </c>
      <c r="M195" s="82">
        <f t="shared" si="26"/>
        <v>0</v>
      </c>
      <c r="N195" s="82"/>
      <c r="O195" s="82"/>
    </row>
    <row r="196" spans="1:15" ht="11.15" customHeight="1" x14ac:dyDescent="0.2">
      <c r="A196" s="196">
        <v>188</v>
      </c>
      <c r="B196" s="79" t="s">
        <v>1472</v>
      </c>
      <c r="C196" s="198">
        <v>1</v>
      </c>
      <c r="D196" s="199">
        <v>0.4</v>
      </c>
      <c r="F196" s="105">
        <f>SUMIFS('intervences kodi'!$M$5:$M$222,'intervences kodi'!$L$5:$L$222,'Visi kodi'!A196,'intervences kodi'!$J$5:$J$222,'Visi kodi'!$F$2)+SUMIFS('intervences kodi'!$O$5:$O$222,'intervences kodi'!$N$5:$N$222,'Visi kodi'!A196,'intervences kodi'!$J$5:$J$222,'Visi kodi'!$F$2)+SUMIFS('intervences kodi'!$Q$5:$Q$222,'intervences kodi'!$P$5:$P$222,'Visi kodi'!A196,'intervences kodi'!$J$5:$J$222,'Visi kodi'!$F$2)+SUMIFS('intervences kodi'!$S$5:$S$222,'intervences kodi'!$R$5:$R$222,'Visi kodi'!A196,'intervences kodi'!$J$5:$J$222,'Visi kodi'!$F$2)+SUMIFS('intervences kodi'!$U$5:$U$222,'intervences kodi'!$T$5:$T$222,'Visi kodi'!A196,'intervences kodi'!$J$5:$J$222,'Visi kodi'!$F$2)+SUMIFS('intervences kodi'!$W$5:$W$222,'intervences kodi'!$V$5:$V$222,'Visi kodi'!A196,'intervences kodi'!$J$5:$J$222,'Visi kodi'!$F$2)</f>
        <v>54884514</v>
      </c>
      <c r="G196" s="105">
        <f>SUMIFS('intervences kodi'!$M$5:$M$222,'intervences kodi'!$L$5:$L$222,'Visi kodi'!A196,'intervences kodi'!$J$5:$J$222,'Visi kodi'!$G$2)+SUMIFS('intervences kodi'!$O$5:$O$222,'intervences kodi'!$N$5:$N$222,'Visi kodi'!A196,'intervences kodi'!$J$5:$J$222,'Visi kodi'!$G$2)+SUMIFS('intervences kodi'!$Q$5:$Q$222,'intervences kodi'!$P$5:$P$222,'Visi kodi'!A196,'intervences kodi'!$J$5:$J$222,'Visi kodi'!$G$2)+SUMIFS('intervences kodi'!$S$5:$S$222,'intervences kodi'!$R$5:$R$222,'Visi kodi'!A196,'intervences kodi'!$J$5:$J$222,'Visi kodi'!$G$2)+SUMIFS('intervences kodi'!$U$5:$U$222,'intervences kodi'!$T$5:$T$222,'Visi kodi'!A196,'intervences kodi'!$J$5:$J$222,'Visi kodi'!$G$2)+SUMIFS('intervences kodi'!$W$5:$W$222,'intervences kodi'!$V$5:$V$222,'Visi kodi'!A196,'intervences kodi'!$J$5:$J$222,'Visi kodi'!$G$2)</f>
        <v>0</v>
      </c>
      <c r="H196" s="105">
        <f t="shared" si="22"/>
        <v>54884514</v>
      </c>
      <c r="I196" s="105">
        <f t="shared" si="23"/>
        <v>0</v>
      </c>
      <c r="J196" s="105">
        <f t="shared" si="24"/>
        <v>21953805.600000001</v>
      </c>
      <c r="K196" s="169">
        <f t="shared" si="25"/>
        <v>0</v>
      </c>
      <c r="L196" s="105">
        <f>SUMIFS('intervences kodi'!$M$5:$M$222,'intervences kodi'!$L$5:$L$222,'Visi kodi'!A196,'intervences kodi'!$J$5:$J$222,'Visi kodi'!$L$2)+SUMIFS('intervences kodi'!$M$5:$M$222,'intervences kodi'!$N$5:$N$222,'Visi kodi'!A196,'intervences kodi'!$J$5:$J$222,'Visi kodi'!$L$2)+SUMIFS('intervences kodi'!$M$5:$M$222,'intervences kodi'!$P$5:$P$222,'Visi kodi'!A196,'intervences kodi'!$J$5:$J$222,'Visi kodi'!$L$2)+SUMIFS('intervences kodi'!$M$5:$M$222,'intervences kodi'!$R$5:$R$222,'Visi kodi'!A196,'intervences kodi'!$J$5:$J$222,'Visi kodi'!$L$2)+SUMIFS('intervences kodi'!$M$5:$M$222,'intervences kodi'!$T$5:$T$222,'Visi kodi'!A196,'intervences kodi'!$J$5:$J$222,'Visi kodi'!$L$2)+SUMIFS('intervences kodi'!$M$5:$M$222,'intervences kodi'!$V$5:$V$222,'Visi kodi'!A196,'intervences kodi'!$J$5:$J$222,'Visi kodi'!$L$2)</f>
        <v>0</v>
      </c>
      <c r="M196" s="82">
        <f t="shared" si="26"/>
        <v>0</v>
      </c>
      <c r="N196" s="82"/>
      <c r="O196" s="82"/>
    </row>
    <row r="197" spans="1:15" ht="11.15" customHeight="1" x14ac:dyDescent="0.2">
      <c r="A197" s="196">
        <v>189</v>
      </c>
      <c r="B197" s="79" t="s">
        <v>1473</v>
      </c>
      <c r="C197" s="198">
        <v>1</v>
      </c>
      <c r="D197" s="199">
        <v>0.4</v>
      </c>
      <c r="F197" s="105">
        <f>SUMIFS('intervences kodi'!$M$5:$M$222,'intervences kodi'!$L$5:$L$222,'Visi kodi'!A197,'intervences kodi'!$J$5:$J$222,'Visi kodi'!$F$2)+SUMIFS('intervences kodi'!$O$5:$O$222,'intervences kodi'!$N$5:$N$222,'Visi kodi'!A197,'intervences kodi'!$J$5:$J$222,'Visi kodi'!$F$2)+SUMIFS('intervences kodi'!$Q$5:$Q$222,'intervences kodi'!$P$5:$P$222,'Visi kodi'!A197,'intervences kodi'!$J$5:$J$222,'Visi kodi'!$F$2)+SUMIFS('intervences kodi'!$S$5:$S$222,'intervences kodi'!$R$5:$R$222,'Visi kodi'!A197,'intervences kodi'!$J$5:$J$222,'Visi kodi'!$F$2)+SUMIFS('intervences kodi'!$U$5:$U$222,'intervences kodi'!$T$5:$T$222,'Visi kodi'!A197,'intervences kodi'!$J$5:$J$222,'Visi kodi'!$F$2)+SUMIFS('intervences kodi'!$W$5:$W$222,'intervences kodi'!$V$5:$V$222,'Visi kodi'!A197,'intervences kodi'!$J$5:$J$222,'Visi kodi'!$F$2)</f>
        <v>0</v>
      </c>
      <c r="G197" s="105">
        <f>SUMIFS('intervences kodi'!$M$5:$M$222,'intervences kodi'!$L$5:$L$222,'Visi kodi'!A197,'intervences kodi'!$J$5:$J$222,'Visi kodi'!$G$2)+SUMIFS('intervences kodi'!$O$5:$O$222,'intervences kodi'!$N$5:$N$222,'Visi kodi'!A197,'intervences kodi'!$J$5:$J$222,'Visi kodi'!$G$2)+SUMIFS('intervences kodi'!$Q$5:$Q$222,'intervences kodi'!$P$5:$P$222,'Visi kodi'!A197,'intervences kodi'!$J$5:$J$222,'Visi kodi'!$G$2)+SUMIFS('intervences kodi'!$S$5:$S$222,'intervences kodi'!$R$5:$R$222,'Visi kodi'!A197,'intervences kodi'!$J$5:$J$222,'Visi kodi'!$G$2)+SUMIFS('intervences kodi'!$U$5:$U$222,'intervences kodi'!$T$5:$T$222,'Visi kodi'!A197,'intervences kodi'!$J$5:$J$222,'Visi kodi'!$G$2)+SUMIFS('intervences kodi'!$W$5:$W$222,'intervences kodi'!$V$5:$V$222,'Visi kodi'!A197,'intervences kodi'!$J$5:$J$222,'Visi kodi'!$G$2)</f>
        <v>0</v>
      </c>
      <c r="H197" s="105">
        <f t="shared" si="22"/>
        <v>0</v>
      </c>
      <c r="I197" s="105">
        <f t="shared" si="23"/>
        <v>0</v>
      </c>
      <c r="J197" s="105">
        <f t="shared" si="24"/>
        <v>0</v>
      </c>
      <c r="K197" s="169">
        <f t="shared" si="25"/>
        <v>0</v>
      </c>
      <c r="L197" s="105">
        <f>SUMIFS('intervences kodi'!$M$5:$M$222,'intervences kodi'!$L$5:$L$222,'Visi kodi'!A197,'intervences kodi'!$J$5:$J$222,'Visi kodi'!$L$2)+SUMIFS('intervences kodi'!$M$5:$M$222,'intervences kodi'!$N$5:$N$222,'Visi kodi'!A197,'intervences kodi'!$J$5:$J$222,'Visi kodi'!$L$2)+SUMIFS('intervences kodi'!$M$5:$M$222,'intervences kodi'!$P$5:$P$222,'Visi kodi'!A197,'intervences kodi'!$J$5:$J$222,'Visi kodi'!$L$2)+SUMIFS('intervences kodi'!$M$5:$M$222,'intervences kodi'!$R$5:$R$222,'Visi kodi'!A197,'intervences kodi'!$J$5:$J$222,'Visi kodi'!$L$2)+SUMIFS('intervences kodi'!$M$5:$M$222,'intervences kodi'!$T$5:$T$222,'Visi kodi'!A197,'intervences kodi'!$J$5:$J$222,'Visi kodi'!$L$2)+SUMIFS('intervences kodi'!$M$5:$M$222,'intervences kodi'!$V$5:$V$222,'Visi kodi'!A197,'intervences kodi'!$J$5:$J$222,'Visi kodi'!$L$2)</f>
        <v>0</v>
      </c>
      <c r="M197" s="82">
        <f t="shared" si="26"/>
        <v>0</v>
      </c>
      <c r="N197" s="82"/>
      <c r="O197" s="82"/>
    </row>
    <row r="198" spans="1:15" ht="11.15" customHeight="1" x14ac:dyDescent="0.2">
      <c r="A198" s="196">
        <v>190</v>
      </c>
      <c r="B198" s="79" t="s">
        <v>1474</v>
      </c>
      <c r="C198" s="197">
        <v>0</v>
      </c>
      <c r="D198" s="197">
        <v>0</v>
      </c>
      <c r="F198" s="105">
        <f>SUMIFS('intervences kodi'!$M$5:$M$222,'intervences kodi'!$L$5:$L$222,'Visi kodi'!A198,'intervences kodi'!$J$5:$J$222,'Visi kodi'!$F$2)+SUMIFS('intervences kodi'!$O$5:$O$222,'intervences kodi'!$N$5:$N$222,'Visi kodi'!A198,'intervences kodi'!$J$5:$J$222,'Visi kodi'!$F$2)+SUMIFS('intervences kodi'!$Q$5:$Q$222,'intervences kodi'!$P$5:$P$222,'Visi kodi'!A198,'intervences kodi'!$J$5:$J$222,'Visi kodi'!$F$2)+SUMIFS('intervences kodi'!$S$5:$S$222,'intervences kodi'!$R$5:$R$222,'Visi kodi'!A198,'intervences kodi'!$J$5:$J$222,'Visi kodi'!$F$2)+SUMIFS('intervences kodi'!$U$5:$U$222,'intervences kodi'!$T$5:$T$222,'Visi kodi'!A198,'intervences kodi'!$J$5:$J$222,'Visi kodi'!$F$2)+SUMIFS('intervences kodi'!$W$5:$W$222,'intervences kodi'!$V$5:$V$222,'Visi kodi'!A198,'intervences kodi'!$J$5:$J$222,'Visi kodi'!$F$2)</f>
        <v>0</v>
      </c>
      <c r="G198" s="105">
        <f>SUMIFS('intervences kodi'!$M$5:$M$222,'intervences kodi'!$L$5:$L$222,'Visi kodi'!A198,'intervences kodi'!$J$5:$J$222,'Visi kodi'!$G$2)+SUMIFS('intervences kodi'!$O$5:$O$222,'intervences kodi'!$N$5:$N$222,'Visi kodi'!A198,'intervences kodi'!$J$5:$J$222,'Visi kodi'!$G$2)+SUMIFS('intervences kodi'!$Q$5:$Q$222,'intervences kodi'!$P$5:$P$222,'Visi kodi'!A198,'intervences kodi'!$J$5:$J$222,'Visi kodi'!$G$2)+SUMIFS('intervences kodi'!$S$5:$S$222,'intervences kodi'!$R$5:$R$222,'Visi kodi'!A198,'intervences kodi'!$J$5:$J$222,'Visi kodi'!$G$2)+SUMIFS('intervences kodi'!$U$5:$U$222,'intervences kodi'!$T$5:$T$222,'Visi kodi'!A198,'intervences kodi'!$J$5:$J$222,'Visi kodi'!$G$2)+SUMIFS('intervences kodi'!$W$5:$W$222,'intervences kodi'!$V$5:$V$222,'Visi kodi'!A198,'intervences kodi'!$J$5:$J$222,'Visi kodi'!$G$2)</f>
        <v>0</v>
      </c>
      <c r="H198" s="105">
        <f t="shared" si="22"/>
        <v>0</v>
      </c>
      <c r="I198" s="105">
        <f t="shared" si="23"/>
        <v>0</v>
      </c>
      <c r="J198" s="105">
        <f t="shared" si="24"/>
        <v>0</v>
      </c>
      <c r="K198" s="169">
        <f t="shared" si="25"/>
        <v>0</v>
      </c>
      <c r="L198" s="105">
        <f>SUMIFS('intervences kodi'!$M$5:$M$222,'intervences kodi'!$L$5:$L$222,'Visi kodi'!A198,'intervences kodi'!$J$5:$J$222,'Visi kodi'!$L$2)+SUMIFS('intervences kodi'!$M$5:$M$222,'intervences kodi'!$N$5:$N$222,'Visi kodi'!A198,'intervences kodi'!$J$5:$J$222,'Visi kodi'!$L$2)+SUMIFS('intervences kodi'!$M$5:$M$222,'intervences kodi'!$P$5:$P$222,'Visi kodi'!A198,'intervences kodi'!$J$5:$J$222,'Visi kodi'!$L$2)+SUMIFS('intervences kodi'!$M$5:$M$222,'intervences kodi'!$R$5:$R$222,'Visi kodi'!A198,'intervences kodi'!$J$5:$J$222,'Visi kodi'!$L$2)+SUMIFS('intervences kodi'!$M$5:$M$222,'intervences kodi'!$T$5:$T$222,'Visi kodi'!A198,'intervences kodi'!$J$5:$J$222,'Visi kodi'!$L$2)+SUMIFS('intervences kodi'!$M$5:$M$222,'intervences kodi'!$V$5:$V$222,'Visi kodi'!A198,'intervences kodi'!$J$5:$J$222,'Visi kodi'!$L$2)</f>
        <v>0</v>
      </c>
      <c r="M198" s="82">
        <f t="shared" si="26"/>
        <v>0</v>
      </c>
      <c r="N198" s="82"/>
      <c r="O198" s="82"/>
    </row>
    <row r="199" spans="1:15" ht="11.15" customHeight="1" x14ac:dyDescent="0.2">
      <c r="A199" s="196">
        <v>191</v>
      </c>
      <c r="B199" s="79" t="s">
        <v>1475</v>
      </c>
      <c r="C199" s="197">
        <v>0</v>
      </c>
      <c r="D199" s="197">
        <v>0</v>
      </c>
      <c r="F199" s="105">
        <f>SUMIFS('intervences kodi'!$M$5:$M$222,'intervences kodi'!$L$5:$L$222,'Visi kodi'!A199,'intervences kodi'!$J$5:$J$222,'Visi kodi'!$F$2)+SUMIFS('intervences kodi'!$O$5:$O$222,'intervences kodi'!$N$5:$N$222,'Visi kodi'!A199,'intervences kodi'!$J$5:$J$222,'Visi kodi'!$F$2)+SUMIFS('intervences kodi'!$Q$5:$Q$222,'intervences kodi'!$P$5:$P$222,'Visi kodi'!A199,'intervences kodi'!$J$5:$J$222,'Visi kodi'!$F$2)+SUMIFS('intervences kodi'!$S$5:$S$222,'intervences kodi'!$R$5:$R$222,'Visi kodi'!A199,'intervences kodi'!$J$5:$J$222,'Visi kodi'!$F$2)+SUMIFS('intervences kodi'!$U$5:$U$222,'intervences kodi'!$T$5:$T$222,'Visi kodi'!A199,'intervences kodi'!$J$5:$J$222,'Visi kodi'!$F$2)+SUMIFS('intervences kodi'!$W$5:$W$222,'intervences kodi'!$V$5:$V$222,'Visi kodi'!A199,'intervences kodi'!$J$5:$J$222,'Visi kodi'!$F$2)</f>
        <v>0</v>
      </c>
      <c r="G199" s="105">
        <f>SUMIFS('intervences kodi'!$M$5:$M$222,'intervences kodi'!$L$5:$L$222,'Visi kodi'!A199,'intervences kodi'!$J$5:$J$222,'Visi kodi'!$G$2)+SUMIFS('intervences kodi'!$O$5:$O$222,'intervences kodi'!$N$5:$N$222,'Visi kodi'!A199,'intervences kodi'!$J$5:$J$222,'Visi kodi'!$G$2)+SUMIFS('intervences kodi'!$Q$5:$Q$222,'intervences kodi'!$P$5:$P$222,'Visi kodi'!A199,'intervences kodi'!$J$5:$J$222,'Visi kodi'!$G$2)+SUMIFS('intervences kodi'!$S$5:$S$222,'intervences kodi'!$R$5:$R$222,'Visi kodi'!A199,'intervences kodi'!$J$5:$J$222,'Visi kodi'!$G$2)+SUMIFS('intervences kodi'!$U$5:$U$222,'intervences kodi'!$T$5:$T$222,'Visi kodi'!A199,'intervences kodi'!$J$5:$J$222,'Visi kodi'!$G$2)+SUMIFS('intervences kodi'!$W$5:$W$222,'intervences kodi'!$V$5:$V$222,'Visi kodi'!A199,'intervences kodi'!$J$5:$J$222,'Visi kodi'!$G$2)</f>
        <v>0</v>
      </c>
      <c r="H199" s="105">
        <f t="shared" si="22"/>
        <v>0</v>
      </c>
      <c r="I199" s="105">
        <f t="shared" si="23"/>
        <v>0</v>
      </c>
      <c r="J199" s="105">
        <f t="shared" si="24"/>
        <v>0</v>
      </c>
      <c r="K199" s="169">
        <f t="shared" si="25"/>
        <v>0</v>
      </c>
      <c r="L199" s="105">
        <f>SUMIFS('intervences kodi'!$M$5:$M$222,'intervences kodi'!$L$5:$L$222,'Visi kodi'!A199,'intervences kodi'!$J$5:$J$222,'Visi kodi'!$L$2)+SUMIFS('intervences kodi'!$M$5:$M$222,'intervences kodi'!$N$5:$N$222,'Visi kodi'!A199,'intervences kodi'!$J$5:$J$222,'Visi kodi'!$L$2)+SUMIFS('intervences kodi'!$M$5:$M$222,'intervences kodi'!$P$5:$P$222,'Visi kodi'!A199,'intervences kodi'!$J$5:$J$222,'Visi kodi'!$L$2)+SUMIFS('intervences kodi'!$M$5:$M$222,'intervences kodi'!$R$5:$R$222,'Visi kodi'!A199,'intervences kodi'!$J$5:$J$222,'Visi kodi'!$L$2)+SUMIFS('intervences kodi'!$M$5:$M$222,'intervences kodi'!$T$5:$T$222,'Visi kodi'!A199,'intervences kodi'!$J$5:$J$222,'Visi kodi'!$L$2)+SUMIFS('intervences kodi'!$M$5:$M$222,'intervences kodi'!$V$5:$V$222,'Visi kodi'!A199,'intervences kodi'!$J$5:$J$222,'Visi kodi'!$L$2)</f>
        <v>0</v>
      </c>
      <c r="M199" s="82">
        <f t="shared" si="26"/>
        <v>0</v>
      </c>
      <c r="N199" s="82"/>
      <c r="O199" s="82"/>
    </row>
    <row r="200" spans="1:15" ht="11.15" customHeight="1" x14ac:dyDescent="0.2">
      <c r="A200" s="196">
        <v>192</v>
      </c>
      <c r="B200" s="79" t="s">
        <v>1476</v>
      </c>
      <c r="C200" s="197">
        <v>0</v>
      </c>
      <c r="D200" s="197">
        <v>0</v>
      </c>
      <c r="F200" s="105">
        <f>SUMIFS('intervences kodi'!$M$5:$M$222,'intervences kodi'!$L$5:$L$222,'Visi kodi'!A200,'intervences kodi'!$J$5:$J$222,'Visi kodi'!$F$2)+SUMIFS('intervences kodi'!$O$5:$O$222,'intervences kodi'!$N$5:$N$222,'Visi kodi'!A200,'intervences kodi'!$J$5:$J$222,'Visi kodi'!$F$2)+SUMIFS('intervences kodi'!$Q$5:$Q$222,'intervences kodi'!$P$5:$P$222,'Visi kodi'!A200,'intervences kodi'!$J$5:$J$222,'Visi kodi'!$F$2)+SUMIFS('intervences kodi'!$S$5:$S$222,'intervences kodi'!$R$5:$R$222,'Visi kodi'!A200,'intervences kodi'!$J$5:$J$222,'Visi kodi'!$F$2)+SUMIFS('intervences kodi'!$U$5:$U$222,'intervences kodi'!$T$5:$T$222,'Visi kodi'!A200,'intervences kodi'!$J$5:$J$222,'Visi kodi'!$F$2)+SUMIFS('intervences kodi'!$W$5:$W$222,'intervences kodi'!$V$5:$V$222,'Visi kodi'!A200,'intervences kodi'!$J$5:$J$222,'Visi kodi'!$F$2)</f>
        <v>0</v>
      </c>
      <c r="G200" s="105">
        <f>SUMIFS('intervences kodi'!$M$5:$M$222,'intervences kodi'!$L$5:$L$222,'Visi kodi'!A200,'intervences kodi'!$J$5:$J$222,'Visi kodi'!$G$2)+SUMIFS('intervences kodi'!$O$5:$O$222,'intervences kodi'!$N$5:$N$222,'Visi kodi'!A200,'intervences kodi'!$J$5:$J$222,'Visi kodi'!$G$2)+SUMIFS('intervences kodi'!$Q$5:$Q$222,'intervences kodi'!$P$5:$P$222,'Visi kodi'!A200,'intervences kodi'!$J$5:$J$222,'Visi kodi'!$G$2)+SUMIFS('intervences kodi'!$S$5:$S$222,'intervences kodi'!$R$5:$R$222,'Visi kodi'!A200,'intervences kodi'!$J$5:$J$222,'Visi kodi'!$G$2)+SUMIFS('intervences kodi'!$U$5:$U$222,'intervences kodi'!$T$5:$T$222,'Visi kodi'!A200,'intervences kodi'!$J$5:$J$222,'Visi kodi'!$G$2)+SUMIFS('intervences kodi'!$W$5:$W$222,'intervences kodi'!$V$5:$V$222,'Visi kodi'!A200,'intervences kodi'!$J$5:$J$222,'Visi kodi'!$G$2)</f>
        <v>0</v>
      </c>
      <c r="H200" s="105">
        <f t="shared" si="22"/>
        <v>0</v>
      </c>
      <c r="I200" s="105">
        <f t="shared" si="23"/>
        <v>0</v>
      </c>
      <c r="J200" s="105">
        <f t="shared" si="24"/>
        <v>0</v>
      </c>
      <c r="K200" s="169">
        <f t="shared" si="25"/>
        <v>0</v>
      </c>
      <c r="L200" s="105">
        <f>SUMIFS('intervences kodi'!$M$5:$M$222,'intervences kodi'!$L$5:$L$222,'Visi kodi'!A200,'intervences kodi'!$J$5:$J$222,'Visi kodi'!$L$2)+SUMIFS('intervences kodi'!$M$5:$M$222,'intervences kodi'!$N$5:$N$222,'Visi kodi'!A200,'intervences kodi'!$J$5:$J$222,'Visi kodi'!$L$2)+SUMIFS('intervences kodi'!$M$5:$M$222,'intervences kodi'!$P$5:$P$222,'Visi kodi'!A200,'intervences kodi'!$J$5:$J$222,'Visi kodi'!$L$2)+SUMIFS('intervences kodi'!$M$5:$M$222,'intervences kodi'!$R$5:$R$222,'Visi kodi'!A200,'intervences kodi'!$J$5:$J$222,'Visi kodi'!$L$2)+SUMIFS('intervences kodi'!$M$5:$M$222,'intervences kodi'!$T$5:$T$222,'Visi kodi'!A200,'intervences kodi'!$J$5:$J$222,'Visi kodi'!$L$2)+SUMIFS('intervences kodi'!$M$5:$M$222,'intervences kodi'!$V$5:$V$222,'Visi kodi'!A200,'intervences kodi'!$J$5:$J$222,'Visi kodi'!$L$2)</f>
        <v>0</v>
      </c>
      <c r="M200" s="82">
        <f t="shared" si="26"/>
        <v>0</v>
      </c>
      <c r="N200" s="82"/>
      <c r="O200" s="82"/>
    </row>
    <row r="201" spans="1:15" ht="11.15" customHeight="1" x14ac:dyDescent="0.2">
      <c r="A201" s="196">
        <v>193</v>
      </c>
      <c r="B201" s="79" t="s">
        <v>1477</v>
      </c>
      <c r="C201" s="197">
        <v>0</v>
      </c>
      <c r="D201" s="197">
        <v>0</v>
      </c>
      <c r="F201" s="105">
        <f>SUMIFS('intervences kodi'!$M$5:$M$222,'intervences kodi'!$L$5:$L$222,'Visi kodi'!A201,'intervences kodi'!$J$5:$J$222,'Visi kodi'!$F$2)+SUMIFS('intervences kodi'!$O$5:$O$222,'intervences kodi'!$N$5:$N$222,'Visi kodi'!A201,'intervences kodi'!$J$5:$J$222,'Visi kodi'!$F$2)+SUMIFS('intervences kodi'!$Q$5:$Q$222,'intervences kodi'!$P$5:$P$222,'Visi kodi'!A201,'intervences kodi'!$J$5:$J$222,'Visi kodi'!$F$2)+SUMIFS('intervences kodi'!$S$5:$S$222,'intervences kodi'!$R$5:$R$222,'Visi kodi'!A201,'intervences kodi'!$J$5:$J$222,'Visi kodi'!$F$2)+SUMIFS('intervences kodi'!$U$5:$U$222,'intervences kodi'!$T$5:$T$222,'Visi kodi'!A201,'intervences kodi'!$J$5:$J$222,'Visi kodi'!$F$2)+SUMIFS('intervences kodi'!$W$5:$W$222,'intervences kodi'!$V$5:$V$222,'Visi kodi'!A201,'intervences kodi'!$J$5:$J$222,'Visi kodi'!$F$2)</f>
        <v>0</v>
      </c>
      <c r="G201" s="105">
        <f>SUMIFS('intervences kodi'!$M$5:$M$222,'intervences kodi'!$L$5:$L$222,'Visi kodi'!A201,'intervences kodi'!$J$5:$J$222,'Visi kodi'!$G$2)+SUMIFS('intervences kodi'!$O$5:$O$222,'intervences kodi'!$N$5:$N$222,'Visi kodi'!A201,'intervences kodi'!$J$5:$J$222,'Visi kodi'!$G$2)+SUMIFS('intervences kodi'!$Q$5:$Q$222,'intervences kodi'!$P$5:$P$222,'Visi kodi'!A201,'intervences kodi'!$J$5:$J$222,'Visi kodi'!$G$2)+SUMIFS('intervences kodi'!$S$5:$S$222,'intervences kodi'!$R$5:$R$222,'Visi kodi'!A201,'intervences kodi'!$J$5:$J$222,'Visi kodi'!$G$2)+SUMIFS('intervences kodi'!$U$5:$U$222,'intervences kodi'!$T$5:$T$222,'Visi kodi'!A201,'intervences kodi'!$J$5:$J$222,'Visi kodi'!$G$2)+SUMIFS('intervences kodi'!$W$5:$W$222,'intervences kodi'!$V$5:$V$222,'Visi kodi'!A201,'intervences kodi'!$J$5:$J$222,'Visi kodi'!$G$2)</f>
        <v>0</v>
      </c>
      <c r="H201" s="105">
        <f t="shared" si="22"/>
        <v>0</v>
      </c>
      <c r="I201" s="105">
        <f t="shared" si="23"/>
        <v>0</v>
      </c>
      <c r="J201" s="105">
        <f t="shared" si="24"/>
        <v>0</v>
      </c>
      <c r="K201" s="169">
        <f t="shared" si="25"/>
        <v>0</v>
      </c>
      <c r="L201" s="105">
        <f>SUMIFS('intervences kodi'!$M$5:$M$222,'intervences kodi'!$L$5:$L$222,'Visi kodi'!A201,'intervences kodi'!$J$5:$J$222,'Visi kodi'!$L$2)+SUMIFS('intervences kodi'!$M$5:$M$222,'intervences kodi'!$N$5:$N$222,'Visi kodi'!A201,'intervences kodi'!$J$5:$J$222,'Visi kodi'!$L$2)+SUMIFS('intervences kodi'!$M$5:$M$222,'intervences kodi'!$P$5:$P$222,'Visi kodi'!A201,'intervences kodi'!$J$5:$J$222,'Visi kodi'!$L$2)+SUMIFS('intervences kodi'!$M$5:$M$222,'intervences kodi'!$R$5:$R$222,'Visi kodi'!A201,'intervences kodi'!$J$5:$J$222,'Visi kodi'!$L$2)+SUMIFS('intervences kodi'!$M$5:$M$222,'intervences kodi'!$T$5:$T$222,'Visi kodi'!A201,'intervences kodi'!$J$5:$J$222,'Visi kodi'!$L$2)+SUMIFS('intervences kodi'!$M$5:$M$222,'intervences kodi'!$V$5:$V$222,'Visi kodi'!A201,'intervences kodi'!$J$5:$J$222,'Visi kodi'!$L$2)</f>
        <v>0</v>
      </c>
      <c r="M201" s="82">
        <f t="shared" si="26"/>
        <v>0</v>
      </c>
      <c r="N201" s="82"/>
      <c r="O201" s="82"/>
    </row>
    <row r="202" spans="1:15" ht="11.15" customHeight="1" x14ac:dyDescent="0.2">
      <c r="A202" s="282">
        <v>194</v>
      </c>
      <c r="B202" s="283" t="s">
        <v>1909</v>
      </c>
      <c r="C202" s="284">
        <v>0</v>
      </c>
      <c r="D202" s="284">
        <v>0</v>
      </c>
      <c r="F202" s="105">
        <f>SUMIFS('intervences kodi'!$M$5:$M$222,'intervences kodi'!$L$5:$L$222,'Visi kodi'!A202,'intervences kodi'!$J$5:$J$222,'Visi kodi'!$F$2)+SUMIFS('intervences kodi'!$O$5:$O$222,'intervences kodi'!$N$5:$N$222,'Visi kodi'!A202,'intervences kodi'!$J$5:$J$222,'Visi kodi'!$F$2)+SUMIFS('intervences kodi'!$Q$5:$Q$222,'intervences kodi'!$P$5:$P$222,'Visi kodi'!A202,'intervences kodi'!$J$5:$J$222,'Visi kodi'!$F$2)+SUMIFS('intervences kodi'!$S$5:$S$222,'intervences kodi'!$R$5:$R$222,'Visi kodi'!A202,'intervences kodi'!$J$5:$J$222,'Visi kodi'!$F$2)+SUMIFS('intervences kodi'!$U$5:$U$222,'intervences kodi'!$T$5:$T$222,'Visi kodi'!A202,'intervences kodi'!$J$5:$J$222,'Visi kodi'!$F$2)+SUMIFS('intervences kodi'!$W$5:$W$222,'intervences kodi'!$V$5:$V$222,'Visi kodi'!A202,'intervences kodi'!$J$5:$J$222,'Visi kodi'!$F$2)</f>
        <v>0</v>
      </c>
      <c r="G202" s="105">
        <f>SUMIFS('intervences kodi'!$M$5:$M$222,'intervences kodi'!$L$5:$L$222,'Visi kodi'!A202,'intervences kodi'!$J$5:$J$222,'Visi kodi'!$G$2)+SUMIFS('intervences kodi'!$O$5:$O$222,'intervences kodi'!$N$5:$N$222,'Visi kodi'!A202,'intervences kodi'!$J$5:$J$222,'Visi kodi'!$G$2)+SUMIFS('intervences kodi'!$Q$5:$Q$222,'intervences kodi'!$P$5:$P$222,'Visi kodi'!A202,'intervences kodi'!$J$5:$J$222,'Visi kodi'!$G$2)+SUMIFS('intervences kodi'!$S$5:$S$222,'intervences kodi'!$R$5:$R$222,'Visi kodi'!A202,'intervences kodi'!$J$5:$J$222,'Visi kodi'!$G$2)+SUMIFS('intervences kodi'!$U$5:$U$222,'intervences kodi'!$T$5:$T$222,'Visi kodi'!A202,'intervences kodi'!$J$5:$J$222,'Visi kodi'!$G$2)+SUMIFS('intervences kodi'!$W$5:$W$222,'intervences kodi'!$V$5:$V$222,'Visi kodi'!A202,'intervences kodi'!$J$5:$J$222,'Visi kodi'!$G$2)</f>
        <v>0</v>
      </c>
      <c r="H202" s="105">
        <f t="shared" ref="H202:H206" si="27">F202*C202</f>
        <v>0</v>
      </c>
      <c r="I202" s="105">
        <f t="shared" ref="I202:I206" si="28">G202*C202</f>
        <v>0</v>
      </c>
      <c r="J202" s="105">
        <f t="shared" ref="J202:J206" si="29">F202*D202</f>
        <v>0</v>
      </c>
      <c r="K202" s="169">
        <f t="shared" ref="K202:K206" si="30">G202*D202</f>
        <v>0</v>
      </c>
      <c r="L202" s="105">
        <f>SUMIFS('intervences kodi'!$M$5:$M$222,'intervences kodi'!$L$5:$L$222,'Visi kodi'!A202,'intervences kodi'!$J$5:$J$222,'Visi kodi'!$L$2)+SUMIFS('intervences kodi'!$M$5:$M$222,'intervences kodi'!$N$5:$N$222,'Visi kodi'!A202,'intervences kodi'!$J$5:$J$222,'Visi kodi'!$L$2)+SUMIFS('intervences kodi'!$M$5:$M$222,'intervences kodi'!$P$5:$P$222,'Visi kodi'!A202,'intervences kodi'!$J$5:$J$222,'Visi kodi'!$L$2)+SUMIFS('intervences kodi'!$M$5:$M$222,'intervences kodi'!$R$5:$R$222,'Visi kodi'!A202,'intervences kodi'!$J$5:$J$222,'Visi kodi'!$L$2)+SUMIFS('intervences kodi'!$M$5:$M$222,'intervences kodi'!$T$5:$T$222,'Visi kodi'!A202,'intervences kodi'!$J$5:$J$222,'Visi kodi'!$L$2)+SUMIFS('intervences kodi'!$M$5:$M$222,'intervences kodi'!$V$5:$V$222,'Visi kodi'!A202,'intervences kodi'!$J$5:$J$222,'Visi kodi'!$L$2)</f>
        <v>0</v>
      </c>
      <c r="M202" s="82">
        <f t="shared" ref="M202:M206" si="31">L202*C202</f>
        <v>0</v>
      </c>
      <c r="N202" s="82"/>
      <c r="O202" s="82"/>
    </row>
    <row r="203" spans="1:15" ht="11.15" customHeight="1" x14ac:dyDescent="0.2">
      <c r="A203" s="282">
        <v>195</v>
      </c>
      <c r="B203" s="283" t="s">
        <v>1910</v>
      </c>
      <c r="C203" s="284">
        <v>0</v>
      </c>
      <c r="D203" s="284">
        <v>0</v>
      </c>
      <c r="F203" s="105">
        <f>SUMIFS('intervences kodi'!$M$5:$M$222,'intervences kodi'!$L$5:$L$222,'Visi kodi'!A203,'intervences kodi'!$J$5:$J$222,'Visi kodi'!$F$2)+SUMIFS('intervences kodi'!$O$5:$O$222,'intervences kodi'!$N$5:$N$222,'Visi kodi'!A203,'intervences kodi'!$J$5:$J$222,'Visi kodi'!$F$2)+SUMIFS('intervences kodi'!$Q$5:$Q$222,'intervences kodi'!$P$5:$P$222,'Visi kodi'!A203,'intervences kodi'!$J$5:$J$222,'Visi kodi'!$F$2)+SUMIFS('intervences kodi'!$S$5:$S$222,'intervences kodi'!$R$5:$R$222,'Visi kodi'!A203,'intervences kodi'!$J$5:$J$222,'Visi kodi'!$F$2)+SUMIFS('intervences kodi'!$U$5:$U$222,'intervences kodi'!$T$5:$T$222,'Visi kodi'!A203,'intervences kodi'!$J$5:$J$222,'Visi kodi'!$F$2)+SUMIFS('intervences kodi'!$W$5:$W$222,'intervences kodi'!$V$5:$V$222,'Visi kodi'!A203,'intervences kodi'!$J$5:$J$222,'Visi kodi'!$F$2)</f>
        <v>0</v>
      </c>
      <c r="G203" s="105">
        <f>SUMIFS('intervences kodi'!$M$5:$M$222,'intervences kodi'!$L$5:$L$222,'Visi kodi'!A203,'intervences kodi'!$J$5:$J$222,'Visi kodi'!$G$2)+SUMIFS('intervences kodi'!$O$5:$O$222,'intervences kodi'!$N$5:$N$222,'Visi kodi'!A203,'intervences kodi'!$J$5:$J$222,'Visi kodi'!$G$2)+SUMIFS('intervences kodi'!$Q$5:$Q$222,'intervences kodi'!$P$5:$P$222,'Visi kodi'!A203,'intervences kodi'!$J$5:$J$222,'Visi kodi'!$G$2)+SUMIFS('intervences kodi'!$S$5:$S$222,'intervences kodi'!$R$5:$R$222,'Visi kodi'!A203,'intervences kodi'!$J$5:$J$222,'Visi kodi'!$G$2)+SUMIFS('intervences kodi'!$U$5:$U$222,'intervences kodi'!$T$5:$T$222,'Visi kodi'!A203,'intervences kodi'!$J$5:$J$222,'Visi kodi'!$G$2)+SUMIFS('intervences kodi'!$W$5:$W$222,'intervences kodi'!$V$5:$V$222,'Visi kodi'!A203,'intervences kodi'!$J$5:$J$222,'Visi kodi'!$G$2)</f>
        <v>0</v>
      </c>
      <c r="H203" s="105">
        <f t="shared" si="27"/>
        <v>0</v>
      </c>
      <c r="I203" s="105">
        <f t="shared" si="28"/>
        <v>0</v>
      </c>
      <c r="J203" s="105">
        <f t="shared" si="29"/>
        <v>0</v>
      </c>
      <c r="K203" s="169">
        <f t="shared" si="30"/>
        <v>0</v>
      </c>
      <c r="L203" s="105">
        <f>SUMIFS('intervences kodi'!$M$5:$M$222,'intervences kodi'!$L$5:$L$222,'Visi kodi'!A203,'intervences kodi'!$J$5:$J$222,'Visi kodi'!$L$2)+SUMIFS('intervences kodi'!$M$5:$M$222,'intervences kodi'!$N$5:$N$222,'Visi kodi'!A203,'intervences kodi'!$J$5:$J$222,'Visi kodi'!$L$2)+SUMIFS('intervences kodi'!$M$5:$M$222,'intervences kodi'!$P$5:$P$222,'Visi kodi'!A203,'intervences kodi'!$J$5:$J$222,'Visi kodi'!$L$2)+SUMIFS('intervences kodi'!$M$5:$M$222,'intervences kodi'!$R$5:$R$222,'Visi kodi'!A203,'intervences kodi'!$J$5:$J$222,'Visi kodi'!$L$2)+SUMIFS('intervences kodi'!$M$5:$M$222,'intervences kodi'!$T$5:$T$222,'Visi kodi'!A203,'intervences kodi'!$J$5:$J$222,'Visi kodi'!$L$2)+SUMIFS('intervences kodi'!$M$5:$M$222,'intervences kodi'!$V$5:$V$222,'Visi kodi'!A203,'intervences kodi'!$J$5:$J$222,'Visi kodi'!$L$2)</f>
        <v>0</v>
      </c>
      <c r="M203" s="82">
        <f t="shared" si="31"/>
        <v>0</v>
      </c>
      <c r="N203" s="82"/>
      <c r="O203" s="82"/>
    </row>
    <row r="204" spans="1:15" ht="11.15" customHeight="1" x14ac:dyDescent="0.2">
      <c r="A204" s="282">
        <v>196</v>
      </c>
      <c r="B204" s="283" t="s">
        <v>1911</v>
      </c>
      <c r="C204" s="198">
        <v>1</v>
      </c>
      <c r="D204" s="199">
        <v>0.4</v>
      </c>
      <c r="F204" s="105">
        <f>SUMIFS('intervences kodi'!$M$5:$M$222,'intervences kodi'!$L$5:$L$222,'Visi kodi'!A204,'intervences kodi'!$J$5:$J$222,'Visi kodi'!$F$2)+SUMIFS('intervences kodi'!$O$5:$O$222,'intervences kodi'!$N$5:$N$222,'Visi kodi'!A204,'intervences kodi'!$J$5:$J$222,'Visi kodi'!$F$2)+SUMIFS('intervences kodi'!$Q$5:$Q$222,'intervences kodi'!$P$5:$P$222,'Visi kodi'!A204,'intervences kodi'!$J$5:$J$222,'Visi kodi'!$F$2)+SUMIFS('intervences kodi'!$S$5:$S$222,'intervences kodi'!$R$5:$R$222,'Visi kodi'!A204,'intervences kodi'!$J$5:$J$222,'Visi kodi'!$F$2)+SUMIFS('intervences kodi'!$U$5:$U$222,'intervences kodi'!$T$5:$T$222,'Visi kodi'!A204,'intervences kodi'!$J$5:$J$222,'Visi kodi'!$F$2)+SUMIFS('intervences kodi'!$W$5:$W$222,'intervences kodi'!$V$5:$V$222,'Visi kodi'!A204,'intervences kodi'!$J$5:$J$222,'Visi kodi'!$F$2)</f>
        <v>31000000</v>
      </c>
      <c r="G204" s="105">
        <f>SUMIFS('intervences kodi'!$M$5:$M$222,'intervences kodi'!$L$5:$L$222,'Visi kodi'!A204,'intervences kodi'!$J$5:$J$222,'Visi kodi'!$G$2)+SUMIFS('intervences kodi'!$O$5:$O$222,'intervences kodi'!$N$5:$N$222,'Visi kodi'!A204,'intervences kodi'!$J$5:$J$222,'Visi kodi'!$G$2)+SUMIFS('intervences kodi'!$Q$5:$Q$222,'intervences kodi'!$P$5:$P$222,'Visi kodi'!A204,'intervences kodi'!$J$5:$J$222,'Visi kodi'!$G$2)+SUMIFS('intervences kodi'!$S$5:$S$222,'intervences kodi'!$R$5:$R$222,'Visi kodi'!A204,'intervences kodi'!$J$5:$J$222,'Visi kodi'!$G$2)+SUMIFS('intervences kodi'!$U$5:$U$222,'intervences kodi'!$T$5:$T$222,'Visi kodi'!A204,'intervences kodi'!$J$5:$J$222,'Visi kodi'!$G$2)+SUMIFS('intervences kodi'!$W$5:$W$222,'intervences kodi'!$V$5:$V$222,'Visi kodi'!A204,'intervences kodi'!$J$5:$J$222,'Visi kodi'!$G$2)</f>
        <v>0</v>
      </c>
      <c r="H204" s="105">
        <f t="shared" si="27"/>
        <v>31000000</v>
      </c>
      <c r="I204" s="105">
        <f t="shared" si="28"/>
        <v>0</v>
      </c>
      <c r="J204" s="105">
        <f t="shared" si="29"/>
        <v>12400000</v>
      </c>
      <c r="K204" s="169">
        <f t="shared" si="30"/>
        <v>0</v>
      </c>
      <c r="L204" s="105">
        <f>SUMIFS('intervences kodi'!$M$5:$M$222,'intervences kodi'!$L$5:$L$222,'Visi kodi'!A204,'intervences kodi'!$J$5:$J$222,'Visi kodi'!$L$2)+SUMIFS('intervences kodi'!$M$5:$M$222,'intervences kodi'!$N$5:$N$222,'Visi kodi'!A204,'intervences kodi'!$J$5:$J$222,'Visi kodi'!$L$2)+SUMIFS('intervences kodi'!$M$5:$M$222,'intervences kodi'!$P$5:$P$222,'Visi kodi'!A204,'intervences kodi'!$J$5:$J$222,'Visi kodi'!$L$2)+SUMIFS('intervences kodi'!$M$5:$M$222,'intervences kodi'!$R$5:$R$222,'Visi kodi'!A204,'intervences kodi'!$J$5:$J$222,'Visi kodi'!$L$2)+SUMIFS('intervences kodi'!$M$5:$M$222,'intervences kodi'!$T$5:$T$222,'Visi kodi'!A204,'intervences kodi'!$J$5:$J$222,'Visi kodi'!$L$2)+SUMIFS('intervences kodi'!$M$5:$M$222,'intervences kodi'!$V$5:$V$222,'Visi kodi'!A204,'intervences kodi'!$J$5:$J$222,'Visi kodi'!$L$2)</f>
        <v>0</v>
      </c>
      <c r="M204" s="82">
        <f t="shared" si="31"/>
        <v>0</v>
      </c>
      <c r="N204" s="82"/>
      <c r="O204" s="82"/>
    </row>
    <row r="205" spans="1:15" ht="11.15" customHeight="1" x14ac:dyDescent="0.2">
      <c r="A205" s="282">
        <v>197</v>
      </c>
      <c r="B205" s="283" t="s">
        <v>1912</v>
      </c>
      <c r="C205" s="284">
        <v>0</v>
      </c>
      <c r="D205" s="199">
        <v>0.4</v>
      </c>
      <c r="F205" s="105">
        <f>SUMIFS('intervences kodi'!$M$5:$M$222,'intervences kodi'!$L$5:$L$222,'Visi kodi'!A205,'intervences kodi'!$J$5:$J$222,'Visi kodi'!$F$2)+SUMIFS('intervences kodi'!$O$5:$O$222,'intervences kodi'!$N$5:$N$222,'Visi kodi'!A205,'intervences kodi'!$J$5:$J$222,'Visi kodi'!$F$2)+SUMIFS('intervences kodi'!$Q$5:$Q$222,'intervences kodi'!$P$5:$P$222,'Visi kodi'!A205,'intervences kodi'!$J$5:$J$222,'Visi kodi'!$F$2)+SUMIFS('intervences kodi'!$S$5:$S$222,'intervences kodi'!$R$5:$R$222,'Visi kodi'!A205,'intervences kodi'!$J$5:$J$222,'Visi kodi'!$F$2)+SUMIFS('intervences kodi'!$U$5:$U$222,'intervences kodi'!$T$5:$T$222,'Visi kodi'!A205,'intervences kodi'!$J$5:$J$222,'Visi kodi'!$F$2)+SUMIFS('intervences kodi'!$W$5:$W$222,'intervences kodi'!$V$5:$V$222,'Visi kodi'!A205,'intervences kodi'!$J$5:$J$222,'Visi kodi'!$F$2)</f>
        <v>1954863</v>
      </c>
      <c r="G205" s="105">
        <f>SUMIFS('intervences kodi'!$M$5:$M$222,'intervences kodi'!$L$5:$L$222,'Visi kodi'!A205,'intervences kodi'!$J$5:$J$222,'Visi kodi'!$G$2)+SUMIFS('intervences kodi'!$O$5:$O$222,'intervences kodi'!$N$5:$N$222,'Visi kodi'!A205,'intervences kodi'!$J$5:$J$222,'Visi kodi'!$G$2)+SUMIFS('intervences kodi'!$Q$5:$Q$222,'intervences kodi'!$P$5:$P$222,'Visi kodi'!A205,'intervences kodi'!$J$5:$J$222,'Visi kodi'!$G$2)+SUMIFS('intervences kodi'!$S$5:$S$222,'intervences kodi'!$R$5:$R$222,'Visi kodi'!A205,'intervences kodi'!$J$5:$J$222,'Visi kodi'!$G$2)+SUMIFS('intervences kodi'!$U$5:$U$222,'intervences kodi'!$T$5:$T$222,'Visi kodi'!A205,'intervences kodi'!$J$5:$J$222,'Visi kodi'!$G$2)+SUMIFS('intervences kodi'!$W$5:$W$222,'intervences kodi'!$V$5:$V$222,'Visi kodi'!A205,'intervences kodi'!$J$5:$J$222,'Visi kodi'!$G$2)</f>
        <v>0</v>
      </c>
      <c r="H205" s="105">
        <f t="shared" si="27"/>
        <v>0</v>
      </c>
      <c r="I205" s="105">
        <f t="shared" si="28"/>
        <v>0</v>
      </c>
      <c r="J205" s="105">
        <f t="shared" si="29"/>
        <v>781945.20000000007</v>
      </c>
      <c r="K205" s="169">
        <f t="shared" si="30"/>
        <v>0</v>
      </c>
      <c r="L205" s="105">
        <f>SUMIFS('intervences kodi'!$M$5:$M$222,'intervences kodi'!$L$5:$L$222,'Visi kodi'!A205,'intervences kodi'!$J$5:$J$222,'Visi kodi'!$L$2)+SUMIFS('intervences kodi'!$M$5:$M$222,'intervences kodi'!$N$5:$N$222,'Visi kodi'!A205,'intervences kodi'!$J$5:$J$222,'Visi kodi'!$L$2)+SUMIFS('intervences kodi'!$M$5:$M$222,'intervences kodi'!$P$5:$P$222,'Visi kodi'!A205,'intervences kodi'!$J$5:$J$222,'Visi kodi'!$L$2)+SUMIFS('intervences kodi'!$M$5:$M$222,'intervences kodi'!$R$5:$R$222,'Visi kodi'!A205,'intervences kodi'!$J$5:$J$222,'Visi kodi'!$L$2)+SUMIFS('intervences kodi'!$M$5:$M$222,'intervences kodi'!$T$5:$T$222,'Visi kodi'!A205,'intervences kodi'!$J$5:$J$222,'Visi kodi'!$L$2)+SUMIFS('intervences kodi'!$M$5:$M$222,'intervences kodi'!$V$5:$V$222,'Visi kodi'!A205,'intervences kodi'!$J$5:$J$222,'Visi kodi'!$L$2)</f>
        <v>0</v>
      </c>
      <c r="M205" s="82">
        <f t="shared" si="31"/>
        <v>0</v>
      </c>
      <c r="N205" s="82"/>
      <c r="O205" s="82"/>
    </row>
    <row r="206" spans="1:15" ht="11.15" customHeight="1" x14ac:dyDescent="0.2">
      <c r="A206" s="282">
        <v>198</v>
      </c>
      <c r="B206" s="283" t="s">
        <v>1913</v>
      </c>
      <c r="C206" s="284">
        <v>0</v>
      </c>
      <c r="D206" s="284">
        <v>0</v>
      </c>
      <c r="F206" s="105">
        <f>SUMIFS('intervences kodi'!$M$5:$M$222,'intervences kodi'!$L$5:$L$222,'Visi kodi'!A206,'intervences kodi'!$J$5:$J$222,'Visi kodi'!$F$2)+SUMIFS('intervences kodi'!$O$5:$O$222,'intervences kodi'!$N$5:$N$222,'Visi kodi'!A206,'intervences kodi'!$J$5:$J$222,'Visi kodi'!$F$2)+SUMIFS('intervences kodi'!$Q$5:$Q$222,'intervences kodi'!$P$5:$P$222,'Visi kodi'!A206,'intervences kodi'!$J$5:$J$222,'Visi kodi'!$F$2)+SUMIFS('intervences kodi'!$S$5:$S$222,'intervences kodi'!$R$5:$R$222,'Visi kodi'!A206,'intervences kodi'!$J$5:$J$222,'Visi kodi'!$F$2)+SUMIFS('intervences kodi'!$U$5:$U$222,'intervences kodi'!$T$5:$T$222,'Visi kodi'!A206,'intervences kodi'!$J$5:$J$222,'Visi kodi'!$F$2)+SUMIFS('intervences kodi'!$W$5:$W$222,'intervences kodi'!$V$5:$V$222,'Visi kodi'!A206,'intervences kodi'!$J$5:$J$222,'Visi kodi'!$F$2)</f>
        <v>18136127</v>
      </c>
      <c r="G206" s="105">
        <f>SUMIFS('intervences kodi'!$M$5:$M$222,'intervences kodi'!$L$5:$L$222,'Visi kodi'!A206,'intervences kodi'!$J$5:$J$222,'Visi kodi'!$G$2)+SUMIFS('intervences kodi'!$O$5:$O$222,'intervences kodi'!$N$5:$N$222,'Visi kodi'!A206,'intervences kodi'!$J$5:$J$222,'Visi kodi'!$G$2)+SUMIFS('intervences kodi'!$Q$5:$Q$222,'intervences kodi'!$P$5:$P$222,'Visi kodi'!A206,'intervences kodi'!$J$5:$J$222,'Visi kodi'!$G$2)+SUMIFS('intervences kodi'!$S$5:$S$222,'intervences kodi'!$R$5:$R$222,'Visi kodi'!A206,'intervences kodi'!$J$5:$J$222,'Visi kodi'!$G$2)+SUMIFS('intervences kodi'!$U$5:$U$222,'intervences kodi'!$T$5:$T$222,'Visi kodi'!A206,'intervences kodi'!$J$5:$J$222,'Visi kodi'!$G$2)+SUMIFS('intervences kodi'!$W$5:$W$222,'intervences kodi'!$V$5:$V$222,'Visi kodi'!A206,'intervences kodi'!$J$5:$J$222,'Visi kodi'!$G$2)</f>
        <v>21325092</v>
      </c>
      <c r="H206" s="105">
        <f t="shared" si="27"/>
        <v>0</v>
      </c>
      <c r="I206" s="105">
        <f t="shared" si="28"/>
        <v>0</v>
      </c>
      <c r="J206" s="105">
        <f t="shared" si="29"/>
        <v>0</v>
      </c>
      <c r="K206" s="169">
        <f t="shared" si="30"/>
        <v>0</v>
      </c>
      <c r="L206" s="105">
        <f>SUMIFS('intervences kodi'!$M$5:$M$222,'intervences kodi'!$L$5:$L$222,'Visi kodi'!A206,'intervences kodi'!$J$5:$J$222,'Visi kodi'!$L$2)+SUMIFS('intervences kodi'!$M$5:$M$222,'intervences kodi'!$N$5:$N$222,'Visi kodi'!A206,'intervences kodi'!$J$5:$J$222,'Visi kodi'!$L$2)+SUMIFS('intervences kodi'!$M$5:$M$222,'intervences kodi'!$P$5:$P$222,'Visi kodi'!A206,'intervences kodi'!$J$5:$J$222,'Visi kodi'!$L$2)+SUMIFS('intervences kodi'!$M$5:$M$222,'intervences kodi'!$R$5:$R$222,'Visi kodi'!A206,'intervences kodi'!$J$5:$J$222,'Visi kodi'!$L$2)+SUMIFS('intervences kodi'!$M$5:$M$222,'intervences kodi'!$T$5:$T$222,'Visi kodi'!A206,'intervences kodi'!$J$5:$J$222,'Visi kodi'!$L$2)+SUMIFS('intervences kodi'!$M$5:$M$222,'intervences kodi'!$V$5:$V$222,'Visi kodi'!A206,'intervences kodi'!$J$5:$J$222,'Visi kodi'!$L$2)</f>
        <v>0</v>
      </c>
      <c r="M206" s="82">
        <f t="shared" si="31"/>
        <v>0</v>
      </c>
      <c r="N206" s="82"/>
      <c r="O206" s="82"/>
    </row>
    <row r="207" spans="1:15" ht="11.15" customHeight="1" thickBot="1" x14ac:dyDescent="0.25">
      <c r="A207" s="200"/>
      <c r="B207" s="26"/>
      <c r="C207" s="26"/>
      <c r="D207" s="26"/>
      <c r="F207" s="201">
        <f>SUM(F4:F206)</f>
        <v>2537477832</v>
      </c>
      <c r="G207" s="201">
        <f t="shared" ref="G207:N207" si="32">SUM(G4:G206)</f>
        <v>882526033</v>
      </c>
      <c r="H207" s="201">
        <f t="shared" si="32"/>
        <v>805516209.19999993</v>
      </c>
      <c r="I207" s="201">
        <f t="shared" si="32"/>
        <v>604546777.80000007</v>
      </c>
      <c r="J207" s="201">
        <f t="shared" si="32"/>
        <v>621589153.20000017</v>
      </c>
      <c r="K207" s="201">
        <f t="shared" si="32"/>
        <v>326555618</v>
      </c>
      <c r="L207" s="201">
        <f t="shared" si="32"/>
        <v>301054196</v>
      </c>
      <c r="M207" s="201">
        <f t="shared" si="32"/>
        <v>189948196</v>
      </c>
      <c r="N207" s="201">
        <f t="shared" si="32"/>
        <v>225289431</v>
      </c>
      <c r="O207" s="201">
        <f t="shared" ref="O207" si="33">SUM(O4:O201)</f>
        <v>0</v>
      </c>
    </row>
    <row r="208" spans="1:15" ht="15.05" x14ac:dyDescent="0.3">
      <c r="A208" s="202"/>
      <c r="B208" s="203"/>
      <c r="C208" s="202"/>
      <c r="D208" s="204" t="s">
        <v>483</v>
      </c>
      <c r="F208" s="82"/>
      <c r="G208" s="82"/>
      <c r="H208" s="286">
        <f>H207/I216</f>
        <v>0.30671264207950671</v>
      </c>
      <c r="I208" s="287">
        <f>I207/I217</f>
        <v>0.66831086179744681</v>
      </c>
      <c r="J208" s="286">
        <f>J207/I216</f>
        <v>0.236679596621996</v>
      </c>
      <c r="K208" s="287">
        <f>K207/I217</f>
        <v>0.36099880853649602</v>
      </c>
      <c r="L208" s="288"/>
      <c r="M208" s="289">
        <f>M207/I218</f>
        <v>0.99134361183669562</v>
      </c>
      <c r="N208" s="290">
        <f>N207/I216</f>
        <v>8.5782403662894205E-2</v>
      </c>
      <c r="O208" s="288">
        <f>O207/I217</f>
        <v>0</v>
      </c>
    </row>
    <row r="209" spans="1:14" x14ac:dyDescent="0.2">
      <c r="A209" s="176"/>
      <c r="B209" s="176"/>
      <c r="C209" s="102"/>
      <c r="D209" s="103"/>
      <c r="H209" s="6"/>
      <c r="I209" s="6"/>
      <c r="N209" s="137"/>
    </row>
    <row r="210" spans="1:14" x14ac:dyDescent="0.2">
      <c r="A210" s="168">
        <v>1</v>
      </c>
      <c r="B210" s="79" t="s">
        <v>484</v>
      </c>
      <c r="C210" s="102"/>
      <c r="D210" s="103">
        <f>SUMIFS('intervences kodi'!$Z$5:$Z$222,'intervences kodi'!$Y$5:$Y$222,'Visi kodi'!$A210)+SUMIFS('intervences kodi'!$AB$5:$AB$222,'intervences kodi'!$AA$5:$AA$222,'Visi kodi'!$A210)+SUMIFS('intervences kodi'!$AD$5:$AD$222,'intervences kodi'!$AC$5:$AC$222,'Visi kodi'!$A210)+SUMIFS('intervences kodi'!$AF$5:$AF$222,'intervences kodi'!$AE$5:$AE$222,'Visi kodi'!$A210)</f>
        <v>3763582208</v>
      </c>
      <c r="N210" s="21"/>
    </row>
    <row r="211" spans="1:14" x14ac:dyDescent="0.2">
      <c r="A211" s="176" t="s">
        <v>559</v>
      </c>
      <c r="B211" s="79" t="s">
        <v>485</v>
      </c>
      <c r="C211" s="102"/>
      <c r="D211" s="103">
        <f>SUMIFS('intervences kodi'!$Z$5:$Z$222,'intervences kodi'!$Y$5:$Y$222,'Visi kodi'!$A211)+SUMIFS('intervences kodi'!$AB$5:$AB$222,'intervences kodi'!$AA$5:$AA$222,'Visi kodi'!$A211)+SUMIFS('intervences kodi'!$AD$5:$AD$222,'intervences kodi'!$AC$5:$AC$222,'Visi kodi'!$A211)+SUMIFS('intervences kodi'!$AF$5:$AF$222,'intervences kodi'!$AE$5:$AE$222,'Visi kodi'!$A211)</f>
        <v>0</v>
      </c>
      <c r="E211" s="26"/>
      <c r="J211" s="138"/>
      <c r="K211" s="138"/>
      <c r="N211" s="21"/>
    </row>
    <row r="212" spans="1:14" x14ac:dyDescent="0.2">
      <c r="A212" s="168">
        <v>2</v>
      </c>
      <c r="B212" s="205" t="s">
        <v>486</v>
      </c>
      <c r="C212" s="206">
        <f>D212/D217</f>
        <v>2.2103448860811618E-2</v>
      </c>
      <c r="D212" s="103">
        <f>SUMIFS('intervences kodi'!$Z$5:$Z$222,'intervences kodi'!$Y$5:$Y$222,'Visi kodi'!$A212)+SUMIFS('intervences kodi'!$AB$5:$AB$222,'intervences kodi'!$AA$5:$AA$222,'Visi kodi'!$A212)+SUMIFS('intervences kodi'!$AD$5:$AD$222,'intervences kodi'!$AC$5:$AC$222,'Visi kodi'!$A212)+SUMIFS('intervences kodi'!$AF$5:$AF$222,'intervences kodi'!$AE$5:$AE$222,'Visi kodi'!$A212)</f>
        <v>93521354</v>
      </c>
      <c r="E212" s="26"/>
      <c r="F212" s="134">
        <f>SAM!I57</f>
        <v>2537477832</v>
      </c>
      <c r="G212" s="134">
        <f>SAM!J57</f>
        <v>882526033</v>
      </c>
      <c r="J212" s="138"/>
      <c r="K212" s="138"/>
    </row>
    <row r="213" spans="1:14" x14ac:dyDescent="0.2">
      <c r="A213" s="168">
        <v>3</v>
      </c>
      <c r="B213" s="205" t="s">
        <v>487</v>
      </c>
      <c r="C213" s="206">
        <f>D213/D217</f>
        <v>2.9222912140045632E-2</v>
      </c>
      <c r="D213" s="103">
        <f>SUMIFS('intervences kodi'!$Z$5:$Z$222,'intervences kodi'!$Y$5:$Y$222,'Visi kodi'!$A213)+SUMIFS('intervences kodi'!$AB$5:$AB$222,'intervences kodi'!$AA$5:$AA$222,'Visi kodi'!$A213)+SUMIFS('intervences kodi'!$AD$5:$AD$222,'intervences kodi'!$AC$5:$AC$222,'Visi kodi'!$A213)+SUMIFS('intervences kodi'!$AF$5:$AF$222,'intervences kodi'!$AE$5:$AE$222,'Visi kodi'!$A213)</f>
        <v>123644338.41840523</v>
      </c>
      <c r="E213" s="26"/>
      <c r="F213" s="2" t="b">
        <f>F207=F212</f>
        <v>1</v>
      </c>
      <c r="G213" s="2" t="b">
        <f>G207=G212</f>
        <v>1</v>
      </c>
    </row>
    <row r="214" spans="1:14" x14ac:dyDescent="0.2">
      <c r="A214" s="168">
        <v>4</v>
      </c>
      <c r="B214" s="205" t="s">
        <v>488</v>
      </c>
      <c r="C214" s="206">
        <f>D214/D217</f>
        <v>7.9755124918737385E-3</v>
      </c>
      <c r="D214" s="103">
        <f>SUMIFS('intervences kodi'!$Z$5:$Z$222,'intervences kodi'!$Y$5:$Y$222,'Visi kodi'!$A214)+SUMIFS('intervences kodi'!$AB$5:$AB$222,'intervences kodi'!$AA$5:$AA$222,'Visi kodi'!$A214)+SUMIFS('intervences kodi'!$AD$5:$AD$222,'intervences kodi'!$AC$5:$AC$222,'Visi kodi'!$A214)+SUMIFS('intervences kodi'!$AF$5:$AF$222,'intervences kodi'!$AE$5:$AE$222,'Visi kodi'!$A214)</f>
        <v>33744993</v>
      </c>
      <c r="G214" s="207"/>
      <c r="J214" s="207"/>
      <c r="K214" s="26"/>
    </row>
    <row r="215" spans="1:14" x14ac:dyDescent="0.2">
      <c r="A215" s="168">
        <v>5</v>
      </c>
      <c r="B215" s="205" t="s">
        <v>489</v>
      </c>
      <c r="C215" s="102"/>
      <c r="D215" s="103">
        <f>SUMIFS('intervences kodi'!$Z$5:$Z$222,'intervences kodi'!$Y$5:$Y$222,'Visi kodi'!$A215)+SUMIFS('intervences kodi'!$AB$5:$AB$222,'intervences kodi'!$AA$5:$AA$222,'Visi kodi'!$A215)+SUMIFS('intervences kodi'!$AD$5:$AD$222,'intervences kodi'!$AC$5:$AC$222,'Visi kodi'!$A215)+SUMIFS('intervences kodi'!$AF$5:$AF$222,'intervences kodi'!$AE$5:$AE$222,'Visi kodi'!$A215)</f>
        <v>216582292.58159477</v>
      </c>
      <c r="G215" s="207"/>
      <c r="H215" s="348" t="s">
        <v>1005</v>
      </c>
      <c r="I215" s="348"/>
    </row>
    <row r="216" spans="1:14" ht="15.05" customHeight="1" x14ac:dyDescent="0.2">
      <c r="A216" s="168">
        <v>6</v>
      </c>
      <c r="B216" s="205" t="s">
        <v>490</v>
      </c>
      <c r="C216" s="102"/>
      <c r="D216" s="103">
        <f>SUMIFS('intervences kodi'!$Z$5:$Z$222,'intervences kodi'!$Y$5:$Y$222,'Visi kodi'!$A216)+SUMIFS('intervences kodi'!$AB$5:$AB$222,'intervences kodi'!$AA$5:$AA$222,'Visi kodi'!$A216)+SUMIFS('intervences kodi'!$AD$5:$AD$222,'intervences kodi'!$AC$5:$AC$222,'Visi kodi'!$A216)+SUMIFS('intervences kodi'!$AF$5:$AF$222,'intervences kodi'!$AE$5:$AE$222,'Visi kodi'!$A216)</f>
        <v>0</v>
      </c>
      <c r="G216" s="207"/>
      <c r="H216" s="208" t="s">
        <v>1046</v>
      </c>
      <c r="I216" s="209">
        <v>2626289558</v>
      </c>
      <c r="L216" s="137"/>
    </row>
    <row r="217" spans="1:14" x14ac:dyDescent="0.2">
      <c r="A217" s="176"/>
      <c r="B217" s="26"/>
      <c r="C217" s="26"/>
      <c r="D217" s="151">
        <f>SUM(D210:D216)</f>
        <v>4231075186</v>
      </c>
      <c r="G217" s="207"/>
      <c r="H217" s="208" t="s">
        <v>1047</v>
      </c>
      <c r="I217" s="209">
        <v>904589185</v>
      </c>
      <c r="L217" s="137"/>
    </row>
    <row r="218" spans="1:14" ht="13.75" customHeight="1" x14ac:dyDescent="0.2">
      <c r="A218" s="202"/>
      <c r="B218" s="345"/>
      <c r="C218" s="345"/>
      <c r="D218" s="210" t="s">
        <v>491</v>
      </c>
      <c r="E218" s="211"/>
      <c r="F218" s="211"/>
      <c r="G218" s="207"/>
      <c r="H218" s="208" t="s">
        <v>27</v>
      </c>
      <c r="I218" s="209">
        <v>191606819</v>
      </c>
      <c r="L218" s="137"/>
    </row>
    <row r="219" spans="1:14" ht="13.75" customHeight="1" x14ac:dyDescent="0.2">
      <c r="A219" s="176"/>
      <c r="B219" s="347"/>
      <c r="C219" s="347"/>
      <c r="D219" s="92" t="s">
        <v>4</v>
      </c>
      <c r="H219" s="21"/>
      <c r="I219" s="212"/>
      <c r="J219" s="21"/>
      <c r="K219" s="21"/>
      <c r="L219" s="137"/>
    </row>
    <row r="220" spans="1:14" ht="13.75" customHeight="1" x14ac:dyDescent="0.2">
      <c r="A220" s="176"/>
      <c r="B220" s="213"/>
      <c r="C220" s="114" t="s">
        <v>492</v>
      </c>
      <c r="D220" s="151"/>
      <c r="H220" s="27"/>
      <c r="I220" s="27"/>
    </row>
    <row r="221" spans="1:14" ht="10" customHeight="1" x14ac:dyDescent="0.2">
      <c r="A221" s="168">
        <v>1</v>
      </c>
      <c r="B221" s="114" t="s">
        <v>493</v>
      </c>
      <c r="C221" s="153" t="s">
        <v>494</v>
      </c>
      <c r="D221" s="214">
        <f>SUMIFS('intervences kodi'!$AI$5:$AI$222,'intervences kodi'!$AH$5:$AH$222,'Visi kodi'!$A221)</f>
        <v>0</v>
      </c>
      <c r="H221" s="27"/>
      <c r="I221" s="27"/>
    </row>
    <row r="222" spans="1:14" ht="10" customHeight="1" x14ac:dyDescent="0.2">
      <c r="A222" s="168">
        <v>2</v>
      </c>
      <c r="B222" s="114" t="s">
        <v>1816</v>
      </c>
      <c r="C222" s="153" t="s">
        <v>494</v>
      </c>
      <c r="D222" s="214">
        <f>SUMIFS('intervences kodi'!$AI$5:$AI$222,'intervences kodi'!$AH$5:$AH$222,'Visi kodi'!$A222)</f>
        <v>0</v>
      </c>
      <c r="H222" s="215"/>
      <c r="I222" s="138"/>
      <c r="K222" s="138"/>
    </row>
    <row r="223" spans="1:14" ht="10" customHeight="1" x14ac:dyDescent="0.2">
      <c r="A223" s="168">
        <v>3</v>
      </c>
      <c r="B223" s="216" t="s">
        <v>495</v>
      </c>
      <c r="C223" s="153" t="s">
        <v>494</v>
      </c>
      <c r="D223" s="214">
        <f>SUMIFS('intervences kodi'!$AI$5:$AI$222,'intervences kodi'!$AH$5:$AH$222,'Visi kodi'!$A223)</f>
        <v>0</v>
      </c>
      <c r="H223" s="215"/>
      <c r="I223" s="138"/>
    </row>
    <row r="224" spans="1:14" ht="10" customHeight="1" x14ac:dyDescent="0.2">
      <c r="A224" s="168">
        <v>4</v>
      </c>
      <c r="B224" s="216" t="s">
        <v>496</v>
      </c>
      <c r="C224" s="217"/>
      <c r="D224" s="151">
        <f>SUMIFS('intervences kodi'!$AI$5:$AI$222,'intervences kodi'!$AH$5:$AH$222,'Visi kodi'!$A224)</f>
        <v>0</v>
      </c>
      <c r="F224" s="218" t="s">
        <v>815</v>
      </c>
      <c r="G224" s="219"/>
    </row>
    <row r="225" spans="1:11" ht="10" customHeight="1" x14ac:dyDescent="0.2">
      <c r="A225" s="168">
        <v>5</v>
      </c>
      <c r="B225" s="216" t="s">
        <v>497</v>
      </c>
      <c r="C225" s="217"/>
      <c r="D225" s="151">
        <f>SUMIFS('intervences kodi'!$AI$5:$AI$222,'intervences kodi'!$AH$5:$AH$222,'Visi kodi'!$A225)</f>
        <v>0</v>
      </c>
      <c r="F225" s="151"/>
      <c r="G225" s="37"/>
      <c r="K225" s="21"/>
    </row>
    <row r="226" spans="1:11" ht="10" customHeight="1" x14ac:dyDescent="0.2">
      <c r="A226" s="168">
        <v>6</v>
      </c>
      <c r="B226" s="216" t="s">
        <v>498</v>
      </c>
      <c r="C226" s="217"/>
      <c r="D226" s="151">
        <f>SUMIFS('intervences kodi'!$AI$5:$AI$222,'intervences kodi'!$AH$5:$AH$222,'Visi kodi'!$A226)</f>
        <v>0</v>
      </c>
      <c r="F226" s="137"/>
      <c r="G226" s="220"/>
      <c r="K226" s="21"/>
    </row>
    <row r="227" spans="1:11" ht="10" customHeight="1" x14ac:dyDescent="0.2">
      <c r="A227" s="168">
        <v>7</v>
      </c>
      <c r="B227" s="216" t="s">
        <v>538</v>
      </c>
      <c r="C227" s="217"/>
      <c r="D227" s="151">
        <f>SUMIFS('intervences kodi'!$AI$5:$AI$222,'intervences kodi'!$AH$5:$AH$222,'Visi kodi'!$A227)</f>
        <v>0</v>
      </c>
      <c r="F227" s="221">
        <f>G234/I216</f>
        <v>0.10224344881624055</v>
      </c>
      <c r="G227" s="222" t="s">
        <v>1592</v>
      </c>
      <c r="K227" s="138"/>
    </row>
    <row r="228" spans="1:11" ht="10" customHeight="1" x14ac:dyDescent="0.2">
      <c r="A228" s="168">
        <v>8</v>
      </c>
      <c r="B228" s="216" t="s">
        <v>499</v>
      </c>
      <c r="C228" s="217"/>
      <c r="D228" s="151">
        <f>SUMIFS('intervences kodi'!$AI$5:$AI$222,'intervences kodi'!$AH$5:$AH$222,'Visi kodi'!$A228)</f>
        <v>0</v>
      </c>
      <c r="F228" s="137">
        <v>0.08</v>
      </c>
      <c r="G228" s="37" t="s">
        <v>569</v>
      </c>
    </row>
    <row r="229" spans="1:11" ht="10" customHeight="1" x14ac:dyDescent="0.2">
      <c r="A229" s="176"/>
      <c r="B229" s="213"/>
      <c r="C229" s="114" t="s">
        <v>500</v>
      </c>
      <c r="D229" s="151">
        <f>SUMIFS('intervences kodi'!$AI$5:$AI$222,'intervences kodi'!$AH$5:$AH$222,'Visi kodi'!$A229)</f>
        <v>0</v>
      </c>
      <c r="F229" s="137">
        <f>F227-F228</f>
        <v>2.2243448816240546E-2</v>
      </c>
      <c r="G229" s="3" t="s">
        <v>1006</v>
      </c>
    </row>
    <row r="230" spans="1:11" ht="10" customHeight="1" x14ac:dyDescent="0.2">
      <c r="A230" s="168">
        <v>9</v>
      </c>
      <c r="B230" s="114" t="s">
        <v>493</v>
      </c>
      <c r="C230" s="153" t="s">
        <v>494</v>
      </c>
      <c r="D230" s="214">
        <f>SUMIFS('intervences kodi'!$AI$5:$AI$222,'intervences kodi'!$AH$5:$AH$222,'Visi kodi'!$A230)</f>
        <v>0</v>
      </c>
      <c r="F230" s="151">
        <f>F229*I216</f>
        <v>58417737.360000007</v>
      </c>
    </row>
    <row r="231" spans="1:11" ht="10" customHeight="1" x14ac:dyDescent="0.2">
      <c r="A231" s="168">
        <v>10</v>
      </c>
      <c r="B231" s="114" t="s">
        <v>539</v>
      </c>
      <c r="C231" s="153" t="s">
        <v>494</v>
      </c>
      <c r="D231" s="214">
        <f>SUMIFS('intervences kodi'!$AI$5:$AI$222,'intervences kodi'!$AH$5:$AH$222,'Visi kodi'!$A231)</f>
        <v>0</v>
      </c>
    </row>
    <row r="232" spans="1:11" ht="10" customHeight="1" x14ac:dyDescent="0.2">
      <c r="A232" s="168">
        <v>11</v>
      </c>
      <c r="B232" s="216" t="s">
        <v>495</v>
      </c>
      <c r="C232" s="153" t="s">
        <v>494</v>
      </c>
      <c r="D232" s="214">
        <f>SUMIFS('intervences kodi'!$AI$5:$AI$222,'intervences kodi'!$AH$5:$AH$222,'Visi kodi'!$A232)</f>
        <v>0</v>
      </c>
      <c r="G232" s="21"/>
    </row>
    <row r="233" spans="1:11" ht="10" customHeight="1" x14ac:dyDescent="0.2">
      <c r="A233" s="168">
        <v>12</v>
      </c>
      <c r="B233" s="216" t="s">
        <v>501</v>
      </c>
      <c r="C233" s="217"/>
      <c r="D233" s="151">
        <f>SUMIFS('intervences kodi'!$AI$5:$AI$222,'intervences kodi'!$AH$5:$AH$222,'Visi kodi'!$A233)</f>
        <v>0</v>
      </c>
      <c r="F233" s="3" t="s">
        <v>971</v>
      </c>
      <c r="G233" s="21">
        <f>D240</f>
        <v>19769234</v>
      </c>
    </row>
    <row r="234" spans="1:11" ht="10" customHeight="1" x14ac:dyDescent="0.2">
      <c r="A234" s="168">
        <v>13</v>
      </c>
      <c r="B234" s="216" t="s">
        <v>497</v>
      </c>
      <c r="C234" s="217"/>
      <c r="D234" s="151">
        <f>SUMIFS('intervences kodi'!$AI$5:$AI$222,'intervences kodi'!$AH$5:$AH$222,'Visi kodi'!$A234)</f>
        <v>0</v>
      </c>
      <c r="F234" s="3" t="s">
        <v>972</v>
      </c>
      <c r="G234" s="21">
        <f>D241</f>
        <v>268520902</v>
      </c>
    </row>
    <row r="235" spans="1:11" ht="10" customHeight="1" x14ac:dyDescent="0.2">
      <c r="A235" s="168">
        <v>14</v>
      </c>
      <c r="B235" s="216" t="s">
        <v>498</v>
      </c>
      <c r="C235" s="217"/>
      <c r="D235" s="151">
        <f>SUMIFS('intervences kodi'!$AI$5:$AI$222,'intervences kodi'!$AH$5:$AH$222,'Visi kodi'!$A235)</f>
        <v>0</v>
      </c>
    </row>
    <row r="236" spans="1:11" ht="10" customHeight="1" x14ac:dyDescent="0.2">
      <c r="A236" s="168">
        <v>15</v>
      </c>
      <c r="B236" s="216" t="s">
        <v>540</v>
      </c>
      <c r="C236" s="217"/>
      <c r="D236" s="151">
        <f>SUMIFS('intervences kodi'!$AI$5:$AI$222,'intervences kodi'!$AH$5:$AH$222,'Visi kodi'!$A236)</f>
        <v>0</v>
      </c>
    </row>
    <row r="237" spans="1:11" ht="10" customHeight="1" x14ac:dyDescent="0.2">
      <c r="A237" s="168">
        <v>16</v>
      </c>
      <c r="B237" s="216" t="s">
        <v>499</v>
      </c>
      <c r="C237" s="217"/>
      <c r="D237" s="151">
        <f>SUMIFS('intervences kodi'!$AI$5:$AI$222,'intervences kodi'!$AH$5:$AH$222,'Visi kodi'!$A237)</f>
        <v>0</v>
      </c>
    </row>
    <row r="238" spans="1:11" ht="10" customHeight="1" x14ac:dyDescent="0.2">
      <c r="A238" s="176"/>
      <c r="B238" s="213"/>
      <c r="C238" s="109" t="s">
        <v>502</v>
      </c>
      <c r="D238" s="151">
        <f>SUMIFS('intervences kodi'!$AI$5:$AI$222,'intervences kodi'!$AH$5:$AH$222,'Visi kodi'!$A238)</f>
        <v>0</v>
      </c>
    </row>
    <row r="239" spans="1:11" ht="10" customHeight="1" x14ac:dyDescent="0.2">
      <c r="A239" s="168">
        <v>17</v>
      </c>
      <c r="B239" s="61" t="s">
        <v>493</v>
      </c>
      <c r="C239" s="153" t="s">
        <v>494</v>
      </c>
      <c r="D239" s="214">
        <f>SUMIFS('intervences kodi'!$AI$5:$AI$222,'intervences kodi'!$AH$5:$AH$222,'Visi kodi'!$A239)</f>
        <v>0</v>
      </c>
    </row>
    <row r="240" spans="1:11" ht="10" customHeight="1" x14ac:dyDescent="0.2">
      <c r="A240" s="168">
        <v>18</v>
      </c>
      <c r="B240" s="61" t="s">
        <v>503</v>
      </c>
      <c r="C240" s="153" t="s">
        <v>494</v>
      </c>
      <c r="D240" s="214">
        <f>SUMIFS('intervences kodi'!$AI$5:$AI$222,'intervences kodi'!$AH$5:$AH$222,'Visi kodi'!$A240)</f>
        <v>19769234</v>
      </c>
    </row>
    <row r="241" spans="1:6" ht="10" customHeight="1" x14ac:dyDescent="0.2">
      <c r="A241" s="168">
        <v>19</v>
      </c>
      <c r="B241" s="171" t="s">
        <v>495</v>
      </c>
      <c r="C241" s="153" t="s">
        <v>494</v>
      </c>
      <c r="D241" s="214">
        <f>SUMIFS('intervences kodi'!$AI$5:$AI$222,'intervences kodi'!$AH$5:$AH$222,'Visi kodi'!$A241)</f>
        <v>268520902</v>
      </c>
    </row>
    <row r="242" spans="1:6" ht="10" customHeight="1" x14ac:dyDescent="0.2">
      <c r="A242" s="168">
        <v>20</v>
      </c>
      <c r="B242" s="171" t="s">
        <v>496</v>
      </c>
      <c r="C242" s="217"/>
      <c r="D242" s="151">
        <f>SUMIFS('intervences kodi'!$AI$5:$AI$222,'intervences kodi'!$AH$5:$AH$222,'Visi kodi'!$A242)</f>
        <v>0</v>
      </c>
    </row>
    <row r="243" spans="1:6" ht="10" customHeight="1" x14ac:dyDescent="0.2">
      <c r="A243" s="168">
        <v>21</v>
      </c>
      <c r="B243" s="171" t="s">
        <v>497</v>
      </c>
      <c r="C243" s="217"/>
      <c r="D243" s="151">
        <f>SUMIFS('intervences kodi'!$AI$5:$AI$222,'intervences kodi'!$AH$5:$AH$222,'Visi kodi'!$A243)</f>
        <v>0</v>
      </c>
    </row>
    <row r="244" spans="1:6" ht="10" customHeight="1" x14ac:dyDescent="0.2">
      <c r="A244" s="168">
        <v>22</v>
      </c>
      <c r="B244" s="171" t="s">
        <v>498</v>
      </c>
      <c r="C244" s="217"/>
      <c r="D244" s="151">
        <f>SUMIFS('intervences kodi'!$AI$5:$AI$222,'intervences kodi'!$AH$5:$AH$222,'Visi kodi'!$A244)</f>
        <v>0</v>
      </c>
    </row>
    <row r="245" spans="1:6" ht="10" customHeight="1" x14ac:dyDescent="0.2">
      <c r="A245" s="168">
        <v>23</v>
      </c>
      <c r="B245" s="171" t="s">
        <v>504</v>
      </c>
      <c r="C245" s="217"/>
      <c r="D245" s="151">
        <f>SUMIFS('intervences kodi'!$AI$5:$AI$222,'intervences kodi'!$AH$5:$AH$222,'Visi kodi'!$A245)</f>
        <v>0</v>
      </c>
    </row>
    <row r="246" spans="1:6" ht="10" customHeight="1" x14ac:dyDescent="0.2">
      <c r="A246" s="168">
        <v>24</v>
      </c>
      <c r="B246" s="53" t="s">
        <v>499</v>
      </c>
      <c r="C246" s="223"/>
      <c r="D246" s="151">
        <f>SUMIFS('intervences kodi'!$AI$5:$AI$222,'intervences kodi'!$AH$5:$AH$222,'Visi kodi'!$A246)</f>
        <v>0</v>
      </c>
    </row>
    <row r="247" spans="1:6" ht="10" customHeight="1" x14ac:dyDescent="0.2">
      <c r="A247" s="168">
        <v>25</v>
      </c>
      <c r="B247" s="53" t="s">
        <v>493</v>
      </c>
      <c r="C247" s="223"/>
      <c r="D247" s="151">
        <f>SUMIFS('intervences kodi'!$AI$5:$AI$222,'intervences kodi'!$AH$5:$AH$222,'Visi kodi'!$A247)</f>
        <v>0</v>
      </c>
    </row>
    <row r="248" spans="1:6" ht="10" customHeight="1" x14ac:dyDescent="0.2">
      <c r="A248" s="168">
        <v>26</v>
      </c>
      <c r="B248" s="224" t="s">
        <v>551</v>
      </c>
      <c r="C248" s="225"/>
      <c r="D248" s="151">
        <f>SUMIFS('intervences kodi'!$AI$5:$AI$222,'intervences kodi'!$AH$5:$AH$222,'Visi kodi'!$A248)</f>
        <v>0</v>
      </c>
    </row>
    <row r="249" spans="1:6" ht="10" customHeight="1" x14ac:dyDescent="0.2">
      <c r="A249" s="168">
        <v>27</v>
      </c>
      <c r="B249" s="171" t="s">
        <v>495</v>
      </c>
      <c r="C249" s="216"/>
      <c r="D249" s="151">
        <f>SUMIFS('intervences kodi'!$AI$5:$AI$222,'intervences kodi'!$AH$5:$AH$222,'Visi kodi'!$A249)</f>
        <v>0</v>
      </c>
    </row>
    <row r="250" spans="1:6" ht="10" customHeight="1" x14ac:dyDescent="0.2">
      <c r="A250" s="168">
        <v>28</v>
      </c>
      <c r="B250" s="224" t="s">
        <v>496</v>
      </c>
      <c r="C250" s="225"/>
      <c r="D250" s="151">
        <f>SUMIFS('intervences kodi'!$AI$5:$AI$222,'intervences kodi'!$AH$5:$AH$222,'Visi kodi'!$A250)</f>
        <v>0</v>
      </c>
    </row>
    <row r="251" spans="1:6" ht="10" customHeight="1" x14ac:dyDescent="0.2">
      <c r="A251" s="168">
        <v>29</v>
      </c>
      <c r="B251" s="224" t="s">
        <v>497</v>
      </c>
      <c r="C251" s="225"/>
      <c r="D251" s="151">
        <f>SUMIFS('intervences kodi'!$AI$5:$AI$222,'intervences kodi'!$AH$5:$AH$222,'Visi kodi'!$A251)</f>
        <v>0</v>
      </c>
    </row>
    <row r="252" spans="1:6" ht="10" customHeight="1" x14ac:dyDescent="0.2">
      <c r="A252" s="168">
        <v>30</v>
      </c>
      <c r="B252" s="224" t="s">
        <v>498</v>
      </c>
      <c r="C252" s="225"/>
      <c r="D252" s="151">
        <f>SUMIFS('intervences kodi'!$AI$5:$AI$222,'intervences kodi'!$AH$5:$AH$222,'Visi kodi'!$A252)</f>
        <v>0</v>
      </c>
    </row>
    <row r="253" spans="1:6" ht="10" customHeight="1" x14ac:dyDescent="0.2">
      <c r="A253" s="168">
        <v>31</v>
      </c>
      <c r="B253" s="224" t="s">
        <v>504</v>
      </c>
      <c r="C253" s="225"/>
      <c r="D253" s="151">
        <f>SUMIFS('intervences kodi'!$AI$5:$AI$222,'intervences kodi'!$AH$5:$AH$222,'Visi kodi'!$A253)</f>
        <v>0</v>
      </c>
    </row>
    <row r="254" spans="1:6" ht="10" customHeight="1" x14ac:dyDescent="0.2">
      <c r="A254" s="168">
        <v>32</v>
      </c>
      <c r="B254" s="224" t="s">
        <v>552</v>
      </c>
      <c r="C254" s="225"/>
      <c r="D254" s="214">
        <f>SUMIFS('intervences kodi'!$AI$5:$AI$222,'intervences kodi'!$AH$5:$AH$222,'Visi kodi'!$A254)</f>
        <v>159277847</v>
      </c>
    </row>
    <row r="255" spans="1:6" ht="10" customHeight="1" x14ac:dyDescent="0.2">
      <c r="A255" s="168">
        <v>33</v>
      </c>
      <c r="B255" s="62" t="s">
        <v>553</v>
      </c>
      <c r="C255" s="102"/>
      <c r="D255" s="214">
        <f>SUMIFS('intervences kodi'!$AI$5:$AI$222,'intervences kodi'!$AH$5:$AH$222,'Visi kodi'!$A255)</f>
        <v>3783507203</v>
      </c>
    </row>
    <row r="256" spans="1:6" ht="10" customHeight="1" x14ac:dyDescent="0.2">
      <c r="A256" s="226"/>
      <c r="B256" s="152"/>
      <c r="C256" s="26"/>
      <c r="D256" s="151">
        <f>SUM(D221:D255)</f>
        <v>4231075186</v>
      </c>
      <c r="F256" s="3" t="b">
        <f>D217=D256</f>
        <v>1</v>
      </c>
    </row>
    <row r="257" spans="1:6" ht="10" customHeight="1" x14ac:dyDescent="0.2">
      <c r="A257" s="202"/>
      <c r="B257" s="345"/>
      <c r="C257" s="345"/>
      <c r="D257" s="210" t="s">
        <v>343</v>
      </c>
      <c r="E257" s="211"/>
    </row>
    <row r="258" spans="1:6" ht="10" customHeight="1" x14ac:dyDescent="0.2">
      <c r="A258" s="176"/>
      <c r="B258" s="213"/>
      <c r="C258" s="109" t="s">
        <v>347</v>
      </c>
      <c r="D258" s="26"/>
    </row>
    <row r="259" spans="1:6" ht="10" customHeight="1" x14ac:dyDescent="0.2">
      <c r="A259" s="168">
        <v>1</v>
      </c>
      <c r="B259" s="114" t="s">
        <v>505</v>
      </c>
      <c r="C259" s="227">
        <v>1</v>
      </c>
      <c r="D259" s="151">
        <f>SUMIFS('intervences kodi'!$AN$5:$AN$222,'intervences kodi'!$AM$5:$AM$222,'Visi kodi'!$A259)+SUMIFS('intervences kodi'!$AP$5:$AP$222,'intervences kodi'!$AO$5:$AO$222,'Visi kodi'!$A259)</f>
        <v>13700128</v>
      </c>
    </row>
    <row r="260" spans="1:6" ht="10" customHeight="1" x14ac:dyDescent="0.2">
      <c r="A260" s="168">
        <v>2</v>
      </c>
      <c r="B260" s="114" t="s">
        <v>506</v>
      </c>
      <c r="C260" s="228">
        <v>0</v>
      </c>
      <c r="D260" s="151">
        <f>SUMIFS('intervences kodi'!$AN$5:$AN$222,'intervences kodi'!$AM$5:$AM$222,'Visi kodi'!$A260)+SUMIFS('intervences kodi'!$AP$5:$AP$222,'intervences kodi'!$AO$5:$AO$222,'Visi kodi'!$A260)</f>
        <v>3685037</v>
      </c>
    </row>
    <row r="261" spans="1:6" ht="10" customHeight="1" x14ac:dyDescent="0.2">
      <c r="A261" s="168">
        <v>3</v>
      </c>
      <c r="B261" s="114" t="s">
        <v>507</v>
      </c>
      <c r="C261" s="228">
        <v>0</v>
      </c>
      <c r="D261" s="151">
        <f>SUMIFS('intervences kodi'!$AN$5:$AN$222,'intervences kodi'!$AM$5:$AM$222,'Visi kodi'!$A261)+SUMIFS('intervences kodi'!$AP$5:$AP$222,'intervences kodi'!$AO$5:$AO$222,'Visi kodi'!$A261)</f>
        <v>0</v>
      </c>
    </row>
    <row r="262" spans="1:6" ht="10" customHeight="1" x14ac:dyDescent="0.2">
      <c r="A262" s="168">
        <v>4</v>
      </c>
      <c r="B262" s="114" t="s">
        <v>508</v>
      </c>
      <c r="C262" s="228">
        <v>0</v>
      </c>
      <c r="D262" s="151">
        <f>SUMIFS('intervences kodi'!$AN$5:$AN$222,'intervences kodi'!$AM$5:$AM$222,'Visi kodi'!$A262)+SUMIFS('intervences kodi'!$AP$5:$AP$222,'intervences kodi'!$AO$5:$AO$222,'Visi kodi'!$A262)</f>
        <v>11730000</v>
      </c>
    </row>
    <row r="263" spans="1:6" ht="10" customHeight="1" x14ac:dyDescent="0.2">
      <c r="A263" s="168">
        <v>5</v>
      </c>
      <c r="B263" s="114" t="s">
        <v>509</v>
      </c>
      <c r="C263" s="228">
        <v>0</v>
      </c>
      <c r="D263" s="151">
        <f>SUMIFS('intervences kodi'!$AN$5:$AN$222,'intervences kodi'!$AM$5:$AM$222,'Visi kodi'!$A263)+SUMIFS('intervences kodi'!$AP$5:$AP$222,'intervences kodi'!$AO$5:$AO$222,'Visi kodi'!$A263)</f>
        <v>8636825</v>
      </c>
    </row>
    <row r="264" spans="1:6" ht="10" customHeight="1" x14ac:dyDescent="0.2">
      <c r="A264" s="168">
        <v>6</v>
      </c>
      <c r="B264" s="114" t="s">
        <v>541</v>
      </c>
      <c r="C264" s="228">
        <v>0</v>
      </c>
      <c r="D264" s="151">
        <f>SUMIFS('intervences kodi'!$AN$5:$AN$222,'intervences kodi'!$AM$5:$AM$222,'Visi kodi'!$A264)+SUMIFS('intervences kodi'!$AP$5:$AP$222,'intervences kodi'!$AO$5:$AO$222,'Visi kodi'!$A264)</f>
        <v>50387710</v>
      </c>
    </row>
    <row r="265" spans="1:6" ht="10" customHeight="1" x14ac:dyDescent="0.2">
      <c r="A265" s="168">
        <v>7</v>
      </c>
      <c r="B265" s="114" t="s">
        <v>510</v>
      </c>
      <c r="C265" s="228">
        <v>0</v>
      </c>
      <c r="D265" s="151">
        <f>SUMIFS('intervences kodi'!$AN$5:$AN$222,'intervences kodi'!$AM$5:$AM$222,'Visi kodi'!$A265)+SUMIFS('intervences kodi'!$AP$5:$AP$222,'intervences kodi'!$AO$5:$AO$222,'Visi kodi'!$A265)</f>
        <v>1448713</v>
      </c>
    </row>
    <row r="266" spans="1:6" ht="10" customHeight="1" x14ac:dyDescent="0.2">
      <c r="A266" s="168">
        <v>8</v>
      </c>
      <c r="B266" s="114" t="s">
        <v>511</v>
      </c>
      <c r="C266" s="228">
        <v>0</v>
      </c>
      <c r="D266" s="151">
        <f>SUMIFS('intervences kodi'!$AN$5:$AN$222,'intervences kodi'!$AM$5:$AM$222,'Visi kodi'!$A266)+SUMIFS('intervences kodi'!$AP$5:$AP$222,'intervences kodi'!$AO$5:$AO$222,'Visi kodi'!$A266)</f>
        <v>5102815</v>
      </c>
    </row>
    <row r="267" spans="1:6" ht="10" customHeight="1" x14ac:dyDescent="0.2">
      <c r="A267" s="168">
        <v>9</v>
      </c>
      <c r="B267" s="114" t="s">
        <v>512</v>
      </c>
      <c r="C267" s="228">
        <v>0</v>
      </c>
      <c r="D267" s="151">
        <f>SUMIFS('intervences kodi'!$AN$5:$AN$222,'intervences kodi'!$AM$5:$AM$222,'Visi kodi'!$A267)+SUMIFS('intervences kodi'!$AP$5:$AP$222,'intervences kodi'!$AO$5:$AO$222,'Visi kodi'!$A267)</f>
        <v>3653309802</v>
      </c>
    </row>
    <row r="268" spans="1:6" ht="10" customHeight="1" x14ac:dyDescent="0.2">
      <c r="A268" s="168">
        <v>10</v>
      </c>
      <c r="B268" s="114" t="s">
        <v>513</v>
      </c>
      <c r="C268" s="229">
        <v>0</v>
      </c>
      <c r="D268" s="151">
        <f>SUMIFS('intervences kodi'!$AN$5:$AN$222,'intervences kodi'!$AM$5:$AM$222,'Visi kodi'!$A268)+SUMIFS('intervences kodi'!$AP$5:$AP$222,'intervences kodi'!$AO$5:$AO$222,'Visi kodi'!$A268)</f>
        <v>483074156</v>
      </c>
    </row>
    <row r="269" spans="1:6" ht="10" customHeight="1" x14ac:dyDescent="0.2">
      <c r="A269" s="277">
        <v>11</v>
      </c>
      <c r="B269" s="278" t="s">
        <v>1907</v>
      </c>
      <c r="C269" s="279">
        <v>0</v>
      </c>
      <c r="D269" s="151"/>
    </row>
    <row r="270" spans="1:6" ht="10" customHeight="1" x14ac:dyDescent="0.2">
      <c r="A270" s="176"/>
      <c r="B270" s="26"/>
      <c r="C270" s="26"/>
      <c r="D270" s="151">
        <f>SUM(D259:D268)</f>
        <v>4231075186</v>
      </c>
      <c r="F270" s="3" t="b">
        <f>D256=D270</f>
        <v>1</v>
      </c>
    </row>
    <row r="271" spans="1:6" ht="10" customHeight="1" x14ac:dyDescent="0.2">
      <c r="A271" s="202"/>
      <c r="B271" s="230" t="s">
        <v>514</v>
      </c>
      <c r="C271" s="231"/>
      <c r="D271" s="210" t="s">
        <v>344</v>
      </c>
    </row>
    <row r="272" spans="1:6" ht="10" customHeight="1" x14ac:dyDescent="0.2">
      <c r="A272" s="176"/>
      <c r="B272" s="102"/>
      <c r="C272" s="102"/>
      <c r="D272" s="26"/>
    </row>
    <row r="273" spans="1:6" ht="10" customHeight="1" x14ac:dyDescent="0.2">
      <c r="A273" s="176"/>
      <c r="B273" s="40" t="s">
        <v>542</v>
      </c>
      <c r="C273" s="109" t="s">
        <v>515</v>
      </c>
      <c r="D273" s="151"/>
    </row>
    <row r="274" spans="1:6" ht="10" customHeight="1" x14ac:dyDescent="0.2">
      <c r="A274" s="168">
        <v>1</v>
      </c>
      <c r="B274" s="40" t="s">
        <v>516</v>
      </c>
      <c r="C274" s="232">
        <v>1</v>
      </c>
      <c r="D274" s="151">
        <f>SUMIFS('intervences kodi'!$AS$5:$AS$222,'intervences kodi'!$AR$5:$AR$222,'Visi kodi'!$A274)</f>
        <v>1700000</v>
      </c>
    </row>
    <row r="275" spans="1:6" ht="10" customHeight="1" x14ac:dyDescent="0.2">
      <c r="A275" s="168">
        <v>2</v>
      </c>
      <c r="B275" s="40" t="s">
        <v>517</v>
      </c>
      <c r="C275" s="233">
        <v>0.4</v>
      </c>
      <c r="D275" s="151">
        <f>SUMIFS('intervences kodi'!$AS$5:$AS$222,'intervences kodi'!$AR$5:$AR$222,'Visi kodi'!$A275)</f>
        <v>623490146</v>
      </c>
    </row>
    <row r="276" spans="1:6" ht="10" customHeight="1" x14ac:dyDescent="0.2">
      <c r="A276" s="168">
        <v>3</v>
      </c>
      <c r="B276" s="40" t="s">
        <v>518</v>
      </c>
      <c r="C276" s="234">
        <v>0</v>
      </c>
      <c r="D276" s="151">
        <f>SUMIFS('intervences kodi'!$AS$5:$AS$222,'intervences kodi'!$AR$5:$AR$222,'Visi kodi'!$A276)</f>
        <v>3605885040</v>
      </c>
    </row>
    <row r="277" spans="1:6" x14ac:dyDescent="0.2">
      <c r="D277" s="21">
        <f>SUM(D274:D276)</f>
        <v>4231075186</v>
      </c>
      <c r="F277" s="3" t="b">
        <f>D270=D277</f>
        <v>1</v>
      </c>
    </row>
  </sheetData>
  <autoFilter ref="A1:O206" xr:uid="{00000000-0001-0000-0500-000000000000}"/>
  <mergeCells count="5">
    <mergeCell ref="B257:C257"/>
    <mergeCell ref="B189:D189"/>
    <mergeCell ref="B218:C218"/>
    <mergeCell ref="B219:C219"/>
    <mergeCell ref="H215:I215"/>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 2</cp:lastModifiedBy>
  <cp:lastPrinted>2024-08-16T09:04:17Z</cp:lastPrinted>
  <dcterms:created xsi:type="dcterms:W3CDTF">2020-05-13T15:28:21Z</dcterms:created>
  <dcterms:modified xsi:type="dcterms:W3CDTF">2025-10-17T06:31:58Z</dcterms:modified>
</cp:coreProperties>
</file>