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01-PLANOSANA\Investiciju strategija\GALA REDAKCIJA\Pēc otrās VSS\"/>
    </mc:Choice>
  </mc:AlternateContent>
  <xr:revisionPtr revIDLastSave="0" documentId="13_ncr:1_{81F13402-6C77-4EEC-99FE-60B62181D8CA}" xr6:coauthVersionLast="47" xr6:coauthVersionMax="47" xr10:uidLastSave="{00000000-0000-0000-0000-000000000000}"/>
  <bookViews>
    <workbookView xWindow="-120" yWindow="-120" windowWidth="29040" windowHeight="15840" activeTab="2" xr2:uid="{181459D3-C4B5-422F-8DD0-8864924BFCE1}"/>
  </bookViews>
  <sheets>
    <sheet name="1.piel._Pieejamais_finansējums" sheetId="17" r:id="rId1"/>
    <sheet name="2.piel._Iestāžu_vajadzības" sheetId="10" r:id="rId2"/>
    <sheet name="3.piel._ES_Fondi_2021.-2027." sheetId="24" r:id="rId3"/>
  </sheets>
  <definedNames>
    <definedName name="_xlnm._FilterDatabase" localSheetId="2" hidden="1">'3.piel._ES_Fondi_2021.-2027.'!$A$3:$E$15</definedName>
    <definedName name="_ftn1" localSheetId="2">'3.piel._ES_Fondi_2021.-2027.'!#REF!</definedName>
    <definedName name="_ftn2" localSheetId="2">'3.piel._ES_Fondi_2021.-2027.'!#REF!</definedName>
    <definedName name="_ftnref1" localSheetId="2">'3.piel._ES_Fondi_2021.-2027.'!#REF!</definedName>
    <definedName name="_ftnref2" localSheetId="2">'3.piel._ES_Fondi_2021.-2027.'!#REF!</definedName>
    <definedName name="_xlnm.Print_Area" localSheetId="0">'1.piel._Pieejamais_finansējums'!$A$1:$L$63</definedName>
    <definedName name="_xlnm.Print_Area" localSheetId="1">'2.piel._Iestāžu_vajadzības'!$A$1:$D$12</definedName>
    <definedName name="_xlnm.Print_Area" localSheetId="2">'3.piel._ES_Fondi_2021.-2027.'!$A$1:$E$15</definedName>
    <definedName name="_xlnm.Print_Titles" localSheetId="0">'1.piel._Pieejamais_finansējums'!$3:$4</definedName>
    <definedName name="_xlnm.Print_Titles" localSheetId="2">'3.piel._ES_Fondi_2021.-2027.'!$3:$3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24" l="1"/>
  <c r="E8" i="17"/>
  <c r="D54" i="17"/>
  <c r="E54" i="17"/>
  <c r="E5" i="17" s="1"/>
  <c r="G54" i="17"/>
  <c r="G5" i="17" s="1"/>
  <c r="L54" i="17"/>
  <c r="J54" i="17"/>
  <c r="J5" i="17" s="1"/>
  <c r="K54" i="17"/>
  <c r="K5" i="17" s="1"/>
  <c r="D6" i="10"/>
  <c r="D5" i="10"/>
  <c r="C5" i="10"/>
  <c r="D8" i="10" s="1"/>
  <c r="I5" i="17"/>
  <c r="F5" i="17"/>
  <c r="H5" i="17"/>
  <c r="D5" i="17"/>
  <c r="E5" i="24"/>
  <c r="I10" i="17"/>
  <c r="H10" i="17"/>
  <c r="F10" i="17"/>
  <c r="E10" i="17"/>
  <c r="D10" i="17"/>
  <c r="D6" i="17"/>
  <c r="F6" i="17"/>
  <c r="H6" i="17"/>
  <c r="I6" i="17"/>
  <c r="K6" i="17"/>
  <c r="L5" i="17" l="1"/>
  <c r="D7" i="10"/>
  <c r="D11" i="10"/>
  <c r="D10" i="10"/>
  <c r="D12" i="10"/>
  <c r="D9" i="10"/>
  <c r="F54" i="17" l="1"/>
  <c r="H54" i="17"/>
  <c r="I54" i="17"/>
  <c r="E51" i="17"/>
  <c r="F51" i="17"/>
  <c r="G51" i="17"/>
  <c r="I51" i="17"/>
  <c r="J51" i="17"/>
  <c r="K51" i="17"/>
  <c r="D51" i="17"/>
  <c r="E48" i="17"/>
  <c r="F48" i="17"/>
  <c r="G48" i="17"/>
  <c r="I48" i="17"/>
  <c r="J48" i="17"/>
  <c r="K48" i="17"/>
  <c r="D48" i="17"/>
  <c r="F41" i="17"/>
  <c r="H41" i="17"/>
  <c r="I41" i="17"/>
  <c r="J41" i="17"/>
  <c r="K41" i="17"/>
  <c r="D41" i="17"/>
  <c r="E37" i="17"/>
  <c r="F37" i="17"/>
  <c r="G37" i="17"/>
  <c r="H37" i="17"/>
  <c r="I37" i="17"/>
  <c r="J37" i="17"/>
  <c r="K37" i="17"/>
  <c r="D37" i="17"/>
  <c r="E31" i="17"/>
  <c r="F31" i="17"/>
  <c r="G31" i="17"/>
  <c r="H31" i="17"/>
  <c r="I31" i="17"/>
  <c r="J31" i="17"/>
  <c r="K31" i="17"/>
  <c r="D31" i="17"/>
  <c r="E26" i="17"/>
  <c r="F26" i="17"/>
  <c r="H26" i="17"/>
  <c r="I26" i="17"/>
  <c r="J26" i="17"/>
  <c r="K26" i="17"/>
  <c r="D26" i="17"/>
  <c r="E18" i="17"/>
  <c r="F18" i="17"/>
  <c r="G18" i="17"/>
  <c r="H18" i="17"/>
  <c r="I18" i="17"/>
  <c r="J18" i="17"/>
  <c r="K18" i="17"/>
  <c r="D18" i="17"/>
  <c r="J10" i="17"/>
  <c r="K10" i="17"/>
  <c r="J6" i="17"/>
  <c r="L59" i="17"/>
  <c r="E42" i="17"/>
  <c r="E41" i="17" s="1"/>
  <c r="L16" i="17"/>
  <c r="E6" i="17"/>
  <c r="E8" i="24"/>
  <c r="L9" i="17"/>
  <c r="L24" i="17"/>
  <c r="L56" i="17"/>
  <c r="G46" i="17"/>
  <c r="G41" i="17" s="1"/>
  <c r="L55" i="17"/>
  <c r="L60" i="17"/>
  <c r="L58" i="17"/>
  <c r="L57" i="17"/>
  <c r="G7" i="17"/>
  <c r="G6" i="17" s="1"/>
  <c r="G15" i="17"/>
  <c r="G14" i="17"/>
  <c r="G13" i="17"/>
  <c r="G17" i="17"/>
  <c r="G30" i="17"/>
  <c r="G26" i="17" s="1"/>
  <c r="G10" i="17" l="1"/>
  <c r="L7" i="17"/>
  <c r="L8" i="17"/>
  <c r="L19" i="17"/>
  <c r="L20" i="17"/>
  <c r="L21" i="17"/>
  <c r="L22" i="17"/>
  <c r="L23" i="17"/>
  <c r="L25" i="17"/>
  <c r="L27" i="17"/>
  <c r="L28" i="17"/>
  <c r="L29" i="17"/>
  <c r="L30" i="17"/>
  <c r="L32" i="17"/>
  <c r="L33" i="17"/>
  <c r="L34" i="17"/>
  <c r="L35" i="17"/>
  <c r="L36" i="17"/>
  <c r="L38" i="17"/>
  <c r="L39" i="17"/>
  <c r="L42" i="17"/>
  <c r="L43" i="17"/>
  <c r="L44" i="17"/>
  <c r="L45" i="17"/>
  <c r="L46" i="17"/>
  <c r="L47" i="17"/>
  <c r="L49" i="17"/>
  <c r="L52" i="17"/>
  <c r="L62" i="17"/>
  <c r="L6" i="17" l="1"/>
  <c r="L18" i="17"/>
  <c r="L26" i="17"/>
  <c r="L41" i="17"/>
  <c r="L31" i="17"/>
  <c r="L61" i="17" l="1"/>
  <c r="L17" i="17" l="1"/>
  <c r="L15" i="17"/>
  <c r="L14" i="17"/>
  <c r="L12" i="17"/>
  <c r="L11" i="17"/>
  <c r="L40" i="17" l="1"/>
  <c r="L37" i="17" s="1"/>
  <c r="L13" i="17"/>
  <c r="L10" i="17" s="1"/>
  <c r="H53" i="17" l="1"/>
  <c r="L53" i="17" l="1"/>
  <c r="L51" i="17" s="1"/>
  <c r="H51" i="17"/>
  <c r="H50" i="17" s="1"/>
  <c r="L50" i="17" l="1"/>
  <c r="L48" i="17" s="1"/>
  <c r="H48" i="17"/>
</calcChain>
</file>

<file path=xl/sharedStrings.xml><?xml version="1.0" encoding="utf-8"?>
<sst xmlns="http://schemas.openxmlformats.org/spreadsheetml/2006/main" count="195" uniqueCount="128">
  <si>
    <t>1.pielikums</t>
  </si>
  <si>
    <t>Infrastruktūras attīstībai pieejamais investīciju finansējums 2021.-2027.gadam (euro), iekļaujot PVN</t>
  </si>
  <si>
    <t>Nr.</t>
  </si>
  <si>
    <t>Ārstniecības Iestāde</t>
  </si>
  <si>
    <t>Ārstniecības iestādes līmenis</t>
  </si>
  <si>
    <t xml:space="preserve">ERAF 2014. -2020. </t>
  </si>
  <si>
    <t>Papildus ERAF 2014. -2020. / Virssaistības /Ministru kabineta 17.05.2022. sēdes protokollēmums Nr. 27, 37.§ (22-TA-716)</t>
  </si>
  <si>
    <t xml:space="preserve"> REACT</t>
  </si>
  <si>
    <t>Valsts budžets</t>
  </si>
  <si>
    <t>Augstas gatavības projekti (2021.-2022.)</t>
  </si>
  <si>
    <t>Onkoloģijai Valsts budžetā paredzēts 2022.gadam</t>
  </si>
  <si>
    <t>Solidaritātes fonds</t>
  </si>
  <si>
    <t>Atveseļošanās un noturības mehānisms (ANM)</t>
  </si>
  <si>
    <t>Infrastruktūras attīstībai pieejamais finansējums 2021.-2027.gadam KOPĀ*</t>
  </si>
  <si>
    <t>12=5+6+7+8+9+10+11</t>
  </si>
  <si>
    <t>KOPĀ</t>
  </si>
  <si>
    <t>I</t>
  </si>
  <si>
    <t>V līmeņa ārstniecības iestādes</t>
  </si>
  <si>
    <t>V</t>
  </si>
  <si>
    <t>Paula Stradiņa klīniskā universitātes slimnīca, VSIA</t>
  </si>
  <si>
    <t>Rīgas Austrumu klīniskā universitātes slimnīca, VSIA</t>
  </si>
  <si>
    <t>Bērnu klīniskā universitātes slimnīca, VSIA</t>
  </si>
  <si>
    <t>II</t>
  </si>
  <si>
    <t xml:space="preserve"> IV līmeņa ārstniecības iestādes</t>
  </si>
  <si>
    <t>IV</t>
  </si>
  <si>
    <t>Liepājas reģionālā slimnīca</t>
  </si>
  <si>
    <t xml:space="preserve"> Daugavpils reģonālā slimnīca</t>
  </si>
  <si>
    <t>Vidzemes slimnīca</t>
  </si>
  <si>
    <t>Rēzeknes reģonālā slimnīca</t>
  </si>
  <si>
    <t xml:space="preserve"> Ziemeļkurzemes reģonālā slimnīca</t>
  </si>
  <si>
    <t>Jelgavas slimnīca</t>
  </si>
  <si>
    <t>Jēkabpils slimnīca</t>
  </si>
  <si>
    <t>III</t>
  </si>
  <si>
    <t xml:space="preserve"> III līmeņa ārstniecības iestādes</t>
  </si>
  <si>
    <t>Madonas slimnīca, PSIA</t>
  </si>
  <si>
    <t>Cēsu klīnika, SIA</t>
  </si>
  <si>
    <t>Dobeles un apkārtnes slimnīca, SIA</t>
  </si>
  <si>
    <t>Jūrmalas slimnīca, SIA</t>
  </si>
  <si>
    <t>Ogres rajona slimnīca, SIA</t>
  </si>
  <si>
    <t>Balvu un Gulbenes slimnīcu apvienība, SIA</t>
  </si>
  <si>
    <t>Kuldīgas slimnīca, SIA</t>
  </si>
  <si>
    <t xml:space="preserve"> II līmeņa ārstniecības iestādes</t>
  </si>
  <si>
    <t>Alūksnes slimnīca, SIA</t>
  </si>
  <si>
    <t xml:space="preserve">II </t>
  </si>
  <si>
    <t>Preiļu slimnīca, SIA</t>
  </si>
  <si>
    <t>Tukuma slimnīca, SIA</t>
  </si>
  <si>
    <t>Krāslavas slimnīca, SIA</t>
  </si>
  <si>
    <t xml:space="preserve"> I līmeņa ārstniecības iestādes</t>
  </si>
  <si>
    <t>Līvānu slimnīca, PSIA</t>
  </si>
  <si>
    <t>Aizkraukles slimnīca, SIA</t>
  </si>
  <si>
    <t>Bauskas slimnīca, SIA</t>
  </si>
  <si>
    <t>Limbažu slimnīca, SIA</t>
  </si>
  <si>
    <t>Ludzas medicīnas centrs, SIA</t>
  </si>
  <si>
    <t>VI</t>
  </si>
  <si>
    <t>V līmeņa specializētās ārstniecības iestādes</t>
  </si>
  <si>
    <t>-</t>
  </si>
  <si>
    <t>Traumatoloģijas un ortopēdijas slimnīca, VSIA</t>
  </si>
  <si>
    <t>Rīgas Dzemdību nams, SIA</t>
  </si>
  <si>
    <t>Nacionālais rehabilitācijas centrs "Vaivari", VSIA</t>
  </si>
  <si>
    <t>VII</t>
  </si>
  <si>
    <t>Specializētās ārstniecības iestādes (psihiatrija)</t>
  </si>
  <si>
    <t>Rīgas psihiatrijas un narkoloģijas centrs,VSIA</t>
  </si>
  <si>
    <t>Bērnu psihoneiroloģiskā slimnīca "Ainaži", VSIA</t>
  </si>
  <si>
    <t>Piejūras slimnīca, VSIA</t>
  </si>
  <si>
    <t>Daugavpils psihoneiroloģiskā slimnīca, VSIA</t>
  </si>
  <si>
    <t>Slimnīca "Ģintermuiža", VSIA</t>
  </si>
  <si>
    <t>Strenču psihoneiroloģiskā slimnīca, VSIA</t>
  </si>
  <si>
    <t>VIII</t>
  </si>
  <si>
    <t>Specializētās ārstniecības iestādes (pārējās)</t>
  </si>
  <si>
    <t>Rīgas 2. slimnīca, SIA</t>
  </si>
  <si>
    <t>Siguldas slimnīca, SIA</t>
  </si>
  <si>
    <t>IX</t>
  </si>
  <si>
    <t>Pārējās slimnīcas</t>
  </si>
  <si>
    <t>Saldus medicīnas centrs, SIA</t>
  </si>
  <si>
    <t>Priekules slimnīca, SIA</t>
  </si>
  <si>
    <t>X</t>
  </si>
  <si>
    <t>CITAS iestādes, kas nav 555</t>
  </si>
  <si>
    <t>Neatliekamās medicīniskās palīdzības dienests (NMPD)</t>
  </si>
  <si>
    <t>Rīgas 1. slimnīca, SIA</t>
  </si>
  <si>
    <t>Sarkanā Krusta Smiltenes slimnīca, SIA</t>
  </si>
  <si>
    <t>Saulkrastu slimnīca, PSIA</t>
  </si>
  <si>
    <t>Sanare KRC Jaunķemeri</t>
  </si>
  <si>
    <t>Latvijas Jūras medicīnas centrs</t>
  </si>
  <si>
    <t>Sekundārās ambulatorās aprūpes attīstība</t>
  </si>
  <si>
    <t>Primārās aprūpes infrastruktūras attīstība</t>
  </si>
  <si>
    <t>Hroniski slimo un nedziedināmi slimo pacientu aprūpe</t>
  </si>
  <si>
    <t>*bez ES fondiem 2014.-2020. un 2021.-2027.gada plānošanas periodam</t>
  </si>
  <si>
    <t>2.pielikums</t>
  </si>
  <si>
    <t>Ārstniecības iestāžu vajadzību apkopojums</t>
  </si>
  <si>
    <t>Nr.p.k.</t>
  </si>
  <si>
    <t>Ārstniecības iestāžu vajadzības</t>
  </si>
  <si>
    <t>Attīstībai nepieciešamais finansējums (2021.-2027.gads)</t>
  </si>
  <si>
    <t>Ieguldījumu apjoms, %</t>
  </si>
  <si>
    <t>Kopā:</t>
  </si>
  <si>
    <t>Ambulatorā aprūpe</t>
  </si>
  <si>
    <t>Stacionārā aprūpe</t>
  </si>
  <si>
    <t>Lielās iekārtas</t>
  </si>
  <si>
    <t>Citas vajadzības</t>
  </si>
  <si>
    <t>Primārā aprūpe</t>
  </si>
  <si>
    <t>3.pielikums</t>
  </si>
  <si>
    <t>ES fondu 2021-2027.gada plānošanas periodā pieejamais finansējums infrastruktūras attīstībai (ERAF)</t>
  </si>
  <si>
    <t>PM Nr.</t>
  </si>
  <si>
    <t>Prior. Nr.</t>
  </si>
  <si>
    <t>ES fondu pasākuma Nr.</t>
  </si>
  <si>
    <t>ES fondu pasākuma nosaukums</t>
  </si>
  <si>
    <r>
      <t xml:space="preserve">Kopējais finansējums (ES fondu un nacionālais līdzfinansējums), </t>
    </r>
    <r>
      <rPr>
        <b/>
        <i/>
        <sz val="12"/>
        <rFont val="Times New Roman"/>
        <family val="1"/>
      </rPr>
      <t>euro</t>
    </r>
  </si>
  <si>
    <t>Kopā</t>
  </si>
  <si>
    <t>4.1.</t>
  </si>
  <si>
    <t>4.1.1.1.</t>
  </si>
  <si>
    <t>Ārstniecības iestāžu infrastruktūras attīstība, t.sk.:</t>
  </si>
  <si>
    <t>4.1.1.1.1.</t>
  </si>
  <si>
    <t>Rīgas Austrumu klīniskā universitātes slimnīca jaunā korpusa iekārtas un aprīkojums (Ministru kabineta 28.09.2021. sēdes protokollēmums Nr.64,55.§ (2021-TA-2157))</t>
  </si>
  <si>
    <t>4.1.1.1.2.</t>
  </si>
  <si>
    <t>4.1.1.1.3.</t>
  </si>
  <si>
    <t>4.1.1.1.4</t>
  </si>
  <si>
    <t>4.1.1.1.5.</t>
  </si>
  <si>
    <t>Rīgas Austrumu klīniskā universitātes slimnīca ēkas Hipokrāta ielā 4 infrastruktūras attīstība ( Ministru kabineta 17.05.2022. sēdes protokollēmums Nr. 27, 37.§ (22-TA-716))</t>
  </si>
  <si>
    <t>4.1.1.2.</t>
  </si>
  <si>
    <t>4.1.1.3</t>
  </si>
  <si>
    <t xml:space="preserve">Primārās veselības aprūpes lomas stiprināšana, attīstot infrastruktūru </t>
  </si>
  <si>
    <t>4.1.1.5.</t>
  </si>
  <si>
    <t>Neatliekamās medicīniskās palīdzības dienesta attīstība</t>
  </si>
  <si>
    <t>4.1.1.6.</t>
  </si>
  <si>
    <t>Hroniski slimo un nedziedināmi slimo pacientu aprūpei nepieciešamās infrastruktūras attīstība</t>
  </si>
  <si>
    <t>P.Stradiņa klīniskās universitātes slimnīcas infrastruktūras attīstība (Ministru kabineta 07.09.2021. sēdes protokollēmums Nr.60 54.§ (TA-1804-IP ))</t>
  </si>
  <si>
    <t xml:space="preserve">Stacionāro ārstniecības iestāžu attīstība - visas no I līmeņa līdz IV līmeņa ārstniecības iestādēm, V līmeņa ārstniecības iestāde BKUS (izņemot PSKUS un RAKUS), V līmeņa specializētās ārstniecības iestādes, specializētās ārstniecības iestādes (izņemot psihiatrijas profils) un pārējās slimnīcas - ar nosacījumu obligāts ieguldījums 30% sekundāro ambulatoro pakalpojumu attīstībai </t>
  </si>
  <si>
    <t>Psihiatrijas profila ārstniecības iestāžu infrastruktūras attīstība (iezīmēts Nacionālajā attīstības plānā,  Ministru kabineta 17.05.2022. sēdes protokollēmums Nr. 27, 37.§ (22-TA-716))</t>
  </si>
  <si>
    <t>Sekundāro ambulatoro ārstniecības iestāžu attīstībai ārpus slimnīcu loka, t.sk. privātie publisko veselības aprūpes pakalpojumu sniedzēji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</si>
</sst>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 * #,##0.00_ ;_ * \-#,##0.00_ ;_ * &quot;-&quot;??_ ;_ @_ "/>
    <numFmt numFmtId="167" formatCode="#,##0_ ;\-#,##0\ 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rgb="FF000000"/>
      <name val="Times New Roman"/>
      <family val="1"/>
    </font>
    <font>
      <i/>
      <sz val="12"/>
      <color rgb="FF000000"/>
      <name val="Times New Roman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43" fontId="2" fillId="0" borderId="0" applyFont="0" applyFill="0" applyBorder="0" applyAlignment="0" applyProtection="0"/>
    <xf numFmtId="0" fontId="8" fillId="0" borderId="0"/>
    <xf numFmtId="0" fontId="9" fillId="0" borderId="0"/>
    <xf numFmtId="43" fontId="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66" fontId="3" fillId="0" borderId="0" applyFont="0" applyFill="0" applyBorder="0" applyAlignment="0" applyProtection="0">
      <alignment vertical="center"/>
    </xf>
    <xf numFmtId="0" fontId="13" fillId="0" borderId="0"/>
    <xf numFmtId="16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65" fontId="4" fillId="5" borderId="1" xfId="6" applyNumberFormat="1" applyFont="1" applyFill="1" applyBorder="1" applyAlignment="1">
      <alignment horizontal="right" vertical="center" wrapText="1"/>
    </xf>
    <xf numFmtId="165" fontId="6" fillId="0" borderId="1" xfId="6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6" applyNumberFormat="1" applyFont="1"/>
    <xf numFmtId="0" fontId="5" fillId="7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67" fontId="17" fillId="3" borderId="1" xfId="6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7" fontId="17" fillId="0" borderId="1" xfId="6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167" fontId="21" fillId="0" borderId="1" xfId="6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3" fontId="7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165" fontId="4" fillId="6" borderId="1" xfId="6" applyNumberFormat="1" applyFont="1" applyFill="1" applyBorder="1" applyAlignment="1">
      <alignment horizontal="right" vertical="center" wrapText="1"/>
    </xf>
    <xf numFmtId="165" fontId="6" fillId="0" borderId="1" xfId="6" applyNumberFormat="1" applyFont="1" applyBorder="1" applyAlignment="1">
      <alignment horizontal="right" vertical="center"/>
    </xf>
    <xf numFmtId="165" fontId="4" fillId="0" borderId="1" xfId="6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65" fontId="6" fillId="0" borderId="0" xfId="6" applyNumberFormat="1" applyFont="1" applyAlignment="1">
      <alignment horizontal="right"/>
    </xf>
    <xf numFmtId="165" fontId="4" fillId="0" borderId="1" xfId="6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0" xfId="6" applyNumberFormat="1" applyFont="1"/>
    <xf numFmtId="165" fontId="6" fillId="0" borderId="1" xfId="6" applyNumberFormat="1" applyFont="1" applyFill="1" applyBorder="1" applyAlignment="1">
      <alignment horizontal="right" vertical="center" wrapText="1"/>
    </xf>
    <xf numFmtId="0" fontId="5" fillId="0" borderId="0" xfId="0" applyFont="1"/>
    <xf numFmtId="165" fontId="4" fillId="0" borderId="1" xfId="6" applyNumberFormat="1" applyFont="1" applyFill="1" applyBorder="1" applyAlignment="1">
      <alignment horizontal="right" vertical="center" wrapText="1"/>
    </xf>
    <xf numFmtId="165" fontId="6" fillId="0" borderId="2" xfId="6" applyNumberFormat="1" applyFont="1" applyBorder="1" applyAlignment="1">
      <alignment horizontal="right" vertical="center" wrapText="1"/>
    </xf>
    <xf numFmtId="167" fontId="21" fillId="0" borderId="1" xfId="0" applyNumberFormat="1" applyFont="1" applyBorder="1" applyAlignment="1">
      <alignment horizontal="right" vertical="center" wrapText="1"/>
    </xf>
    <xf numFmtId="0" fontId="23" fillId="0" borderId="0" xfId="0" applyFont="1"/>
    <xf numFmtId="165" fontId="6" fillId="10" borderId="1" xfId="6" applyNumberFormat="1" applyFont="1" applyFill="1" applyBorder="1" applyAlignment="1">
      <alignment horizontal="right" vertical="center" wrapText="1"/>
    </xf>
    <xf numFmtId="165" fontId="4" fillId="10" borderId="1" xfId="6" applyNumberFormat="1" applyFont="1" applyFill="1" applyBorder="1" applyAlignment="1">
      <alignment horizontal="right" vertical="center" wrapText="1"/>
    </xf>
    <xf numFmtId="165" fontId="4" fillId="10" borderId="1" xfId="6" applyNumberFormat="1" applyFont="1" applyFill="1" applyBorder="1" applyAlignment="1">
      <alignment horizontal="right" vertical="center"/>
    </xf>
    <xf numFmtId="165" fontId="6" fillId="10" borderId="2" xfId="6" applyNumberFormat="1" applyFont="1" applyFill="1" applyBorder="1" applyAlignment="1">
      <alignment horizontal="right" vertical="center" wrapText="1"/>
    </xf>
    <xf numFmtId="165" fontId="4" fillId="10" borderId="5" xfId="6" applyNumberFormat="1" applyFont="1" applyFill="1" applyBorder="1" applyAlignment="1">
      <alignment horizontal="right" vertical="center"/>
    </xf>
    <xf numFmtId="165" fontId="4" fillId="10" borderId="7" xfId="6" applyNumberFormat="1" applyFont="1" applyFill="1" applyBorder="1" applyAlignment="1">
      <alignment horizontal="right" vertical="center"/>
    </xf>
    <xf numFmtId="165" fontId="4" fillId="10" borderId="6" xfId="6" applyNumberFormat="1" applyFont="1" applyFill="1" applyBorder="1" applyAlignment="1">
      <alignment horizontal="right" vertical="center"/>
    </xf>
    <xf numFmtId="165" fontId="22" fillId="10" borderId="1" xfId="6" applyNumberFormat="1" applyFont="1" applyFill="1" applyBorder="1" applyAlignment="1">
      <alignment horizontal="right" vertical="center" wrapText="1"/>
    </xf>
    <xf numFmtId="165" fontId="6" fillId="10" borderId="1" xfId="6" applyNumberFormat="1" applyFont="1" applyFill="1" applyBorder="1" applyAlignment="1">
      <alignment horizontal="right" vertical="center"/>
    </xf>
    <xf numFmtId="165" fontId="5" fillId="0" borderId="0" xfId="0" applyNumberFormat="1" applyFont="1"/>
    <xf numFmtId="165" fontId="7" fillId="0" borderId="0" xfId="0" applyNumberFormat="1" applyFont="1"/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5" fontId="6" fillId="0" borderId="1" xfId="6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right" vertical="center"/>
    </xf>
    <xf numFmtId="167" fontId="21" fillId="0" borderId="1" xfId="0" applyNumberFormat="1" applyFont="1" applyBorder="1" applyAlignment="1">
      <alignment horizontal="right" vertical="center" wrapText="1"/>
    </xf>
  </cellXfs>
  <cellStyles count="27">
    <cellStyle name="Comma" xfId="6" builtinId="3"/>
    <cellStyle name="Comma 2" xfId="3" xr:uid="{473E2A01-E8A0-4BCF-A288-FC20325CE75F}"/>
    <cellStyle name="Comma 2 2" xfId="9" xr:uid="{FDD5914B-C70E-4CF2-8706-0837458D499A}"/>
    <cellStyle name="Comma 2 2 2" xfId="23" xr:uid="{75253575-7C3E-48F5-A24F-B0F1A840E771}"/>
    <cellStyle name="Comma 2 2 3" xfId="18" xr:uid="{3789818B-B5BA-4E89-A87B-DB866FF823CF}"/>
    <cellStyle name="Comma 2 3" xfId="21" xr:uid="{56905CDD-8B1F-43AF-90DC-B4C7DD9E9CCB}"/>
    <cellStyle name="Comma 2 4" xfId="15" xr:uid="{EE8F41B5-6981-4FA0-AD16-0CD9616A2AC8}"/>
    <cellStyle name="Comma 3" xfId="8" xr:uid="{E3A9E29B-13E3-497A-AABC-697CEC68470B}"/>
    <cellStyle name="Comma 3 2" xfId="17" xr:uid="{BC30FB31-8BD6-48F6-8217-E266BF4A99CF}"/>
    <cellStyle name="Comma 4" xfId="10" xr:uid="{A9E16CBD-D168-4073-8C74-E8489F292E5A}"/>
    <cellStyle name="Comma 4 2" xfId="24" xr:uid="{810602EE-2D4F-4C4C-AF67-66A734F0F978}"/>
    <cellStyle name="Comma 4 3" xfId="19" xr:uid="{40FF3818-7FD9-4F81-BF89-9F664F393715}"/>
    <cellStyle name="Comma 5" xfId="12" xr:uid="{B5DD2203-EC04-4C13-AAB2-C4E8C14AF490}"/>
    <cellStyle name="Comma 5 2" xfId="26" xr:uid="{F2A4664A-B7DE-4198-A5C3-6D295057F7CF}"/>
    <cellStyle name="Comma 5 3" xfId="16" xr:uid="{63C78F38-CC42-49D8-852E-CCA7241D1587}"/>
    <cellStyle name="Comma 6" xfId="14" xr:uid="{C3997727-34A6-4B42-B2B4-5DCF9B45CF98}"/>
    <cellStyle name="Comma 6 2" xfId="22" xr:uid="{322013DC-E7A4-4BDC-A667-8B15783700D6}"/>
    <cellStyle name="Comma 7" xfId="20" xr:uid="{35520844-0685-417D-AD8A-3EE3D297AC01}"/>
    <cellStyle name="Normal" xfId="0" builtinId="0"/>
    <cellStyle name="Normal 2" xfId="1" xr:uid="{B051D40E-CEAB-4FB3-9160-7E1414B5A0E5}"/>
    <cellStyle name="Normal 2 2" xfId="4" xr:uid="{E045C8B3-5CF1-40C6-BA48-80D8036271EC}"/>
    <cellStyle name="Normal 3" xfId="2" xr:uid="{EF8FC577-7C88-45C2-A985-A14EA1117A47}"/>
    <cellStyle name="Normal 3 2" xfId="5" xr:uid="{D5921CFB-E4C3-443E-9445-A23AE1A95133}"/>
    <cellStyle name="Normal 4" xfId="7" xr:uid="{A2270084-7E8A-47DF-9E47-372842AC7EBE}"/>
    <cellStyle name="Normal 5" xfId="11" xr:uid="{0DFC3BED-BF69-40A3-BBAD-E2EFE5E8D893}"/>
    <cellStyle name="Normal 5 2" xfId="25" xr:uid="{34C5285C-F439-44B7-ADBD-9E0BFBDA8DDC}"/>
    <cellStyle name="Normal 6" xfId="13" xr:uid="{467AD464-6796-42C7-A41F-1358772FC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1D69-94FD-428D-B423-8022F2411268}">
  <sheetPr>
    <pageSetUpPr fitToPage="1"/>
  </sheetPr>
  <dimension ref="A1:AG63"/>
  <sheetViews>
    <sheetView view="pageBreakPreview" zoomScale="70" zoomScaleNormal="70" zoomScaleSheetLayoutView="70" workbookViewId="0">
      <pane ySplit="3" topLeftCell="A4" activePane="bottomLeft" state="frozen"/>
      <selection pane="bottomLeft" activeCell="E9" sqref="E9"/>
    </sheetView>
  </sheetViews>
  <sheetFormatPr defaultColWidth="8.7109375" defaultRowHeight="12.75" x14ac:dyDescent="0.2"/>
  <cols>
    <col min="1" max="1" width="8.7109375" style="26"/>
    <col min="2" max="2" width="26.5703125" style="27" customWidth="1"/>
    <col min="3" max="3" width="11.28515625" style="27" customWidth="1"/>
    <col min="4" max="4" width="15.85546875" style="28" customWidth="1"/>
    <col min="5" max="5" width="18.5703125" style="28" customWidth="1"/>
    <col min="6" max="6" width="13.28515625" style="28" customWidth="1"/>
    <col min="7" max="7" width="13.85546875" style="28" customWidth="1"/>
    <col min="8" max="8" width="14.7109375" style="28" customWidth="1"/>
    <col min="9" max="9" width="14.5703125" style="28" customWidth="1"/>
    <col min="10" max="10" width="13.28515625" style="28" customWidth="1"/>
    <col min="11" max="11" width="16.5703125" style="28" customWidth="1"/>
    <col min="12" max="12" width="21.42578125" style="29" customWidth="1"/>
    <col min="13" max="13" width="12.28515625" style="26" bestFit="1" customWidth="1"/>
    <col min="14" max="14" width="8.7109375" style="26"/>
    <col min="15" max="15" width="15.42578125" style="26" customWidth="1"/>
    <col min="16" max="16" width="10.28515625" style="26" bestFit="1" customWidth="1"/>
    <col min="17" max="16384" width="8.7109375" style="26"/>
  </cols>
  <sheetData>
    <row r="1" spans="1:16" ht="41.25" customHeight="1" x14ac:dyDescent="0.2">
      <c r="A1" s="57"/>
      <c r="B1" s="53"/>
      <c r="C1" s="53"/>
      <c r="D1" s="58"/>
      <c r="E1" s="58"/>
      <c r="F1" s="58"/>
      <c r="G1" s="58"/>
      <c r="H1" s="58"/>
      <c r="I1" s="58"/>
      <c r="J1" s="58"/>
      <c r="K1" s="58"/>
      <c r="L1" s="59" t="s">
        <v>0</v>
      </c>
    </row>
    <row r="2" spans="1:16" ht="60.75" customHeight="1" x14ac:dyDescent="0.2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6" ht="92.25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6" ht="20.45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 t="s">
        <v>14</v>
      </c>
    </row>
    <row r="5" spans="1:16" ht="35.450000000000003" customHeight="1" x14ac:dyDescent="0.2">
      <c r="A5" s="11"/>
      <c r="B5" s="11" t="s">
        <v>15</v>
      </c>
      <c r="C5" s="11"/>
      <c r="D5" s="54">
        <f>D6+D10+D18+D26+D31+D37+D41+D51+D54+D48</f>
        <v>194082006.94</v>
      </c>
      <c r="E5" s="54">
        <f>E6+E10+E18+E26+E31+E37+E41+E51+E54+E48</f>
        <v>101984738</v>
      </c>
      <c r="F5" s="54">
        <f t="shared" ref="F5:K5" si="0">F6+F10+F18+F26+F31+F37+F41+F51+F54+F48</f>
        <v>67600001</v>
      </c>
      <c r="G5" s="54">
        <f t="shared" si="0"/>
        <v>99423136.200000003</v>
      </c>
      <c r="H5" s="54">
        <f t="shared" si="0"/>
        <v>13689800</v>
      </c>
      <c r="I5" s="54">
        <f>I6+I10+I18+I26+I31+I37+I41+I51+I54+I48</f>
        <v>20244124</v>
      </c>
      <c r="J5" s="54">
        <f>J6+J10+J18+J26+J31+J37+J41+J51+J54+J48</f>
        <v>550792</v>
      </c>
      <c r="K5" s="54">
        <f t="shared" si="0"/>
        <v>191179999</v>
      </c>
      <c r="L5" s="54">
        <f>E5+F5+G5+H5+I5+J5+K5</f>
        <v>494672590.19999999</v>
      </c>
      <c r="P5" s="82"/>
    </row>
    <row r="6" spans="1:16" ht="30" customHeight="1" x14ac:dyDescent="0.2">
      <c r="A6" s="9" t="s">
        <v>16</v>
      </c>
      <c r="B6" s="10" t="s">
        <v>17</v>
      </c>
      <c r="C6" s="10" t="s">
        <v>18</v>
      </c>
      <c r="D6" s="7">
        <f>D7+D8+D9</f>
        <v>120114288</v>
      </c>
      <c r="E6" s="7">
        <f>E7+E8+E9</f>
        <v>60243129</v>
      </c>
      <c r="F6" s="7">
        <f t="shared" ref="F6" si="1">F7+F8+F9</f>
        <v>55400945</v>
      </c>
      <c r="G6" s="7">
        <f t="shared" ref="G6:L6" si="2">G7+G8+G9</f>
        <v>63627838</v>
      </c>
      <c r="H6" s="7">
        <f t="shared" si="2"/>
        <v>8008000</v>
      </c>
      <c r="I6" s="7">
        <f t="shared" si="2"/>
        <v>20244124</v>
      </c>
      <c r="J6" s="7">
        <f t="shared" si="2"/>
        <v>0</v>
      </c>
      <c r="K6" s="7">
        <f t="shared" si="2"/>
        <v>159918275</v>
      </c>
      <c r="L6" s="7">
        <f t="shared" si="2"/>
        <v>367442311</v>
      </c>
      <c r="M6" s="82"/>
    </row>
    <row r="7" spans="1:16" ht="30" customHeight="1" x14ac:dyDescent="0.2">
      <c r="A7" s="2">
        <v>1</v>
      </c>
      <c r="B7" s="3" t="s">
        <v>19</v>
      </c>
      <c r="C7" s="3" t="s">
        <v>18</v>
      </c>
      <c r="D7" s="8">
        <v>91068678</v>
      </c>
      <c r="E7" s="8">
        <v>29378444</v>
      </c>
      <c r="F7" s="8">
        <v>22171846</v>
      </c>
      <c r="G7" s="8">
        <f>9217474+20000000</f>
        <v>29217474</v>
      </c>
      <c r="H7" s="8">
        <v>3458000</v>
      </c>
      <c r="I7" s="8">
        <v>3020000</v>
      </c>
      <c r="J7" s="56">
        <v>0</v>
      </c>
      <c r="K7" s="8">
        <v>37043235</v>
      </c>
      <c r="L7" s="60">
        <f t="shared" ref="L7:L9" si="3">E7+F7+G7+H7+I7+J7+K7</f>
        <v>124288999</v>
      </c>
    </row>
    <row r="8" spans="1:16" ht="30" customHeight="1" x14ac:dyDescent="0.2">
      <c r="A8" s="2">
        <v>2</v>
      </c>
      <c r="B8" s="3" t="s">
        <v>20</v>
      </c>
      <c r="C8" s="3" t="s">
        <v>18</v>
      </c>
      <c r="D8" s="8">
        <v>17888467</v>
      </c>
      <c r="E8" s="72">
        <f>49624198-18759513</f>
        <v>30864685</v>
      </c>
      <c r="F8" s="72">
        <v>23029099</v>
      </c>
      <c r="G8" s="72">
        <v>31274712</v>
      </c>
      <c r="H8" s="72">
        <v>0</v>
      </c>
      <c r="I8" s="72">
        <v>13564124</v>
      </c>
      <c r="J8" s="73">
        <v>0</v>
      </c>
      <c r="K8" s="72">
        <v>99972040</v>
      </c>
      <c r="L8" s="74">
        <f t="shared" si="3"/>
        <v>198704660</v>
      </c>
    </row>
    <row r="9" spans="1:16" ht="30" customHeight="1" x14ac:dyDescent="0.2">
      <c r="A9" s="2">
        <v>3</v>
      </c>
      <c r="B9" s="3" t="s">
        <v>21</v>
      </c>
      <c r="C9" s="3" t="s">
        <v>18</v>
      </c>
      <c r="D9" s="8">
        <v>11157143</v>
      </c>
      <c r="E9" s="72">
        <v>0</v>
      </c>
      <c r="F9" s="72">
        <v>10200000</v>
      </c>
      <c r="G9" s="72">
        <v>3135652</v>
      </c>
      <c r="H9" s="72">
        <v>4550000</v>
      </c>
      <c r="I9" s="72">
        <v>3660000</v>
      </c>
      <c r="J9" s="73">
        <v>0</v>
      </c>
      <c r="K9" s="72">
        <v>22903000</v>
      </c>
      <c r="L9" s="74">
        <f t="shared" si="3"/>
        <v>44448652</v>
      </c>
    </row>
    <row r="10" spans="1:16" ht="30" customHeight="1" x14ac:dyDescent="0.2">
      <c r="A10" s="9" t="s">
        <v>22</v>
      </c>
      <c r="B10" s="10" t="s">
        <v>23</v>
      </c>
      <c r="C10" s="10" t="s">
        <v>24</v>
      </c>
      <c r="D10" s="7">
        <f t="shared" ref="D10:I10" si="4">D11+D12+D13+D14+D15+D16+D17</f>
        <v>49144838.410000004</v>
      </c>
      <c r="E10" s="7">
        <f t="shared" si="4"/>
        <v>10405413</v>
      </c>
      <c r="F10" s="7">
        <f t="shared" si="4"/>
        <v>12199056</v>
      </c>
      <c r="G10" s="7">
        <f t="shared" si="4"/>
        <v>27454316</v>
      </c>
      <c r="H10" s="7">
        <f t="shared" si="4"/>
        <v>3185000</v>
      </c>
      <c r="I10" s="7">
        <f t="shared" si="4"/>
        <v>0</v>
      </c>
      <c r="J10" s="7">
        <f t="shared" ref="J10:L10" si="5">J11+J12+J13+J14+J15+J16+J17</f>
        <v>430138</v>
      </c>
      <c r="K10" s="7">
        <f t="shared" si="5"/>
        <v>20976724</v>
      </c>
      <c r="L10" s="7">
        <f t="shared" si="5"/>
        <v>74650647</v>
      </c>
    </row>
    <row r="11" spans="1:16" ht="30" customHeight="1" x14ac:dyDescent="0.2">
      <c r="A11" s="2">
        <v>4</v>
      </c>
      <c r="B11" s="3" t="s">
        <v>25</v>
      </c>
      <c r="C11" s="3" t="s">
        <v>24</v>
      </c>
      <c r="D11" s="66">
        <v>14228677</v>
      </c>
      <c r="E11" s="72">
        <v>2273579</v>
      </c>
      <c r="F11" s="72">
        <v>2900109</v>
      </c>
      <c r="G11" s="72">
        <v>2890945</v>
      </c>
      <c r="H11" s="72">
        <v>0</v>
      </c>
      <c r="I11" s="72">
        <v>0</v>
      </c>
      <c r="J11" s="72">
        <v>71167</v>
      </c>
      <c r="K11" s="75">
        <v>3589856</v>
      </c>
      <c r="L11" s="76">
        <f t="shared" ref="L11:L36" si="6">E11+F11+G11+H11+I11+J11+K11</f>
        <v>11725656</v>
      </c>
    </row>
    <row r="12" spans="1:16" ht="30" customHeight="1" x14ac:dyDescent="0.2">
      <c r="A12" s="2">
        <v>5</v>
      </c>
      <c r="B12" s="3" t="s">
        <v>26</v>
      </c>
      <c r="C12" s="3" t="s">
        <v>24</v>
      </c>
      <c r="D12" s="66">
        <v>7670720</v>
      </c>
      <c r="E12" s="72">
        <v>3031439</v>
      </c>
      <c r="F12" s="72">
        <v>598620</v>
      </c>
      <c r="G12" s="72">
        <v>3478968</v>
      </c>
      <c r="H12" s="72">
        <v>0</v>
      </c>
      <c r="I12" s="72">
        <v>0</v>
      </c>
      <c r="J12" s="72">
        <v>328447</v>
      </c>
      <c r="K12" s="75">
        <v>4786474</v>
      </c>
      <c r="L12" s="77">
        <f t="shared" si="6"/>
        <v>12223948</v>
      </c>
    </row>
    <row r="13" spans="1:16" ht="30" customHeight="1" x14ac:dyDescent="0.2">
      <c r="A13" s="2">
        <v>6</v>
      </c>
      <c r="B13" s="3" t="s">
        <v>27</v>
      </c>
      <c r="C13" s="3" t="s">
        <v>24</v>
      </c>
      <c r="D13" s="66">
        <v>6285876.9900000002</v>
      </c>
      <c r="E13" s="72">
        <v>1780970</v>
      </c>
      <c r="F13" s="72">
        <v>2900109</v>
      </c>
      <c r="G13" s="72">
        <f>3284924+240803</f>
        <v>3525727</v>
      </c>
      <c r="H13" s="72">
        <v>3185000</v>
      </c>
      <c r="I13" s="72">
        <v>0</v>
      </c>
      <c r="J13" s="72">
        <v>30524</v>
      </c>
      <c r="K13" s="72">
        <v>2812053</v>
      </c>
      <c r="L13" s="78">
        <f t="shared" si="6"/>
        <v>14234383</v>
      </c>
    </row>
    <row r="14" spans="1:16" ht="30" customHeight="1" x14ac:dyDescent="0.2">
      <c r="A14" s="2">
        <v>7</v>
      </c>
      <c r="B14" s="3" t="s">
        <v>28</v>
      </c>
      <c r="C14" s="3" t="s">
        <v>24</v>
      </c>
      <c r="D14" s="66">
        <v>3969502.0000000005</v>
      </c>
      <c r="E14" s="72">
        <v>1879492</v>
      </c>
      <c r="F14" s="72">
        <v>2900109</v>
      </c>
      <c r="G14" s="72">
        <f>5787107+43983</f>
        <v>5831090</v>
      </c>
      <c r="H14" s="72">
        <v>0</v>
      </c>
      <c r="I14" s="72">
        <v>0</v>
      </c>
      <c r="J14" s="72">
        <v>0</v>
      </c>
      <c r="K14" s="72">
        <v>2967615</v>
      </c>
      <c r="L14" s="74">
        <f t="shared" si="6"/>
        <v>13578306</v>
      </c>
    </row>
    <row r="15" spans="1:16" ht="30" customHeight="1" x14ac:dyDescent="0.2">
      <c r="A15" s="2">
        <v>8</v>
      </c>
      <c r="B15" s="3" t="s">
        <v>29</v>
      </c>
      <c r="C15" s="3" t="s">
        <v>24</v>
      </c>
      <c r="D15" s="66">
        <v>9838034</v>
      </c>
      <c r="E15" s="72">
        <v>1439933</v>
      </c>
      <c r="F15" s="72">
        <v>2900109</v>
      </c>
      <c r="G15" s="72">
        <f>2243241+55000</f>
        <v>2298241</v>
      </c>
      <c r="H15" s="72">
        <v>0</v>
      </c>
      <c r="I15" s="72">
        <v>0</v>
      </c>
      <c r="J15" s="72">
        <v>0</v>
      </c>
      <c r="K15" s="72">
        <v>2273575</v>
      </c>
      <c r="L15" s="74">
        <f t="shared" si="6"/>
        <v>8911858</v>
      </c>
    </row>
    <row r="16" spans="1:16" ht="30" customHeight="1" x14ac:dyDescent="0.2">
      <c r="A16" s="2">
        <v>9</v>
      </c>
      <c r="B16" s="3" t="s">
        <v>30</v>
      </c>
      <c r="C16" s="3" t="s">
        <v>24</v>
      </c>
      <c r="D16" s="66">
        <v>2142118.42</v>
      </c>
      <c r="E16" s="72">
        <v>0</v>
      </c>
      <c r="F16" s="72">
        <v>0</v>
      </c>
      <c r="G16" s="72">
        <v>2473858</v>
      </c>
      <c r="H16" s="72">
        <v>0</v>
      </c>
      <c r="I16" s="72">
        <v>0</v>
      </c>
      <c r="J16" s="72">
        <v>0</v>
      </c>
      <c r="K16" s="72">
        <v>2393237</v>
      </c>
      <c r="L16" s="74">
        <f>E16+F16+G16+H16+I16+J16+K16</f>
        <v>4867095</v>
      </c>
    </row>
    <row r="17" spans="1:12" ht="30" customHeight="1" x14ac:dyDescent="0.2">
      <c r="A17" s="2">
        <v>10</v>
      </c>
      <c r="B17" s="3" t="s">
        <v>31</v>
      </c>
      <c r="C17" s="3" t="s">
        <v>24</v>
      </c>
      <c r="D17" s="66">
        <v>5009910</v>
      </c>
      <c r="E17" s="72">
        <v>0</v>
      </c>
      <c r="F17" s="72">
        <v>0</v>
      </c>
      <c r="G17" s="79">
        <f>6926986+28501</f>
        <v>6955487</v>
      </c>
      <c r="H17" s="72">
        <v>0</v>
      </c>
      <c r="I17" s="72">
        <v>0</v>
      </c>
      <c r="J17" s="72">
        <v>0</v>
      </c>
      <c r="K17" s="72">
        <v>2153914</v>
      </c>
      <c r="L17" s="74">
        <f t="shared" si="6"/>
        <v>9109401</v>
      </c>
    </row>
    <row r="18" spans="1:12" ht="30" customHeight="1" x14ac:dyDescent="0.2">
      <c r="A18" s="9" t="s">
        <v>32</v>
      </c>
      <c r="B18" s="10" t="s">
        <v>33</v>
      </c>
      <c r="C18" s="10" t="s">
        <v>32</v>
      </c>
      <c r="D18" s="7">
        <f>D19+D20+D21+D22+D23+D24+D25</f>
        <v>8454611.0399999991</v>
      </c>
      <c r="E18" s="7">
        <f t="shared" ref="E18:K18" si="7">E19+E20+E21+E22+E23+E24+E25</f>
        <v>0</v>
      </c>
      <c r="F18" s="7">
        <f t="shared" si="7"/>
        <v>0</v>
      </c>
      <c r="G18" s="7">
        <f t="shared" si="7"/>
        <v>1700869</v>
      </c>
      <c r="H18" s="7">
        <f t="shared" si="7"/>
        <v>0</v>
      </c>
      <c r="I18" s="7">
        <f t="shared" si="7"/>
        <v>0</v>
      </c>
      <c r="J18" s="7">
        <f t="shared" si="7"/>
        <v>56872</v>
      </c>
      <c r="K18" s="7">
        <f t="shared" si="7"/>
        <v>0</v>
      </c>
      <c r="L18" s="7">
        <f>L19+L20+L21+L22+L23+L24+L25</f>
        <v>1757741</v>
      </c>
    </row>
    <row r="19" spans="1:12" ht="30" customHeight="1" x14ac:dyDescent="0.2">
      <c r="A19" s="2">
        <v>11</v>
      </c>
      <c r="B19" s="61" t="s">
        <v>34</v>
      </c>
      <c r="C19" s="62" t="s">
        <v>32</v>
      </c>
      <c r="D19" s="66">
        <v>1100539.0900000001</v>
      </c>
      <c r="E19" s="72">
        <v>0</v>
      </c>
      <c r="F19" s="72">
        <v>0</v>
      </c>
      <c r="G19" s="72">
        <v>233500</v>
      </c>
      <c r="H19" s="72">
        <v>0</v>
      </c>
      <c r="I19" s="72">
        <v>0</v>
      </c>
      <c r="J19" s="72">
        <v>0</v>
      </c>
      <c r="K19" s="72">
        <v>0</v>
      </c>
      <c r="L19" s="74">
        <f t="shared" si="6"/>
        <v>233500</v>
      </c>
    </row>
    <row r="20" spans="1:12" ht="30" customHeight="1" x14ac:dyDescent="0.2">
      <c r="A20" s="2">
        <v>12</v>
      </c>
      <c r="B20" s="61" t="s">
        <v>35</v>
      </c>
      <c r="C20" s="62" t="s">
        <v>32</v>
      </c>
      <c r="D20" s="66">
        <v>1394049</v>
      </c>
      <c r="E20" s="72">
        <v>0</v>
      </c>
      <c r="F20" s="72">
        <v>0</v>
      </c>
      <c r="G20" s="72">
        <v>467756</v>
      </c>
      <c r="H20" s="72">
        <v>0</v>
      </c>
      <c r="I20" s="72">
        <v>0</v>
      </c>
      <c r="J20" s="72">
        <v>0</v>
      </c>
      <c r="K20" s="72">
        <v>0</v>
      </c>
      <c r="L20" s="74">
        <f t="shared" si="6"/>
        <v>467756</v>
      </c>
    </row>
    <row r="21" spans="1:12" ht="30" customHeight="1" x14ac:dyDescent="0.2">
      <c r="A21" s="2">
        <v>13</v>
      </c>
      <c r="B21" s="61" t="s">
        <v>36</v>
      </c>
      <c r="C21" s="62" t="s">
        <v>32</v>
      </c>
      <c r="D21" s="66">
        <v>1100929</v>
      </c>
      <c r="E21" s="72">
        <v>0</v>
      </c>
      <c r="F21" s="72">
        <v>0</v>
      </c>
      <c r="G21" s="72">
        <v>364232</v>
      </c>
      <c r="H21" s="72">
        <v>0</v>
      </c>
      <c r="I21" s="72">
        <v>0</v>
      </c>
      <c r="J21" s="72">
        <v>0</v>
      </c>
      <c r="K21" s="72">
        <v>0</v>
      </c>
      <c r="L21" s="74">
        <f t="shared" si="6"/>
        <v>364232</v>
      </c>
    </row>
    <row r="22" spans="1:12" ht="30" customHeight="1" x14ac:dyDescent="0.2">
      <c r="A22" s="2">
        <v>14</v>
      </c>
      <c r="B22" s="61" t="s">
        <v>37</v>
      </c>
      <c r="C22" s="62" t="s">
        <v>32</v>
      </c>
      <c r="D22" s="66">
        <v>1100929</v>
      </c>
      <c r="E22" s="72">
        <v>0</v>
      </c>
      <c r="F22" s="72">
        <v>0</v>
      </c>
      <c r="G22" s="72">
        <v>275402</v>
      </c>
      <c r="H22" s="72">
        <v>0</v>
      </c>
      <c r="I22" s="72">
        <v>0</v>
      </c>
      <c r="J22" s="72">
        <v>0</v>
      </c>
      <c r="K22" s="72">
        <v>0</v>
      </c>
      <c r="L22" s="74">
        <f t="shared" si="6"/>
        <v>275402</v>
      </c>
    </row>
    <row r="23" spans="1:12" ht="30" customHeight="1" x14ac:dyDescent="0.2">
      <c r="A23" s="2">
        <v>15</v>
      </c>
      <c r="B23" s="61" t="s">
        <v>38</v>
      </c>
      <c r="C23" s="62" t="s">
        <v>32</v>
      </c>
      <c r="D23" s="66">
        <v>970066.95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4">
        <f t="shared" si="6"/>
        <v>0</v>
      </c>
    </row>
    <row r="24" spans="1:12" ht="30" customHeight="1" x14ac:dyDescent="0.2">
      <c r="A24" s="2">
        <v>16</v>
      </c>
      <c r="B24" s="61" t="s">
        <v>39</v>
      </c>
      <c r="C24" s="62" t="s">
        <v>32</v>
      </c>
      <c r="D24" s="66">
        <v>1394049</v>
      </c>
      <c r="E24" s="72">
        <v>0</v>
      </c>
      <c r="F24" s="72">
        <v>0</v>
      </c>
      <c r="G24" s="72">
        <v>345882</v>
      </c>
      <c r="H24" s="72">
        <v>0</v>
      </c>
      <c r="I24" s="72">
        <v>0</v>
      </c>
      <c r="J24" s="72">
        <v>56872</v>
      </c>
      <c r="K24" s="72">
        <v>0</v>
      </c>
      <c r="L24" s="74">
        <f>E24+F24+G24+H24+I24+J24+K24</f>
        <v>402754</v>
      </c>
    </row>
    <row r="25" spans="1:12" ht="30" customHeight="1" x14ac:dyDescent="0.2">
      <c r="A25" s="2">
        <v>17</v>
      </c>
      <c r="B25" s="61" t="s">
        <v>40</v>
      </c>
      <c r="C25" s="62" t="s">
        <v>32</v>
      </c>
      <c r="D25" s="66">
        <v>1394049</v>
      </c>
      <c r="E25" s="72">
        <v>0</v>
      </c>
      <c r="F25" s="72">
        <v>0</v>
      </c>
      <c r="G25" s="72">
        <v>14097</v>
      </c>
      <c r="H25" s="72">
        <v>0</v>
      </c>
      <c r="I25" s="72">
        <v>0</v>
      </c>
      <c r="J25" s="72">
        <v>0</v>
      </c>
      <c r="K25" s="72">
        <v>0</v>
      </c>
      <c r="L25" s="74">
        <f t="shared" si="6"/>
        <v>14097</v>
      </c>
    </row>
    <row r="26" spans="1:12" ht="30" customHeight="1" x14ac:dyDescent="0.2">
      <c r="A26" s="9" t="s">
        <v>24</v>
      </c>
      <c r="B26" s="10" t="s">
        <v>41</v>
      </c>
      <c r="C26" s="63" t="s">
        <v>22</v>
      </c>
      <c r="D26" s="7">
        <f>D27+D28+D29+D30</f>
        <v>3698152</v>
      </c>
      <c r="E26" s="7">
        <f t="shared" ref="E26:L26" si="8">E27+E28+E29+E30</f>
        <v>0</v>
      </c>
      <c r="F26" s="7">
        <f t="shared" si="8"/>
        <v>0</v>
      </c>
      <c r="G26" s="7">
        <f t="shared" si="8"/>
        <v>2066057</v>
      </c>
      <c r="H26" s="7">
        <f t="shared" si="8"/>
        <v>0</v>
      </c>
      <c r="I26" s="7">
        <f t="shared" si="8"/>
        <v>0</v>
      </c>
      <c r="J26" s="7">
        <f t="shared" si="8"/>
        <v>0</v>
      </c>
      <c r="K26" s="7">
        <f t="shared" si="8"/>
        <v>0</v>
      </c>
      <c r="L26" s="7">
        <f t="shared" si="8"/>
        <v>2066057</v>
      </c>
    </row>
    <row r="27" spans="1:12" ht="30" customHeight="1" x14ac:dyDescent="0.2">
      <c r="A27" s="2">
        <v>18</v>
      </c>
      <c r="B27" s="61" t="s">
        <v>42</v>
      </c>
      <c r="C27" s="62" t="s">
        <v>43</v>
      </c>
      <c r="D27" s="66">
        <v>975834</v>
      </c>
      <c r="E27" s="72">
        <v>0</v>
      </c>
      <c r="F27" s="72">
        <v>0</v>
      </c>
      <c r="G27" s="72">
        <v>608495</v>
      </c>
      <c r="H27" s="72">
        <v>0</v>
      </c>
      <c r="I27" s="72">
        <v>0</v>
      </c>
      <c r="J27" s="72">
        <v>0</v>
      </c>
      <c r="K27" s="72">
        <v>0</v>
      </c>
      <c r="L27" s="74">
        <f t="shared" si="6"/>
        <v>608495</v>
      </c>
    </row>
    <row r="28" spans="1:12" ht="30" customHeight="1" x14ac:dyDescent="0.2">
      <c r="A28" s="2">
        <v>19</v>
      </c>
      <c r="B28" s="61" t="s">
        <v>44</v>
      </c>
      <c r="C28" s="62" t="s">
        <v>43</v>
      </c>
      <c r="D28" s="66">
        <v>975834</v>
      </c>
      <c r="E28" s="72">
        <v>0</v>
      </c>
      <c r="F28" s="72">
        <v>0</v>
      </c>
      <c r="G28" s="72">
        <v>208400</v>
      </c>
      <c r="H28" s="72">
        <v>0</v>
      </c>
      <c r="I28" s="72">
        <v>0</v>
      </c>
      <c r="J28" s="72">
        <v>0</v>
      </c>
      <c r="K28" s="72">
        <v>0</v>
      </c>
      <c r="L28" s="74">
        <f t="shared" si="6"/>
        <v>208400</v>
      </c>
    </row>
    <row r="29" spans="1:12" ht="30" customHeight="1" x14ac:dyDescent="0.2">
      <c r="A29" s="2">
        <v>20</v>
      </c>
      <c r="B29" s="61" t="s">
        <v>45</v>
      </c>
      <c r="C29" s="62" t="s">
        <v>43</v>
      </c>
      <c r="D29" s="66">
        <v>770650</v>
      </c>
      <c r="E29" s="72">
        <v>0</v>
      </c>
      <c r="F29" s="72">
        <v>0</v>
      </c>
      <c r="G29" s="72">
        <v>984876</v>
      </c>
      <c r="H29" s="72">
        <v>0</v>
      </c>
      <c r="I29" s="72">
        <v>0</v>
      </c>
      <c r="J29" s="72">
        <v>0</v>
      </c>
      <c r="K29" s="72">
        <v>0</v>
      </c>
      <c r="L29" s="74">
        <f t="shared" si="6"/>
        <v>984876</v>
      </c>
    </row>
    <row r="30" spans="1:12" ht="30" customHeight="1" x14ac:dyDescent="0.2">
      <c r="A30" s="2">
        <v>21</v>
      </c>
      <c r="B30" s="61" t="s">
        <v>46</v>
      </c>
      <c r="C30" s="62" t="s">
        <v>43</v>
      </c>
      <c r="D30" s="66">
        <v>975834</v>
      </c>
      <c r="E30" s="72">
        <v>0</v>
      </c>
      <c r="F30" s="72">
        <v>0</v>
      </c>
      <c r="G30" s="72">
        <f>354286-90000</f>
        <v>264286</v>
      </c>
      <c r="H30" s="72">
        <v>0</v>
      </c>
      <c r="I30" s="72">
        <v>0</v>
      </c>
      <c r="J30" s="72">
        <v>0</v>
      </c>
      <c r="K30" s="72">
        <v>0</v>
      </c>
      <c r="L30" s="74">
        <f t="shared" si="6"/>
        <v>264286</v>
      </c>
    </row>
    <row r="31" spans="1:12" ht="30" customHeight="1" x14ac:dyDescent="0.2">
      <c r="A31" s="9" t="s">
        <v>18</v>
      </c>
      <c r="B31" s="10" t="s">
        <v>47</v>
      </c>
      <c r="C31" s="63" t="s">
        <v>16</v>
      </c>
      <c r="D31" s="7">
        <f>D32+D33+D34+D35+D36</f>
        <v>1762171.03</v>
      </c>
      <c r="E31" s="7">
        <f t="shared" ref="E31:L31" si="9">E32+E33+E34+E35+E36</f>
        <v>0</v>
      </c>
      <c r="F31" s="7">
        <f t="shared" si="9"/>
        <v>0</v>
      </c>
      <c r="G31" s="7">
        <f t="shared" si="9"/>
        <v>875470</v>
      </c>
      <c r="H31" s="7">
        <f t="shared" si="9"/>
        <v>0</v>
      </c>
      <c r="I31" s="7">
        <f t="shared" si="9"/>
        <v>0</v>
      </c>
      <c r="J31" s="7">
        <f t="shared" si="9"/>
        <v>62994</v>
      </c>
      <c r="K31" s="7">
        <f t="shared" si="9"/>
        <v>0</v>
      </c>
      <c r="L31" s="7">
        <f t="shared" si="9"/>
        <v>938464</v>
      </c>
    </row>
    <row r="32" spans="1:12" ht="30" customHeight="1" x14ac:dyDescent="0.2">
      <c r="A32" s="2">
        <v>22</v>
      </c>
      <c r="B32" s="61" t="s">
        <v>48</v>
      </c>
      <c r="C32" s="62" t="s">
        <v>16</v>
      </c>
      <c r="D32" s="8">
        <v>418213.03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4">
        <f t="shared" si="6"/>
        <v>0</v>
      </c>
    </row>
    <row r="33" spans="1:12" ht="30" customHeight="1" x14ac:dyDescent="0.2">
      <c r="A33" s="2">
        <v>23</v>
      </c>
      <c r="B33" s="61" t="s">
        <v>49</v>
      </c>
      <c r="C33" s="62" t="s">
        <v>16</v>
      </c>
      <c r="D33" s="8">
        <v>330279</v>
      </c>
      <c r="E33" s="72">
        <v>0</v>
      </c>
      <c r="F33" s="72">
        <v>0</v>
      </c>
      <c r="G33" s="72">
        <v>104285</v>
      </c>
      <c r="H33" s="72">
        <v>0</v>
      </c>
      <c r="I33" s="72">
        <v>0</v>
      </c>
      <c r="J33" s="72">
        <v>2431</v>
      </c>
      <c r="K33" s="72">
        <v>0</v>
      </c>
      <c r="L33" s="74">
        <f t="shared" si="6"/>
        <v>106716</v>
      </c>
    </row>
    <row r="34" spans="1:12" ht="30" customHeight="1" x14ac:dyDescent="0.2">
      <c r="A34" s="2">
        <v>24</v>
      </c>
      <c r="B34" s="61" t="s">
        <v>50</v>
      </c>
      <c r="C34" s="62" t="s">
        <v>16</v>
      </c>
      <c r="D34" s="8">
        <v>265185</v>
      </c>
      <c r="E34" s="72">
        <v>0</v>
      </c>
      <c r="F34" s="72">
        <v>0</v>
      </c>
      <c r="G34" s="72">
        <v>358815</v>
      </c>
      <c r="H34" s="72">
        <v>0</v>
      </c>
      <c r="I34" s="72">
        <v>0</v>
      </c>
      <c r="J34" s="72">
        <v>60563</v>
      </c>
      <c r="K34" s="72">
        <v>0</v>
      </c>
      <c r="L34" s="74">
        <f t="shared" si="6"/>
        <v>419378</v>
      </c>
    </row>
    <row r="35" spans="1:12" ht="30" customHeight="1" x14ac:dyDescent="0.2">
      <c r="A35" s="2">
        <v>25</v>
      </c>
      <c r="B35" s="61" t="s">
        <v>51</v>
      </c>
      <c r="C35" s="62" t="s">
        <v>16</v>
      </c>
      <c r="D35" s="66">
        <v>418215</v>
      </c>
      <c r="E35" s="72">
        <v>0</v>
      </c>
      <c r="F35" s="72">
        <v>0</v>
      </c>
      <c r="G35" s="72">
        <v>79500</v>
      </c>
      <c r="H35" s="72">
        <v>0</v>
      </c>
      <c r="I35" s="72">
        <v>0</v>
      </c>
      <c r="J35" s="72">
        <v>0</v>
      </c>
      <c r="K35" s="72">
        <v>0</v>
      </c>
      <c r="L35" s="74">
        <f t="shared" si="6"/>
        <v>79500</v>
      </c>
    </row>
    <row r="36" spans="1:12" ht="30" customHeight="1" x14ac:dyDescent="0.2">
      <c r="A36" s="2">
        <v>26</v>
      </c>
      <c r="B36" s="61" t="s">
        <v>52</v>
      </c>
      <c r="C36" s="62" t="s">
        <v>16</v>
      </c>
      <c r="D36" s="66">
        <v>330279</v>
      </c>
      <c r="E36" s="72">
        <v>0</v>
      </c>
      <c r="F36" s="72">
        <v>0</v>
      </c>
      <c r="G36" s="72">
        <v>332870</v>
      </c>
      <c r="H36" s="72">
        <v>0</v>
      </c>
      <c r="I36" s="72">
        <v>0</v>
      </c>
      <c r="J36" s="72">
        <v>0</v>
      </c>
      <c r="K36" s="72">
        <v>0</v>
      </c>
      <c r="L36" s="74">
        <f t="shared" si="6"/>
        <v>332870</v>
      </c>
    </row>
    <row r="37" spans="1:12" ht="30" customHeight="1" x14ac:dyDescent="0.2">
      <c r="A37" s="9" t="s">
        <v>53</v>
      </c>
      <c r="B37" s="10" t="s">
        <v>54</v>
      </c>
      <c r="C37" s="10" t="s">
        <v>55</v>
      </c>
      <c r="D37" s="7">
        <f>D38+D39+D40</f>
        <v>4735496</v>
      </c>
      <c r="E37" s="7">
        <f t="shared" ref="E37:L37" si="10">E38+E39+E40</f>
        <v>0</v>
      </c>
      <c r="F37" s="7">
        <f t="shared" si="10"/>
        <v>0</v>
      </c>
      <c r="G37" s="7">
        <f t="shared" si="10"/>
        <v>276424</v>
      </c>
      <c r="H37" s="7">
        <f t="shared" si="10"/>
        <v>2496800</v>
      </c>
      <c r="I37" s="7">
        <f t="shared" si="10"/>
        <v>0</v>
      </c>
      <c r="J37" s="7">
        <f t="shared" si="10"/>
        <v>0</v>
      </c>
      <c r="K37" s="7">
        <f t="shared" si="10"/>
        <v>0</v>
      </c>
      <c r="L37" s="7">
        <f t="shared" si="10"/>
        <v>2773224</v>
      </c>
    </row>
    <row r="38" spans="1:12" ht="30" customHeight="1" x14ac:dyDescent="0.2">
      <c r="A38" s="2">
        <v>27</v>
      </c>
      <c r="B38" s="3" t="s">
        <v>56</v>
      </c>
      <c r="C38" s="3" t="s">
        <v>55</v>
      </c>
      <c r="D38" s="66">
        <v>1788847</v>
      </c>
      <c r="E38" s="72">
        <v>0</v>
      </c>
      <c r="F38" s="72">
        <v>0</v>
      </c>
      <c r="G38" s="72">
        <v>106012</v>
      </c>
      <c r="H38" s="72">
        <v>0</v>
      </c>
      <c r="I38" s="72">
        <v>0</v>
      </c>
      <c r="J38" s="72">
        <v>0</v>
      </c>
      <c r="K38" s="72">
        <v>0</v>
      </c>
      <c r="L38" s="74">
        <f t="shared" ref="L38:L62" si="11">E38+F38+G38+H38+I38+J38+K38</f>
        <v>106012</v>
      </c>
    </row>
    <row r="39" spans="1:12" ht="30" customHeight="1" x14ac:dyDescent="0.2">
      <c r="A39" s="2">
        <v>28</v>
      </c>
      <c r="B39" s="3" t="s">
        <v>57</v>
      </c>
      <c r="C39" s="3" t="s">
        <v>55</v>
      </c>
      <c r="D39" s="66">
        <v>1172927</v>
      </c>
      <c r="E39" s="72">
        <v>0</v>
      </c>
      <c r="F39" s="72">
        <v>0</v>
      </c>
      <c r="G39" s="72">
        <v>170412</v>
      </c>
      <c r="H39" s="72">
        <v>0</v>
      </c>
      <c r="I39" s="72">
        <v>0</v>
      </c>
      <c r="J39" s="72">
        <v>0</v>
      </c>
      <c r="K39" s="72">
        <v>0</v>
      </c>
      <c r="L39" s="74">
        <f t="shared" si="11"/>
        <v>170412</v>
      </c>
    </row>
    <row r="40" spans="1:12" ht="40.9" customHeight="1" x14ac:dyDescent="0.2">
      <c r="A40" s="2">
        <v>29</v>
      </c>
      <c r="B40" s="3" t="s">
        <v>58</v>
      </c>
      <c r="C40" s="3" t="s">
        <v>55</v>
      </c>
      <c r="D40" s="66">
        <v>1773722</v>
      </c>
      <c r="E40" s="72">
        <v>0</v>
      </c>
      <c r="F40" s="72">
        <v>0</v>
      </c>
      <c r="G40" s="72">
        <v>0</v>
      </c>
      <c r="H40" s="72">
        <v>2496800</v>
      </c>
      <c r="I40" s="72">
        <v>0</v>
      </c>
      <c r="J40" s="72">
        <v>0</v>
      </c>
      <c r="K40" s="72">
        <v>0</v>
      </c>
      <c r="L40" s="74">
        <f t="shared" si="11"/>
        <v>2496800</v>
      </c>
    </row>
    <row r="41" spans="1:12" ht="30" customHeight="1" x14ac:dyDescent="0.2">
      <c r="A41" s="9" t="s">
        <v>59</v>
      </c>
      <c r="B41" s="10" t="s">
        <v>60</v>
      </c>
      <c r="C41" s="10" t="s">
        <v>55</v>
      </c>
      <c r="D41" s="7">
        <f>D42+D43+D44+D45+D46+D47</f>
        <v>0</v>
      </c>
      <c r="E41" s="7">
        <f t="shared" ref="E41:L41" si="12">E42+E43+E44+E45+E46+E47</f>
        <v>14936196</v>
      </c>
      <c r="F41" s="7">
        <f t="shared" si="12"/>
        <v>0</v>
      </c>
      <c r="G41" s="7">
        <f t="shared" si="12"/>
        <v>780885.2</v>
      </c>
      <c r="H41" s="7">
        <f t="shared" si="12"/>
        <v>0</v>
      </c>
      <c r="I41" s="7">
        <f t="shared" si="12"/>
        <v>0</v>
      </c>
      <c r="J41" s="7">
        <f t="shared" si="12"/>
        <v>0</v>
      </c>
      <c r="K41" s="7">
        <f t="shared" si="12"/>
        <v>0</v>
      </c>
      <c r="L41" s="7">
        <f t="shared" si="12"/>
        <v>15717081.199999999</v>
      </c>
    </row>
    <row r="42" spans="1:12" ht="30" customHeight="1" x14ac:dyDescent="0.2">
      <c r="A42" s="2">
        <v>30</v>
      </c>
      <c r="B42" s="3" t="s">
        <v>61</v>
      </c>
      <c r="C42" s="3" t="s">
        <v>55</v>
      </c>
      <c r="D42" s="72">
        <v>0</v>
      </c>
      <c r="E42" s="72">
        <f>6582096+8354100</f>
        <v>14936196</v>
      </c>
      <c r="F42" s="72">
        <v>0</v>
      </c>
      <c r="G42" s="72">
        <v>194065</v>
      </c>
      <c r="H42" s="72">
        <v>0</v>
      </c>
      <c r="I42" s="72">
        <v>0</v>
      </c>
      <c r="J42" s="72">
        <v>0</v>
      </c>
      <c r="K42" s="72">
        <v>0</v>
      </c>
      <c r="L42" s="74">
        <f t="shared" si="11"/>
        <v>15130261</v>
      </c>
    </row>
    <row r="43" spans="1:12" ht="30" customHeight="1" x14ac:dyDescent="0.2">
      <c r="A43" s="2">
        <v>31</v>
      </c>
      <c r="B43" s="3" t="s">
        <v>62</v>
      </c>
      <c r="C43" s="3" t="s">
        <v>55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4">
        <f t="shared" si="11"/>
        <v>0</v>
      </c>
    </row>
    <row r="44" spans="1:12" ht="30" customHeight="1" x14ac:dyDescent="0.2">
      <c r="A44" s="2">
        <v>32</v>
      </c>
      <c r="B44" s="3" t="s">
        <v>63</v>
      </c>
      <c r="C44" s="3" t="s">
        <v>55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4">
        <f t="shared" si="11"/>
        <v>0</v>
      </c>
    </row>
    <row r="45" spans="1:12" ht="30" customHeight="1" x14ac:dyDescent="0.2">
      <c r="A45" s="2">
        <v>33</v>
      </c>
      <c r="B45" s="3" t="s">
        <v>64</v>
      </c>
      <c r="C45" s="3" t="s">
        <v>55</v>
      </c>
      <c r="D45" s="72">
        <v>0</v>
      </c>
      <c r="E45" s="72">
        <v>0</v>
      </c>
      <c r="F45" s="72">
        <v>0</v>
      </c>
      <c r="G45" s="72">
        <v>19200</v>
      </c>
      <c r="H45" s="72">
        <v>0</v>
      </c>
      <c r="I45" s="72">
        <v>0</v>
      </c>
      <c r="J45" s="72">
        <v>0</v>
      </c>
      <c r="K45" s="72">
        <v>0</v>
      </c>
      <c r="L45" s="74">
        <f t="shared" si="11"/>
        <v>19200</v>
      </c>
    </row>
    <row r="46" spans="1:12" ht="30" customHeight="1" x14ac:dyDescent="0.2">
      <c r="A46" s="2">
        <v>34</v>
      </c>
      <c r="B46" s="3" t="s">
        <v>65</v>
      </c>
      <c r="C46" s="3" t="s">
        <v>55</v>
      </c>
      <c r="D46" s="72">
        <v>0</v>
      </c>
      <c r="E46" s="72">
        <v>0</v>
      </c>
      <c r="F46" s="72">
        <v>0</v>
      </c>
      <c r="G46" s="72">
        <f>200630+188233</f>
        <v>388863</v>
      </c>
      <c r="H46" s="72">
        <v>0</v>
      </c>
      <c r="I46" s="72">
        <v>0</v>
      </c>
      <c r="J46" s="72">
        <v>0</v>
      </c>
      <c r="K46" s="72">
        <v>0</v>
      </c>
      <c r="L46" s="74">
        <f t="shared" si="11"/>
        <v>388863</v>
      </c>
    </row>
    <row r="47" spans="1:12" ht="30" customHeight="1" x14ac:dyDescent="0.2">
      <c r="A47" s="2">
        <v>35</v>
      </c>
      <c r="B47" s="3" t="s">
        <v>66</v>
      </c>
      <c r="C47" s="3" t="s">
        <v>55</v>
      </c>
      <c r="D47" s="72">
        <v>0</v>
      </c>
      <c r="E47" s="72">
        <v>0</v>
      </c>
      <c r="F47" s="72">
        <v>0</v>
      </c>
      <c r="G47" s="72">
        <v>178757.2</v>
      </c>
      <c r="H47" s="72">
        <v>0</v>
      </c>
      <c r="I47" s="72">
        <v>0</v>
      </c>
      <c r="J47" s="72">
        <v>0</v>
      </c>
      <c r="K47" s="72">
        <v>0</v>
      </c>
      <c r="L47" s="74">
        <f t="shared" si="11"/>
        <v>178757.2</v>
      </c>
    </row>
    <row r="48" spans="1:12" ht="30" customHeight="1" x14ac:dyDescent="0.2">
      <c r="A48" s="9" t="s">
        <v>67</v>
      </c>
      <c r="B48" s="10" t="s">
        <v>68</v>
      </c>
      <c r="C48" s="10"/>
      <c r="D48" s="7">
        <f>D49+D50</f>
        <v>770650</v>
      </c>
      <c r="E48" s="7">
        <f t="shared" ref="E48:L48" si="13">E49+E50</f>
        <v>0</v>
      </c>
      <c r="F48" s="7">
        <f t="shared" si="13"/>
        <v>0</v>
      </c>
      <c r="G48" s="7">
        <f t="shared" si="13"/>
        <v>1432604</v>
      </c>
      <c r="H48" s="7">
        <f t="shared" si="13"/>
        <v>0</v>
      </c>
      <c r="I48" s="7">
        <f t="shared" si="13"/>
        <v>0</v>
      </c>
      <c r="J48" s="7">
        <f t="shared" si="13"/>
        <v>0</v>
      </c>
      <c r="K48" s="7">
        <f t="shared" si="13"/>
        <v>0</v>
      </c>
      <c r="L48" s="7">
        <f t="shared" si="13"/>
        <v>1432604</v>
      </c>
    </row>
    <row r="49" spans="1:33" ht="30" customHeight="1" x14ac:dyDescent="0.2">
      <c r="A49" s="2">
        <v>36</v>
      </c>
      <c r="B49" s="3" t="s">
        <v>69</v>
      </c>
      <c r="C49" s="3" t="s">
        <v>55</v>
      </c>
      <c r="D49" s="8">
        <v>0</v>
      </c>
      <c r="E49" s="72">
        <v>0</v>
      </c>
      <c r="F49" s="72">
        <v>0</v>
      </c>
      <c r="G49" s="72">
        <v>1432604</v>
      </c>
      <c r="H49" s="72">
        <v>0</v>
      </c>
      <c r="I49" s="72">
        <v>0</v>
      </c>
      <c r="J49" s="72">
        <v>0</v>
      </c>
      <c r="K49" s="72">
        <v>0</v>
      </c>
      <c r="L49" s="74">
        <f t="shared" si="11"/>
        <v>1432604</v>
      </c>
    </row>
    <row r="50" spans="1:33" ht="30" customHeight="1" x14ac:dyDescent="0.2">
      <c r="A50" s="2">
        <v>37</v>
      </c>
      <c r="B50" s="61" t="s">
        <v>70</v>
      </c>
      <c r="C50" s="3" t="s">
        <v>55</v>
      </c>
      <c r="D50" s="8">
        <v>770650</v>
      </c>
      <c r="E50" s="8">
        <v>0</v>
      </c>
      <c r="F50" s="8">
        <v>0</v>
      </c>
      <c r="G50" s="8">
        <v>0</v>
      </c>
      <c r="H50" s="8">
        <f t="shared" ref="H50" si="14">H51+H52</f>
        <v>0</v>
      </c>
      <c r="I50" s="8">
        <v>0</v>
      </c>
      <c r="J50" s="8">
        <v>0</v>
      </c>
      <c r="K50" s="8">
        <v>0</v>
      </c>
      <c r="L50" s="60">
        <f t="shared" si="11"/>
        <v>0</v>
      </c>
    </row>
    <row r="51" spans="1:33" ht="30" customHeight="1" x14ac:dyDescent="0.2">
      <c r="A51" s="9" t="s">
        <v>71</v>
      </c>
      <c r="B51" s="10" t="s">
        <v>72</v>
      </c>
      <c r="C51" s="10" t="s">
        <v>55</v>
      </c>
      <c r="D51" s="7">
        <f>D52+D53</f>
        <v>536855.22</v>
      </c>
      <c r="E51" s="7">
        <f t="shared" ref="E51:L51" si="15">E52+E53</f>
        <v>0</v>
      </c>
      <c r="F51" s="7">
        <f t="shared" si="15"/>
        <v>0</v>
      </c>
      <c r="G51" s="7">
        <f t="shared" si="15"/>
        <v>26300</v>
      </c>
      <c r="H51" s="7">
        <f t="shared" si="15"/>
        <v>0</v>
      </c>
      <c r="I51" s="7">
        <f t="shared" si="15"/>
        <v>0</v>
      </c>
      <c r="J51" s="7">
        <f t="shared" si="15"/>
        <v>0</v>
      </c>
      <c r="K51" s="7">
        <f t="shared" si="15"/>
        <v>0</v>
      </c>
      <c r="L51" s="7">
        <f t="shared" si="15"/>
        <v>26300</v>
      </c>
    </row>
    <row r="52" spans="1:33" ht="30" customHeight="1" x14ac:dyDescent="0.2">
      <c r="A52" s="2">
        <v>38</v>
      </c>
      <c r="B52" s="3" t="s">
        <v>73</v>
      </c>
      <c r="C52" s="3" t="s">
        <v>55</v>
      </c>
      <c r="D52" s="66">
        <v>408736.63</v>
      </c>
      <c r="E52" s="72">
        <v>0</v>
      </c>
      <c r="F52" s="72">
        <v>0</v>
      </c>
      <c r="G52" s="80">
        <v>12470</v>
      </c>
      <c r="H52" s="72">
        <v>0</v>
      </c>
      <c r="I52" s="72">
        <v>0</v>
      </c>
      <c r="J52" s="72">
        <v>0</v>
      </c>
      <c r="K52" s="72">
        <v>0</v>
      </c>
      <c r="L52" s="74">
        <f t="shared" si="11"/>
        <v>12470</v>
      </c>
    </row>
    <row r="53" spans="1:33" ht="30" customHeight="1" x14ac:dyDescent="0.2">
      <c r="A53" s="2">
        <v>39</v>
      </c>
      <c r="B53" s="61" t="s">
        <v>74</v>
      </c>
      <c r="C53" s="3" t="s">
        <v>55</v>
      </c>
      <c r="D53" s="66">
        <v>128118.59</v>
      </c>
      <c r="E53" s="72">
        <v>0</v>
      </c>
      <c r="F53" s="72">
        <v>0</v>
      </c>
      <c r="G53" s="72">
        <v>13830</v>
      </c>
      <c r="H53" s="72">
        <f>H54+H56+H57</f>
        <v>0</v>
      </c>
      <c r="I53" s="72">
        <v>0</v>
      </c>
      <c r="J53" s="72">
        <v>0</v>
      </c>
      <c r="K53" s="72">
        <v>0</v>
      </c>
      <c r="L53" s="74">
        <f t="shared" si="11"/>
        <v>13830</v>
      </c>
    </row>
    <row r="54" spans="1:33" s="30" customFormat="1" ht="30" customHeight="1" x14ac:dyDescent="0.2">
      <c r="A54" s="9" t="s">
        <v>75</v>
      </c>
      <c r="B54" s="10" t="s">
        <v>76</v>
      </c>
      <c r="C54" s="10" t="s">
        <v>55</v>
      </c>
      <c r="D54" s="7">
        <f t="shared" ref="D54:L54" si="16">SUM(D55:D62)</f>
        <v>4864945.24</v>
      </c>
      <c r="E54" s="7">
        <f t="shared" si="16"/>
        <v>16400000</v>
      </c>
      <c r="F54" s="7">
        <f t="shared" si="16"/>
        <v>0</v>
      </c>
      <c r="G54" s="7">
        <f t="shared" si="16"/>
        <v>1182373</v>
      </c>
      <c r="H54" s="7">
        <f t="shared" si="16"/>
        <v>0</v>
      </c>
      <c r="I54" s="7">
        <f t="shared" si="16"/>
        <v>0</v>
      </c>
      <c r="J54" s="7">
        <f t="shared" si="16"/>
        <v>788</v>
      </c>
      <c r="K54" s="7">
        <f t="shared" si="16"/>
        <v>10285000</v>
      </c>
      <c r="L54" s="7">
        <f t="shared" si="16"/>
        <v>27868161</v>
      </c>
      <c r="M54" s="81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</row>
    <row r="55" spans="1:33" s="30" customFormat="1" ht="30" customHeight="1" x14ac:dyDescent="0.2">
      <c r="A55" s="2">
        <v>40</v>
      </c>
      <c r="B55" s="61" t="s">
        <v>77</v>
      </c>
      <c r="C55" s="3" t="s">
        <v>55</v>
      </c>
      <c r="D55" s="73">
        <v>0</v>
      </c>
      <c r="E55" s="55">
        <v>16400000</v>
      </c>
      <c r="F55" s="73">
        <v>0</v>
      </c>
      <c r="G55" s="73">
        <v>0</v>
      </c>
      <c r="H55" s="56">
        <v>0</v>
      </c>
      <c r="I55" s="56">
        <v>0</v>
      </c>
      <c r="J55" s="56">
        <v>0</v>
      </c>
      <c r="K55" s="56">
        <v>0</v>
      </c>
      <c r="L55" s="60">
        <f>E55+F55+G55+H55+I55+J55+K55</f>
        <v>16400000</v>
      </c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</row>
    <row r="56" spans="1:33" ht="45.75" customHeight="1" x14ac:dyDescent="0.2">
      <c r="A56" s="2">
        <v>41</v>
      </c>
      <c r="B56" s="61" t="s">
        <v>78</v>
      </c>
      <c r="C56" s="3" t="s">
        <v>55</v>
      </c>
      <c r="D56" s="8">
        <v>110092.99</v>
      </c>
      <c r="E56" s="73">
        <v>0</v>
      </c>
      <c r="F56" s="73">
        <v>0</v>
      </c>
      <c r="G56" s="72">
        <v>885394</v>
      </c>
      <c r="H56" s="73">
        <v>0</v>
      </c>
      <c r="I56" s="73">
        <v>0</v>
      </c>
      <c r="J56" s="72">
        <v>788</v>
      </c>
      <c r="K56" s="72">
        <v>0</v>
      </c>
      <c r="L56" s="74">
        <f>E56+F56+G56+H56+I56+J56+K56</f>
        <v>886182</v>
      </c>
    </row>
    <row r="57" spans="1:33" ht="30" customHeight="1" x14ac:dyDescent="0.2">
      <c r="A57" s="2">
        <v>42</v>
      </c>
      <c r="B57" s="61" t="s">
        <v>79</v>
      </c>
      <c r="C57" s="3" t="s">
        <v>55</v>
      </c>
      <c r="D57" s="8">
        <v>139072.25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8">
        <v>0</v>
      </c>
      <c r="K57" s="8">
        <v>0</v>
      </c>
      <c r="L57" s="60">
        <f t="shared" si="11"/>
        <v>0</v>
      </c>
    </row>
    <row r="58" spans="1:33" ht="30" customHeight="1" x14ac:dyDescent="0.2">
      <c r="A58" s="2">
        <v>43</v>
      </c>
      <c r="B58" s="61" t="s">
        <v>80</v>
      </c>
      <c r="C58" s="3" t="s">
        <v>55</v>
      </c>
      <c r="D58" s="8">
        <v>139405</v>
      </c>
      <c r="E58" s="56">
        <v>0</v>
      </c>
      <c r="F58" s="56">
        <v>0</v>
      </c>
      <c r="G58" s="8">
        <v>0</v>
      </c>
      <c r="H58" s="56">
        <v>0</v>
      </c>
      <c r="I58" s="56">
        <v>0</v>
      </c>
      <c r="J58" s="56">
        <v>0</v>
      </c>
      <c r="K58" s="69">
        <v>0</v>
      </c>
      <c r="L58" s="60">
        <f>E58+F58+G58+H58+I58+J58+K58</f>
        <v>0</v>
      </c>
    </row>
    <row r="59" spans="1:33" ht="30" customHeight="1" x14ac:dyDescent="0.2">
      <c r="A59" s="2">
        <v>44</v>
      </c>
      <c r="B59" s="61" t="s">
        <v>81</v>
      </c>
      <c r="C59" s="3" t="s">
        <v>55</v>
      </c>
      <c r="D59" s="66">
        <v>0</v>
      </c>
      <c r="E59" s="68">
        <v>0</v>
      </c>
      <c r="F59" s="68">
        <v>0</v>
      </c>
      <c r="G59" s="8">
        <v>247203</v>
      </c>
      <c r="H59" s="83" t="s">
        <v>55</v>
      </c>
      <c r="I59" s="83" t="s">
        <v>55</v>
      </c>
      <c r="J59" s="83" t="s">
        <v>55</v>
      </c>
      <c r="K59" s="84" t="s">
        <v>55</v>
      </c>
      <c r="L59" s="60">
        <f>G59</f>
        <v>247203</v>
      </c>
    </row>
    <row r="60" spans="1:33" ht="30" customHeight="1" x14ac:dyDescent="0.2">
      <c r="A60" s="2">
        <v>45</v>
      </c>
      <c r="B60" s="61" t="s">
        <v>82</v>
      </c>
      <c r="C60" s="3" t="s">
        <v>55</v>
      </c>
      <c r="D60" s="66">
        <v>0</v>
      </c>
      <c r="E60" s="68">
        <v>0</v>
      </c>
      <c r="F60" s="68">
        <v>0</v>
      </c>
      <c r="G60" s="8">
        <v>49776</v>
      </c>
      <c r="H60" s="83" t="s">
        <v>55</v>
      </c>
      <c r="I60" s="83" t="s">
        <v>55</v>
      </c>
      <c r="J60" s="83" t="s">
        <v>55</v>
      </c>
      <c r="K60" s="83" t="s">
        <v>55</v>
      </c>
      <c r="L60" s="60">
        <f>G60</f>
        <v>49776</v>
      </c>
    </row>
    <row r="61" spans="1:33" ht="29.45" customHeight="1" x14ac:dyDescent="0.2">
      <c r="A61" s="2">
        <v>46</v>
      </c>
      <c r="B61" s="61" t="s">
        <v>83</v>
      </c>
      <c r="C61" s="3" t="s">
        <v>55</v>
      </c>
      <c r="D61" s="85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8">
        <v>10285000</v>
      </c>
      <c r="L61" s="60">
        <f t="shared" si="11"/>
        <v>10285000</v>
      </c>
    </row>
    <row r="62" spans="1:33" ht="25.5" x14ac:dyDescent="0.2">
      <c r="A62" s="2">
        <v>47</v>
      </c>
      <c r="B62" s="61" t="s">
        <v>84</v>
      </c>
      <c r="C62" s="3" t="s">
        <v>55</v>
      </c>
      <c r="D62" s="55">
        <v>4476375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85">
        <v>0</v>
      </c>
      <c r="L62" s="60">
        <f t="shared" si="11"/>
        <v>0</v>
      </c>
    </row>
    <row r="63" spans="1:33" ht="32.450000000000003" customHeight="1" x14ac:dyDescent="0.2">
      <c r="A63" s="57"/>
      <c r="B63" s="64" t="s">
        <v>86</v>
      </c>
      <c r="C63" s="64"/>
      <c r="D63" s="64"/>
      <c r="E63" s="64"/>
      <c r="F63" s="64"/>
      <c r="G63" s="64"/>
      <c r="H63" s="64"/>
      <c r="I63" s="64"/>
      <c r="J63" s="64"/>
      <c r="K63" s="64"/>
      <c r="L63" s="65"/>
    </row>
  </sheetData>
  <mergeCells count="1">
    <mergeCell ref="A2:L2"/>
  </mergeCells>
  <pageMargins left="0.31496062992125984" right="0.31496062992125984" top="0.55118110236220474" bottom="0.35433070866141736" header="0.31496062992125984" footer="0.11811023622047245"/>
  <pageSetup paperSize="9" scale="74" fitToHeight="111" orientation="landscape" r:id="rId1"/>
  <headerFooter>
    <oddHeader>&amp;LIerobežotas pieejamības informācija</oddHeader>
    <oddFooter>&amp;C&amp;P no &amp;N</oddFooter>
  </headerFooter>
  <rowBreaks count="1" manualBreakCount="1">
    <brk id="31" max="11" man="1"/>
  </rowBreaks>
  <ignoredErrors>
    <ignoredError sqref="L10 L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8DC5-4BD7-4AF9-8CA1-30BF4452CDD1}">
  <sheetPr>
    <pageSetUpPr fitToPage="1"/>
  </sheetPr>
  <dimension ref="A1:D12"/>
  <sheetViews>
    <sheetView view="pageBreakPreview" zoomScaleNormal="100" zoomScaleSheetLayoutView="100" workbookViewId="0">
      <selection activeCell="D7" sqref="D7"/>
    </sheetView>
  </sheetViews>
  <sheetFormatPr defaultColWidth="8.85546875" defaultRowHeight="15" x14ac:dyDescent="0.25"/>
  <cols>
    <col min="1" max="1" width="8" style="4" customWidth="1"/>
    <col min="2" max="2" width="47.28515625" style="5" customWidth="1"/>
    <col min="3" max="3" width="15.7109375" style="6" customWidth="1"/>
    <col min="4" max="4" width="13.7109375" style="4" customWidth="1"/>
    <col min="5" max="16384" width="8.85546875" style="4"/>
  </cols>
  <sheetData>
    <row r="1" spans="1:4" x14ac:dyDescent="0.25">
      <c r="A1" s="14"/>
      <c r="B1" s="15"/>
      <c r="C1" s="16"/>
      <c r="D1" s="51" t="s">
        <v>87</v>
      </c>
    </row>
    <row r="2" spans="1:4" ht="41.45" customHeight="1" x14ac:dyDescent="0.25">
      <c r="A2" s="88" t="s">
        <v>88</v>
      </c>
      <c r="B2" s="88"/>
      <c r="C2" s="88"/>
      <c r="D2" s="88"/>
    </row>
    <row r="3" spans="1:4" ht="70.150000000000006" customHeight="1" x14ac:dyDescent="0.25">
      <c r="A3" s="17" t="s">
        <v>89</v>
      </c>
      <c r="B3" s="17" t="s">
        <v>90</v>
      </c>
      <c r="C3" s="17" t="s">
        <v>91</v>
      </c>
      <c r="D3" s="17" t="s">
        <v>92</v>
      </c>
    </row>
    <row r="4" spans="1:4" ht="16.899999999999999" customHeight="1" x14ac:dyDescent="0.25">
      <c r="A4" s="18">
        <v>1</v>
      </c>
      <c r="B4" s="18">
        <v>2</v>
      </c>
      <c r="C4" s="18">
        <v>3</v>
      </c>
      <c r="D4" s="19">
        <v>4</v>
      </c>
    </row>
    <row r="5" spans="1:4" ht="21.6" customHeight="1" x14ac:dyDescent="0.25">
      <c r="A5" s="89" t="s">
        <v>93</v>
      </c>
      <c r="B5" s="90"/>
      <c r="C5" s="20">
        <f>SUM(C6:C12)</f>
        <v>1379906705.4358442</v>
      </c>
      <c r="D5" s="21">
        <f>SUM(D6:D12)</f>
        <v>99.999999999999986</v>
      </c>
    </row>
    <row r="6" spans="1:4" ht="22.9" customHeight="1" x14ac:dyDescent="0.25">
      <c r="A6" s="2">
        <v>1</v>
      </c>
      <c r="B6" s="22" t="s">
        <v>94</v>
      </c>
      <c r="C6" s="23">
        <v>151442139.23724002</v>
      </c>
      <c r="D6" s="24">
        <f>C6*100/C$5</f>
        <v>10.974810010029405</v>
      </c>
    </row>
    <row r="7" spans="1:4" ht="19.899999999999999" customHeight="1" x14ac:dyDescent="0.25">
      <c r="A7" s="2">
        <v>2</v>
      </c>
      <c r="B7" s="22" t="s">
        <v>95</v>
      </c>
      <c r="C7" s="23">
        <v>785933404.72700405</v>
      </c>
      <c r="D7" s="24">
        <f t="shared" ref="D7:D12" si="0">C7*100/C$5</f>
        <v>56.955546460567902</v>
      </c>
    </row>
    <row r="8" spans="1:4" ht="19.899999999999999" customHeight="1" x14ac:dyDescent="0.25">
      <c r="A8" s="2">
        <v>3</v>
      </c>
      <c r="B8" s="22" t="s">
        <v>96</v>
      </c>
      <c r="C8" s="23">
        <v>124963065.44</v>
      </c>
      <c r="D8" s="24">
        <f t="shared" si="0"/>
        <v>9.0559068194780856</v>
      </c>
    </row>
    <row r="9" spans="1:4" ht="18.600000000000001" customHeight="1" x14ac:dyDescent="0.25">
      <c r="A9" s="2">
        <v>4</v>
      </c>
      <c r="B9" s="22" t="s">
        <v>97</v>
      </c>
      <c r="C9" s="23">
        <v>239913696.0316</v>
      </c>
      <c r="D9" s="24">
        <f t="shared" si="0"/>
        <v>17.386225828638405</v>
      </c>
    </row>
    <row r="10" spans="1:4" ht="22.15" customHeight="1" x14ac:dyDescent="0.25">
      <c r="A10" s="2">
        <v>5</v>
      </c>
      <c r="B10" s="25" t="s">
        <v>77</v>
      </c>
      <c r="C10" s="23">
        <v>51554400</v>
      </c>
      <c r="D10" s="24">
        <f t="shared" si="0"/>
        <v>3.7360786636453454</v>
      </c>
    </row>
    <row r="11" spans="1:4" ht="23.45" customHeight="1" x14ac:dyDescent="0.25">
      <c r="A11" s="2">
        <v>6</v>
      </c>
      <c r="B11" s="25" t="s">
        <v>98</v>
      </c>
      <c r="C11" s="23">
        <v>8700000</v>
      </c>
      <c r="D11" s="24">
        <f t="shared" si="0"/>
        <v>0.63047740588028378</v>
      </c>
    </row>
    <row r="12" spans="1:4" ht="22.15" customHeight="1" x14ac:dyDescent="0.25">
      <c r="A12" s="2">
        <v>7</v>
      </c>
      <c r="B12" s="25" t="s">
        <v>85</v>
      </c>
      <c r="C12" s="23">
        <v>17400000</v>
      </c>
      <c r="D12" s="24">
        <f t="shared" si="0"/>
        <v>1.2609548117605676</v>
      </c>
    </row>
  </sheetData>
  <mergeCells count="2">
    <mergeCell ref="A2:D2"/>
    <mergeCell ref="A5:B5"/>
  </mergeCells>
  <pageMargins left="0.70866141732283472" right="0.70866141732283472" top="0.74803149606299213" bottom="0.74803149606299213" header="0.31496062992125984" footer="0.31496062992125984"/>
  <pageSetup fitToHeight="111" orientation="portrait" r:id="rId1"/>
  <headerFooter>
    <oddHeader>&amp;LIerobežotas pieejamības informācija</oddHeader>
    <oddFooter>&amp;C&amp;P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AF2D4-6D98-4568-88B5-E3284E02FFFA}">
  <sheetPr>
    <pageSetUpPr fitToPage="1"/>
  </sheetPr>
  <dimension ref="A1:G18"/>
  <sheetViews>
    <sheetView tabSelected="1" view="pageBreakPreview" topLeftCell="C4" zoomScale="75" zoomScaleNormal="85" zoomScaleSheetLayoutView="75" workbookViewId="0">
      <selection activeCell="D13" sqref="D13"/>
    </sheetView>
  </sheetViews>
  <sheetFormatPr defaultColWidth="9.140625" defaultRowHeight="12.75" x14ac:dyDescent="0.2"/>
  <cols>
    <col min="1" max="1" width="6.7109375" style="12" hidden="1" customWidth="1"/>
    <col min="2" max="2" width="7.85546875" style="12" hidden="1" customWidth="1"/>
    <col min="3" max="3" width="10.42578125" style="12" customWidth="1"/>
    <col min="4" max="4" width="64.140625" style="13" customWidth="1"/>
    <col min="5" max="5" width="25" style="13" customWidth="1"/>
    <col min="6" max="6" width="12.7109375" style="26" bestFit="1" customWidth="1"/>
    <col min="7" max="7" width="16.5703125" style="26" customWidth="1"/>
    <col min="8" max="16384" width="9.140625" style="26"/>
  </cols>
  <sheetData>
    <row r="1" spans="1:7" x14ac:dyDescent="0.2">
      <c r="E1" s="50" t="s">
        <v>99</v>
      </c>
    </row>
    <row r="2" spans="1:7" ht="42.6" customHeight="1" x14ac:dyDescent="0.2">
      <c r="C2" s="91" t="s">
        <v>100</v>
      </c>
      <c r="D2" s="91"/>
      <c r="E2" s="91"/>
    </row>
    <row r="3" spans="1:7" s="12" customFormat="1" ht="71.650000000000006" customHeight="1" x14ac:dyDescent="0.25">
      <c r="A3" s="31" t="s">
        <v>101</v>
      </c>
      <c r="B3" s="32" t="s">
        <v>102</v>
      </c>
      <c r="C3" s="39" t="s">
        <v>103</v>
      </c>
      <c r="D3" s="39" t="s">
        <v>104</v>
      </c>
      <c r="E3" s="40" t="s">
        <v>105</v>
      </c>
    </row>
    <row r="4" spans="1:7" s="12" customFormat="1" ht="16.899999999999999" customHeight="1" x14ac:dyDescent="0.25">
      <c r="A4" s="31"/>
      <c r="B4" s="32"/>
      <c r="C4" s="41">
        <v>1</v>
      </c>
      <c r="D4" s="41">
        <v>2</v>
      </c>
      <c r="E4" s="42">
        <v>3</v>
      </c>
    </row>
    <row r="5" spans="1:7" s="12" customFormat="1" ht="24.6" customHeight="1" x14ac:dyDescent="0.25">
      <c r="A5" s="31"/>
      <c r="B5" s="32"/>
      <c r="C5" s="92" t="s">
        <v>106</v>
      </c>
      <c r="D5" s="92"/>
      <c r="E5" s="43">
        <f>E6+E12+E13+E14+E15</f>
        <v>296777880</v>
      </c>
    </row>
    <row r="6" spans="1:7" s="35" customFormat="1" ht="26.45" customHeight="1" x14ac:dyDescent="0.25">
      <c r="A6" s="33">
        <v>4</v>
      </c>
      <c r="B6" s="34" t="s">
        <v>107</v>
      </c>
      <c r="C6" s="44" t="s">
        <v>108</v>
      </c>
      <c r="D6" s="45" t="s">
        <v>109</v>
      </c>
      <c r="E6" s="46">
        <v>106338240</v>
      </c>
      <c r="F6" s="52"/>
      <c r="G6" s="52"/>
    </row>
    <row r="7" spans="1:7" s="35" customFormat="1" ht="46.5" customHeight="1" x14ac:dyDescent="0.25">
      <c r="A7" s="33"/>
      <c r="B7" s="34"/>
      <c r="C7" s="47" t="s">
        <v>110</v>
      </c>
      <c r="D7" s="48" t="s">
        <v>111</v>
      </c>
      <c r="E7" s="49">
        <v>28000000</v>
      </c>
      <c r="F7" s="52"/>
      <c r="G7" s="52"/>
    </row>
    <row r="8" spans="1:7" s="35" customFormat="1" ht="64.900000000000006" customHeight="1" x14ac:dyDescent="0.25">
      <c r="A8" s="33"/>
      <c r="B8" s="34"/>
      <c r="C8" s="47" t="s">
        <v>112</v>
      </c>
      <c r="D8" s="48" t="s">
        <v>126</v>
      </c>
      <c r="E8" s="49">
        <f>17400000-8354100</f>
        <v>9045900</v>
      </c>
      <c r="F8" s="52"/>
      <c r="G8" s="52"/>
    </row>
    <row r="9" spans="1:7" s="35" customFormat="1" ht="100.9" customHeight="1" x14ac:dyDescent="0.25">
      <c r="A9" s="33"/>
      <c r="B9" s="34"/>
      <c r="C9" s="47" t="s">
        <v>113</v>
      </c>
      <c r="D9" s="48" t="s">
        <v>125</v>
      </c>
      <c r="E9" s="93">
        <f>(E6-E7-E8)-E11</f>
        <v>50532827</v>
      </c>
      <c r="F9" s="52"/>
      <c r="G9" s="71"/>
    </row>
    <row r="10" spans="1:7" s="35" customFormat="1" ht="54" customHeight="1" x14ac:dyDescent="0.25">
      <c r="A10" s="33"/>
      <c r="B10" s="34"/>
      <c r="C10" s="47" t="s">
        <v>114</v>
      </c>
      <c r="D10" s="48" t="s">
        <v>127</v>
      </c>
      <c r="E10" s="93"/>
      <c r="F10" s="52"/>
      <c r="G10" s="52"/>
    </row>
    <row r="11" spans="1:7" s="35" customFormat="1" ht="54" customHeight="1" x14ac:dyDescent="0.25">
      <c r="A11" s="33"/>
      <c r="B11" s="34"/>
      <c r="C11" s="47" t="s">
        <v>115</v>
      </c>
      <c r="D11" s="48" t="s">
        <v>116</v>
      </c>
      <c r="E11" s="70">
        <v>18759513</v>
      </c>
      <c r="F11" s="52"/>
      <c r="G11" s="52"/>
    </row>
    <row r="12" spans="1:7" s="35" customFormat="1" ht="48.75" customHeight="1" x14ac:dyDescent="0.25">
      <c r="A12" s="33">
        <v>4</v>
      </c>
      <c r="B12" s="34" t="s">
        <v>107</v>
      </c>
      <c r="C12" s="44" t="s">
        <v>117</v>
      </c>
      <c r="D12" s="45" t="s">
        <v>124</v>
      </c>
      <c r="E12" s="46">
        <v>151185240</v>
      </c>
    </row>
    <row r="13" spans="1:7" s="35" customFormat="1" ht="34.9" customHeight="1" x14ac:dyDescent="0.25">
      <c r="A13" s="33">
        <v>4</v>
      </c>
      <c r="B13" s="34" t="s">
        <v>107</v>
      </c>
      <c r="C13" s="44" t="s">
        <v>118</v>
      </c>
      <c r="D13" s="45" t="s">
        <v>119</v>
      </c>
      <c r="E13" s="46">
        <v>8700000</v>
      </c>
    </row>
    <row r="14" spans="1:7" s="35" customFormat="1" ht="23.45" customHeight="1" x14ac:dyDescent="0.25">
      <c r="A14" s="33">
        <v>4</v>
      </c>
      <c r="B14" s="34" t="s">
        <v>107</v>
      </c>
      <c r="C14" s="44" t="s">
        <v>120</v>
      </c>
      <c r="D14" s="45" t="s">
        <v>121</v>
      </c>
      <c r="E14" s="46">
        <v>13154400</v>
      </c>
    </row>
    <row r="15" spans="1:7" s="35" customFormat="1" ht="33.6" customHeight="1" x14ac:dyDescent="0.25">
      <c r="A15" s="33">
        <v>4</v>
      </c>
      <c r="B15" s="34" t="s">
        <v>107</v>
      </c>
      <c r="C15" s="44" t="s">
        <v>122</v>
      </c>
      <c r="D15" s="45" t="s">
        <v>123</v>
      </c>
      <c r="E15" s="46">
        <v>17400000</v>
      </c>
    </row>
    <row r="16" spans="1:7" s="35" customFormat="1" ht="37.15" customHeight="1" x14ac:dyDescent="0.25">
      <c r="A16" s="36"/>
      <c r="B16" s="37"/>
    </row>
    <row r="18" spans="5:5" x14ac:dyDescent="0.2">
      <c r="E18" s="38"/>
    </row>
  </sheetData>
  <mergeCells count="3">
    <mergeCell ref="C2:E2"/>
    <mergeCell ref="C5:D5"/>
    <mergeCell ref="E9:E10"/>
  </mergeCells>
  <pageMargins left="0.43307086614173229" right="0.23622047244094491" top="0.74803149606299213" bottom="0.74803149606299213" header="0.31496062992125984" footer="0.31496062992125984"/>
  <pageSetup fitToHeight="111" orientation="portrait" r:id="rId1"/>
  <headerFooter>
    <oddHeader>&amp;LIerobežotas pieejamības informācija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1.piel._Pieejamais_finansējums</vt:lpstr>
      <vt:lpstr>2.piel._Iestāžu_vajadzības</vt:lpstr>
      <vt:lpstr>3.piel._ES_Fondi_2021.-2027.</vt:lpstr>
      <vt:lpstr>'1.piel._Pieejamais_finansējums'!Print_Area</vt:lpstr>
      <vt:lpstr>'2.piel._Iestāžu_vajadzības'!Print_Area</vt:lpstr>
      <vt:lpstr>'3.piel._ES_Fondi_2021.-2027.'!Print_Area</vt:lpstr>
      <vt:lpstr>'1.piel._Pieejamais_finansējums'!Print_Titles</vt:lpstr>
      <vt:lpstr>'3.piel._ES_Fondi_2021.-2027.'!Print_Titles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atomsone</dc:creator>
  <cp:keywords/>
  <dc:description/>
  <cp:lastModifiedBy>Ilze Vērdiņa-Lāce</cp:lastModifiedBy>
  <cp:revision/>
  <dcterms:created xsi:type="dcterms:W3CDTF">2020-11-09T08:49:49Z</dcterms:created>
  <dcterms:modified xsi:type="dcterms:W3CDTF">2022-06-15T08:48:46Z</dcterms:modified>
  <cp:category/>
  <cp:contentStatus/>
</cp:coreProperties>
</file>