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EVIEŠANAS UZRAUDZĪBA\BUDGET\3_Ikmēneša budžeta izpildes dati\4_2025_budžeta_izpilde\11_Novembris\"/>
    </mc:Choice>
  </mc:AlternateContent>
  <xr:revisionPtr revIDLastSave="0" documentId="13_ncr:1_{71638F48-7ED6-45F4-8AF8-A67FEBEF5B5A}" xr6:coauthVersionLast="47" xr6:coauthVersionMax="47" xr10:uidLastSave="{00000000-0000-0000-0000-000000000000}"/>
  <bookViews>
    <workbookView xWindow="-110" yWindow="-110" windowWidth="38620" windowHeight="21100" tabRatio="764" xr2:uid="{00000000-000D-0000-FFFF-FFFF00000000}"/>
  </bookViews>
  <sheets>
    <sheet name="1_ESfondi_21-27" sheetId="69" r:id="rId1"/>
    <sheet name="2_EEZ_NOR" sheetId="68" r:id="rId2"/>
    <sheet name="3_Budžeta_dinamika_21-27_G" sheetId="63" r:id="rId3"/>
    <sheet name="Darba_ESfondi_nekartots_14-20" sheetId="58" state="hidden" r:id="rId4"/>
    <sheet name="Budžeta dinamika 21-27" sheetId="62" state="hidden" r:id="rId5"/>
  </sheets>
  <definedNames>
    <definedName name="_xlnm._FilterDatabase" localSheetId="1" hidden="1">'2_EEZ_NOR'!$E$8:$E$13</definedName>
    <definedName name="_xlnm._FilterDatabase" localSheetId="3" hidden="1">'Darba_ESfondi_nekartots_14-20'!$A$5:$I$159</definedName>
    <definedName name="BEx1SN982XNJWAE8R1C5LAN0U1PC" localSheetId="0" hidden="1">#REF!</definedName>
    <definedName name="BEx1SN982XNJWAE8R1C5LAN0U1PC" hidden="1">#REF!</definedName>
    <definedName name="BEx3L1THUNKYT6LNRLLN4JHRZ193" localSheetId="0" hidden="1">#REF!</definedName>
    <definedName name="BEx3L1THUNKYT6LNRLLN4JHRZ193" hidden="1">#REF!</definedName>
    <definedName name="BEx3UCFK18XLA1N4W6E6B50WP0WB" localSheetId="0" hidden="1">#REF!</definedName>
    <definedName name="BEx3UCFK18XLA1N4W6E6B50WP0WB" hidden="1">#REF!</definedName>
    <definedName name="BExB6TH82TXFK1WC3A83RKAAHACO" localSheetId="0" hidden="1">#REF!</definedName>
    <definedName name="BExB6TH82TXFK1WC3A83RKAAHACO" hidden="1">#REF!</definedName>
    <definedName name="BExBDW2M2C6QHY9ERSMV14QQ3I2H" localSheetId="0" hidden="1">#REF!</definedName>
    <definedName name="BExBDW2M2C6QHY9ERSMV14QQ3I2H" hidden="1">#REF!</definedName>
    <definedName name="BExGWXE9O5FQKQ2SO9A1GXECN2H4" localSheetId="0" hidden="1">#REF!</definedName>
    <definedName name="BExGWXE9O5FQKQ2SO9A1GXECN2H4" hidden="1">#REF!</definedName>
    <definedName name="BExIQY3JXTCT9WEUOHAY9228R4R1" localSheetId="0" hidden="1">#REF!</definedName>
    <definedName name="BExIQY3JXTCT9WEUOHAY9228R4R1" hidden="1">#REF!</definedName>
    <definedName name="BExKLN2UUVPGWABCWS3FRYXQUE12" localSheetId="0" hidden="1">#REF!</definedName>
    <definedName name="BExKLN2UUVPGWABCWS3FRYXQUE12" hidden="1">#REF!</definedName>
    <definedName name="BExKURJTI9ZX9CA2T31C895BD37Q" localSheetId="0" hidden="1">#REF!</definedName>
    <definedName name="BExKURJTI9ZX9CA2T31C895BD37Q" hidden="1">#REF!</definedName>
    <definedName name="BExMBMKSH1G33AW2I9L18RIN0G4D" localSheetId="0" hidden="1">#REF!</definedName>
    <definedName name="BExMBMKSH1G33AW2I9L18RIN0G4D" hidden="1">#REF!</definedName>
    <definedName name="BExSCIWKJWH2HUV4CJ997T4F68QZ" localSheetId="0" hidden="1">#REF!</definedName>
    <definedName name="BExSCIWKJWH2HUV4CJ997T4F68QZ" hidden="1">#REF!</definedName>
    <definedName name="BExW02103CE58D1KGYZO2BLJBTBS" localSheetId="0" hidden="1">#REF!</definedName>
    <definedName name="BExW02103CE58D1KGYZO2BLJBTBS" hidden="1">#REF!</definedName>
    <definedName name="BExZIPZ5YLUTWA75LAPMCGW5Y7NR" localSheetId="0" hidden="1">#REF!</definedName>
    <definedName name="BExZIPZ5YLUTWA75LAPMCGW5Y7NR" hidden="1">#REF!</definedName>
    <definedName name="_xlnm.Criteria" localSheetId="1">'2_EEZ_NOR'!$E$8:$E$13</definedName>
    <definedName name="_xlnm.Print_Area" localSheetId="0">'1_ESfondi_21-27'!$A$1:$E$92</definedName>
    <definedName name="_xlnm.Print_Area" localSheetId="1">'2_EEZ_NOR'!$A$1:$E$27</definedName>
    <definedName name="_xlnm.Print_Area" localSheetId="3">'Darba_ESfondi_nekartots_14-20'!$A$1:$E$221</definedName>
    <definedName name="_xlnm.Print_Titles" localSheetId="1">'2_EEZ_NOR'!$4:$5</definedName>
  </definedNames>
  <calcPr calcId="191029"/>
  <customWorkbookViews>
    <customWorkbookView name="es-dolbu - Personal View" guid="{1FF47C80-F651-4E42-885B-1F8E1FFCC440}" mergeInterval="0" personalView="1" maximized="1" xWindow="1" yWindow="1" windowWidth="1152" windowHeight="601" activeSheetId="1"/>
    <customWorkbookView name="fud-pieki - Personal View" guid="{48F53C54-26ED-4498-BCBB-7376D1A887C1}" mergeInterval="0" personalView="1" maximized="1" xWindow="1" yWindow="1" windowWidth="1152" windowHeight="604" tabRatio="377" activeSheetId="1"/>
    <customWorkbookView name="it-breik - Personal View" guid="{6F9E4125-6CA2-4775-9E1D-A77719FA7D6F}" mergeInterval="0" personalView="1" maximized="1" xWindow="1" yWindow="1" windowWidth="1280" windowHeight="763" activeSheetId="1"/>
    <customWorkbookView name="es-muran - Personal View" guid="{3902FF69-5969-4EC8-98F4-985D70930F41}" mergeInterval="0" personalView="1" maximized="1" xWindow="1" yWindow="1" windowWidth="1280" windowHeight="756" activeSheetId="1" showComments="commIndAndComment"/>
    <customWorkbookView name="it-berna - Personal View" guid="{CAC41510-2E38-4C06-8353-017F8D3929E4}" mergeInterval="0" personalView="1" maximized="1" xWindow="1" yWindow="1" windowWidth="1280" windowHeight="756" tabRatio="377" activeSheetId="1"/>
    <customWorkbookView name="es-murni - Personal View" guid="{34090FA9-38E0-4494-87B7-C5B198190FF7}" mergeInterval="0" personalView="1" maximized="1" xWindow="1" yWindow="1" windowWidth="1280" windowHeight="761" activeSheetId="1"/>
    <customWorkbookView name="Uldis Šalajevs - Personal View" guid="{183588F6-8974-42E4-9DC0-5BD25D4C0C33}" mergeInterval="0" personalView="1" maximized="1" xWindow="1" yWindow="1" windowWidth="1261" windowHeight="648" activeSheetId="1"/>
    <customWorkbookView name="es-sparn - Personal View" guid="{E6F704E0-5A97-4BA7-AAB9-A30A62D0C132}" mergeInterval="0" personalView="1" maximized="1" xWindow="1" yWindow="1" windowWidth="1280" windowHeight="726" tabRatio="377" activeSheetId="1"/>
    <customWorkbookView name="es-drazn - Personal View" guid="{9A8D3C78-8412-4796-A2E1-89E33138129F}" mergeInterval="0" personalView="1" maximized="1" xWindow="1" yWindow="1" windowWidth="1152" windowHeight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62" l="1"/>
  <c r="C7" i="68"/>
  <c r="B7" i="68"/>
  <c r="P4" i="62"/>
  <c r="O4" i="62"/>
  <c r="C23" i="69"/>
  <c r="B23" i="69"/>
  <c r="E31" i="69"/>
  <c r="D31" i="69"/>
  <c r="C37" i="69"/>
  <c r="B37" i="69"/>
  <c r="C186" i="58"/>
  <c r="B186" i="58"/>
  <c r="C111" i="58"/>
  <c r="B111" i="58"/>
  <c r="E123" i="58"/>
  <c r="D123" i="58"/>
  <c r="E50" i="69"/>
  <c r="E52" i="69"/>
  <c r="E46" i="69"/>
  <c r="D63" i="69"/>
  <c r="D55" i="69"/>
  <c r="N4" i="62"/>
  <c r="M4" i="62"/>
  <c r="E28" i="69"/>
  <c r="D28" i="69"/>
  <c r="C185" i="58"/>
  <c r="B185" i="58"/>
  <c r="E122" i="58"/>
  <c r="D122" i="58"/>
  <c r="L4" i="62"/>
  <c r="C10" i="69"/>
  <c r="B10" i="69"/>
  <c r="E19" i="69"/>
  <c r="D19" i="69"/>
  <c r="C183" i="58"/>
  <c r="B183" i="58"/>
  <c r="C98" i="58"/>
  <c r="B98" i="58"/>
  <c r="E109" i="58"/>
  <c r="D109" i="58"/>
  <c r="E17" i="68"/>
  <c r="D17" i="68"/>
  <c r="K4" i="62"/>
  <c r="J4" i="62"/>
  <c r="I4" i="62"/>
  <c r="E15" i="68"/>
  <c r="E16" i="68"/>
  <c r="D10" i="68"/>
  <c r="D15" i="68"/>
  <c r="D16" i="68"/>
  <c r="D13" i="68"/>
  <c r="E12" i="68"/>
  <c r="E10" i="68"/>
  <c r="E13" i="68"/>
  <c r="D12" i="68"/>
  <c r="D9" i="68"/>
  <c r="E11" i="68"/>
  <c r="E14" i="68"/>
  <c r="E8" i="68"/>
  <c r="H4" i="62"/>
  <c r="D21" i="69"/>
  <c r="E21" i="69"/>
  <c r="C189" i="58"/>
  <c r="B189" i="58"/>
  <c r="D108" i="58"/>
  <c r="E108" i="58"/>
  <c r="E4" i="69"/>
  <c r="E185" i="58" l="1"/>
  <c r="D183" i="58"/>
  <c r="E7" i="68"/>
  <c r="C188" i="58"/>
  <c r="B188" i="58"/>
  <c r="B181" i="58"/>
  <c r="C181" i="58"/>
  <c r="E5" i="69"/>
  <c r="E60" i="69"/>
  <c r="E58" i="69"/>
  <c r="E65" i="69"/>
  <c r="E55" i="69"/>
  <c r="E59" i="69"/>
  <c r="E63" i="69"/>
  <c r="E56" i="69"/>
  <c r="E57" i="69"/>
  <c r="E62" i="69"/>
  <c r="E64" i="69"/>
  <c r="E66" i="69"/>
  <c r="E61" i="69"/>
  <c r="E48" i="69"/>
  <c r="E147" i="58"/>
  <c r="D147" i="58"/>
  <c r="E146" i="58"/>
  <c r="D146" i="58"/>
  <c r="E145" i="58"/>
  <c r="D145" i="58"/>
  <c r="E144" i="58"/>
  <c r="D144" i="58"/>
  <c r="E143" i="58"/>
  <c r="D143" i="58"/>
  <c r="E142" i="58"/>
  <c r="D142" i="58"/>
  <c r="E141" i="58"/>
  <c r="D141" i="58"/>
  <c r="E140" i="58"/>
  <c r="D140" i="58"/>
  <c r="E139" i="58"/>
  <c r="D139" i="58"/>
  <c r="E138" i="58"/>
  <c r="D138" i="58"/>
  <c r="C137" i="58"/>
  <c r="B137" i="58"/>
  <c r="C70" i="69"/>
  <c r="D60" i="69"/>
  <c r="D66" i="69"/>
  <c r="D64" i="69"/>
  <c r="D62" i="69"/>
  <c r="D57" i="69"/>
  <c r="D56" i="69"/>
  <c r="D59" i="69"/>
  <c r="D65" i="69"/>
  <c r="D58" i="69"/>
  <c r="D61" i="69"/>
  <c r="C54" i="69"/>
  <c r="B54" i="69"/>
  <c r="D52" i="69"/>
  <c r="C51" i="69"/>
  <c r="B51" i="69"/>
  <c r="D50" i="69"/>
  <c r="C49" i="69"/>
  <c r="B49" i="69"/>
  <c r="D48" i="69"/>
  <c r="C47" i="69"/>
  <c r="B47" i="69"/>
  <c r="D46" i="69"/>
  <c r="C45" i="69"/>
  <c r="B45" i="69"/>
  <c r="E42" i="69"/>
  <c r="E41" i="69" s="1"/>
  <c r="D42" i="69"/>
  <c r="C41" i="69"/>
  <c r="B41" i="69"/>
  <c r="E40" i="69"/>
  <c r="D40" i="69"/>
  <c r="E39" i="69"/>
  <c r="D39" i="69"/>
  <c r="E38" i="69"/>
  <c r="D38" i="69"/>
  <c r="E33" i="69"/>
  <c r="D33" i="69"/>
  <c r="E26" i="69"/>
  <c r="D26" i="69"/>
  <c r="E34" i="69"/>
  <c r="D34" i="69"/>
  <c r="E27" i="69"/>
  <c r="D27" i="69"/>
  <c r="E30" i="69"/>
  <c r="D30" i="69"/>
  <c r="E25" i="69"/>
  <c r="D25" i="69"/>
  <c r="E29" i="69"/>
  <c r="D29" i="69"/>
  <c r="E32" i="69"/>
  <c r="D32" i="69"/>
  <c r="E35" i="69"/>
  <c r="D35" i="69"/>
  <c r="E24" i="69"/>
  <c r="D24" i="69"/>
  <c r="E18" i="69"/>
  <c r="D18" i="69"/>
  <c r="E13" i="69"/>
  <c r="D13" i="69"/>
  <c r="E12" i="69"/>
  <c r="D12" i="69"/>
  <c r="E20" i="69"/>
  <c r="D20" i="69"/>
  <c r="E17" i="69"/>
  <c r="D17" i="69"/>
  <c r="E14" i="69"/>
  <c r="D14" i="69"/>
  <c r="E16" i="69"/>
  <c r="D16" i="69"/>
  <c r="E15" i="69"/>
  <c r="D15" i="69"/>
  <c r="E11" i="69"/>
  <c r="D11" i="69"/>
  <c r="D49" i="69" l="1"/>
  <c r="D51" i="69"/>
  <c r="D47" i="69"/>
  <c r="C68" i="69"/>
  <c r="E137" i="58"/>
  <c r="B68" i="69"/>
  <c r="E10" i="69"/>
  <c r="E54" i="69"/>
  <c r="E47" i="69"/>
  <c r="D37" i="69"/>
  <c r="E51" i="69"/>
  <c r="E49" i="69"/>
  <c r="D137" i="58"/>
  <c r="D54" i="69"/>
  <c r="E45" i="69"/>
  <c r="E23" i="69"/>
  <c r="D23" i="69"/>
  <c r="E37" i="69"/>
  <c r="D10" i="69"/>
  <c r="D45" i="69"/>
  <c r="D41" i="69"/>
  <c r="C184" i="58"/>
  <c r="B184" i="58"/>
  <c r="B125" i="58"/>
  <c r="E135" i="58"/>
  <c r="D135" i="58"/>
  <c r="E134" i="58"/>
  <c r="D134" i="58"/>
  <c r="E133" i="58"/>
  <c r="D133" i="58"/>
  <c r="E132" i="58"/>
  <c r="D132" i="58"/>
  <c r="E131" i="58"/>
  <c r="D131" i="58"/>
  <c r="E130" i="58"/>
  <c r="D130" i="58"/>
  <c r="E129" i="58"/>
  <c r="D129" i="58"/>
  <c r="E128" i="58"/>
  <c r="D128" i="58"/>
  <c r="E127" i="58"/>
  <c r="D127" i="58"/>
  <c r="E126" i="58"/>
  <c r="D126" i="58"/>
  <c r="C125" i="58"/>
  <c r="E121" i="58"/>
  <c r="D121" i="58"/>
  <c r="C177" i="58"/>
  <c r="C151" i="58"/>
  <c r="C160" i="58"/>
  <c r="B160" i="58"/>
  <c r="B159" i="58" s="1"/>
  <c r="B151" i="58"/>
  <c r="B153" i="58"/>
  <c r="B149" i="58"/>
  <c r="B177" i="58"/>
  <c r="B182" i="58"/>
  <c r="E113" i="58"/>
  <c r="D113" i="58"/>
  <c r="E152" i="58"/>
  <c r="D152" i="58"/>
  <c r="E120" i="58"/>
  <c r="D120" i="58"/>
  <c r="E107" i="58"/>
  <c r="D107" i="58"/>
  <c r="D14" i="68"/>
  <c r="D11" i="68"/>
  <c r="D8" i="68"/>
  <c r="C179" i="58"/>
  <c r="B179" i="58"/>
  <c r="E106" i="58"/>
  <c r="D106" i="58"/>
  <c r="E119" i="58"/>
  <c r="D119" i="58"/>
  <c r="C180" i="58"/>
  <c r="B180" i="58"/>
  <c r="C178" i="58"/>
  <c r="B178" i="58"/>
  <c r="E118" i="58"/>
  <c r="D118" i="58"/>
  <c r="E105" i="58"/>
  <c r="D105" i="58"/>
  <c r="E9" i="68"/>
  <c r="D68" i="69" l="1"/>
  <c r="E6" i="69"/>
  <c r="E68" i="69"/>
  <c r="D188" i="58"/>
  <c r="D125" i="58"/>
  <c r="E125" i="58"/>
  <c r="E188" i="58"/>
  <c r="D151" i="58"/>
  <c r="E151" i="58"/>
  <c r="D7" i="68"/>
  <c r="E104" i="58"/>
  <c r="D104" i="58"/>
  <c r="E156" i="58" l="1"/>
  <c r="D156" i="58"/>
  <c r="C155" i="58"/>
  <c r="B155" i="58"/>
  <c r="B196" i="58" s="1"/>
  <c r="E154" i="58"/>
  <c r="D154" i="58"/>
  <c r="C153" i="58"/>
  <c r="E150" i="58"/>
  <c r="D150" i="58"/>
  <c r="C149" i="58"/>
  <c r="C11" i="58"/>
  <c r="E149" i="58" l="1"/>
  <c r="E155" i="58"/>
  <c r="D155" i="58"/>
  <c r="D153" i="58"/>
  <c r="D149" i="58"/>
  <c r="E153" i="58"/>
  <c r="E117" i="58"/>
  <c r="D117" i="58"/>
  <c r="C182" i="58"/>
  <c r="E116" i="58"/>
  <c r="D116" i="58"/>
  <c r="E115" i="58"/>
  <c r="D115" i="58"/>
  <c r="E111" i="58" l="1"/>
  <c r="E103" i="58"/>
  <c r="D103" i="58"/>
  <c r="E114" i="58"/>
  <c r="D114" i="58"/>
  <c r="D111" i="58" l="1"/>
  <c r="E101" i="58" l="1"/>
  <c r="D101" i="58"/>
  <c r="D112" i="58"/>
  <c r="E112" i="58"/>
  <c r="H1" i="62" l="1"/>
  <c r="C187" i="58" l="1"/>
  <c r="C195" i="58" s="1"/>
  <c r="B187" i="58"/>
  <c r="B195" i="58" s="1"/>
  <c r="D172" i="58"/>
  <c r="E173" i="58"/>
  <c r="E163" i="58"/>
  <c r="E164" i="58"/>
  <c r="E165" i="58"/>
  <c r="E166" i="58"/>
  <c r="E167" i="58"/>
  <c r="E168" i="58"/>
  <c r="E169" i="58"/>
  <c r="E170" i="58"/>
  <c r="E171" i="58"/>
  <c r="E172" i="58"/>
  <c r="E162" i="58"/>
  <c r="D171" i="58"/>
  <c r="D170" i="58"/>
  <c r="D169" i="58"/>
  <c r="D168" i="58"/>
  <c r="E102" i="58"/>
  <c r="D102" i="58"/>
  <c r="E100" i="58"/>
  <c r="D100" i="58"/>
  <c r="D167" i="58"/>
  <c r="D195" i="58" l="1"/>
  <c r="B73" i="58"/>
  <c r="D179" i="58" l="1"/>
  <c r="D180" i="58"/>
  <c r="D181" i="58"/>
  <c r="D182" i="58"/>
  <c r="D184" i="58"/>
  <c r="D187" i="58"/>
  <c r="D190" i="58"/>
  <c r="D191" i="58"/>
  <c r="D192" i="58"/>
  <c r="D193" i="58"/>
  <c r="C175" i="58"/>
  <c r="B175" i="58"/>
  <c r="D194" i="58"/>
  <c r="E194" i="58"/>
  <c r="E193" i="58"/>
  <c r="E192" i="58"/>
  <c r="E191" i="58"/>
  <c r="E190" i="58"/>
  <c r="E187" i="58"/>
  <c r="E184" i="58"/>
  <c r="E182" i="58"/>
  <c r="E181" i="58"/>
  <c r="E180" i="58"/>
  <c r="E189" i="58" l="1"/>
  <c r="D177" i="58"/>
  <c r="D178" i="58"/>
  <c r="D185" i="58"/>
  <c r="D186" i="58"/>
  <c r="D189" i="58"/>
  <c r="E178" i="58"/>
  <c r="C65" i="58"/>
  <c r="E99" i="58"/>
  <c r="D99" i="58"/>
  <c r="D165" i="58"/>
  <c r="B89" i="58"/>
  <c r="C89" i="58"/>
  <c r="D36" i="58"/>
  <c r="D37" i="58"/>
  <c r="D164" i="58" l="1"/>
  <c r="B197" i="58" l="1"/>
  <c r="E160" i="58"/>
  <c r="D160" i="58"/>
  <c r="D163" i="58" l="1"/>
  <c r="D173" i="58"/>
  <c r="D166" i="58"/>
  <c r="B30" i="58"/>
  <c r="B15" i="58"/>
  <c r="B11" i="58"/>
  <c r="D162" i="58"/>
  <c r="E161" i="58"/>
  <c r="D161" i="58"/>
  <c r="R1" i="62"/>
  <c r="C159" i="58" l="1"/>
  <c r="C196" i="58" s="1"/>
  <c r="C197" i="58" l="1"/>
  <c r="E159" i="58"/>
  <c r="D159" i="58"/>
  <c r="D98" i="58" l="1"/>
  <c r="E98" i="58"/>
  <c r="B52" i="58"/>
  <c r="B201" i="58" s="1"/>
  <c r="C73" i="58" l="1"/>
  <c r="I1" i="62" l="1"/>
  <c r="J1" i="62"/>
  <c r="K1" i="62"/>
  <c r="L1" i="62"/>
  <c r="M1" i="62"/>
  <c r="N1" i="62"/>
  <c r="O1" i="62"/>
  <c r="P1" i="62"/>
  <c r="Q1" i="62"/>
  <c r="G1" i="62"/>
  <c r="C48" i="58" l="1"/>
  <c r="C15" i="58" l="1"/>
  <c r="I7" i="58" s="1"/>
  <c r="E183" i="58" l="1"/>
  <c r="B57" i="58" l="1"/>
  <c r="C77" i="58" l="1"/>
  <c r="B77" i="58"/>
  <c r="C216" i="58" l="1"/>
  <c r="B216" i="58"/>
  <c r="E24" i="58"/>
  <c r="D24" i="58"/>
  <c r="E216" i="58" l="1"/>
  <c r="E15" i="58"/>
  <c r="D216" i="58" l="1"/>
  <c r="B215" i="58"/>
  <c r="C215" i="58"/>
  <c r="E23" i="58"/>
  <c r="D23" i="58"/>
  <c r="E215" i="58" l="1"/>
  <c r="D15" i="58"/>
  <c r="E22" i="58" l="1"/>
  <c r="D22" i="58"/>
  <c r="B214" i="58" l="1"/>
  <c r="C214" i="58"/>
  <c r="E26" i="58"/>
  <c r="D26" i="58"/>
  <c r="E13" i="58"/>
  <c r="D13" i="58"/>
  <c r="E186" i="58" l="1"/>
  <c r="E214" i="58"/>
  <c r="D214" i="58"/>
  <c r="D215" i="58"/>
  <c r="C30" i="58"/>
  <c r="E20" i="58"/>
  <c r="D20" i="58"/>
  <c r="E177" i="58" l="1"/>
  <c r="B213" i="58" l="1"/>
  <c r="C213" i="58"/>
  <c r="E21" i="58"/>
  <c r="D21" i="58"/>
  <c r="E213" i="58" l="1"/>
  <c r="D213" i="58"/>
  <c r="E37" i="58" l="1"/>
  <c r="C212" i="58" l="1"/>
  <c r="B212" i="58"/>
  <c r="E212" i="58" l="1"/>
  <c r="D212" i="58"/>
  <c r="E14" i="58" l="1"/>
  <c r="E12" i="58"/>
  <c r="E32" i="58"/>
  <c r="E33" i="58"/>
  <c r="E34" i="58"/>
  <c r="E35" i="58"/>
  <c r="E36" i="58"/>
  <c r="E38" i="58"/>
  <c r="E39" i="58"/>
  <c r="E40" i="58"/>
  <c r="E41" i="58"/>
  <c r="E42" i="58"/>
  <c r="E31" i="58"/>
  <c r="E17" i="58"/>
  <c r="E18" i="58"/>
  <c r="E19" i="58"/>
  <c r="E25" i="58"/>
  <c r="E27" i="58"/>
  <c r="E28" i="58"/>
  <c r="E29" i="58"/>
  <c r="E16" i="58"/>
  <c r="B217" i="58" l="1"/>
  <c r="C217" i="58"/>
  <c r="D38" i="58"/>
  <c r="E217" i="58" l="1"/>
  <c r="D217" i="58"/>
  <c r="D28" i="58" l="1"/>
  <c r="D45" i="58" l="1"/>
  <c r="E45" i="58"/>
  <c r="D19" i="58" l="1"/>
  <c r="D25" i="58"/>
  <c r="E72" i="58"/>
  <c r="E49" i="58" l="1"/>
  <c r="B44" i="58"/>
  <c r="H8" i="58" s="1"/>
  <c r="C44" i="58"/>
  <c r="I8" i="58" s="1"/>
  <c r="C199" i="58"/>
  <c r="B199" i="58"/>
  <c r="E96" i="58"/>
  <c r="D96" i="58"/>
  <c r="E95" i="58"/>
  <c r="D95" i="58"/>
  <c r="E94" i="58"/>
  <c r="D94" i="58"/>
  <c r="C93" i="58"/>
  <c r="C211" i="58" s="1"/>
  <c r="B93" i="58"/>
  <c r="B211" i="58" s="1"/>
  <c r="E92" i="58"/>
  <c r="D92" i="58"/>
  <c r="E91" i="58"/>
  <c r="D91" i="58"/>
  <c r="E90" i="58"/>
  <c r="D90" i="58"/>
  <c r="C210" i="58"/>
  <c r="B210" i="58"/>
  <c r="E88" i="58"/>
  <c r="D88" i="58"/>
  <c r="E87" i="58"/>
  <c r="D87" i="58"/>
  <c r="E86" i="58"/>
  <c r="D86" i="58"/>
  <c r="C85" i="58"/>
  <c r="C209" i="58" s="1"/>
  <c r="B85" i="58"/>
  <c r="B209" i="58" s="1"/>
  <c r="E84" i="58"/>
  <c r="D84" i="58"/>
  <c r="E83" i="58"/>
  <c r="D83" i="58"/>
  <c r="E82" i="58"/>
  <c r="D82" i="58"/>
  <c r="C81" i="58"/>
  <c r="C204" i="58" s="1"/>
  <c r="B81" i="58"/>
  <c r="B204" i="58" s="1"/>
  <c r="E80" i="58"/>
  <c r="D80" i="58"/>
  <c r="E79" i="58"/>
  <c r="D79" i="58"/>
  <c r="E78" i="58"/>
  <c r="D78" i="58"/>
  <c r="C207" i="58"/>
  <c r="B207" i="58"/>
  <c r="E76" i="58"/>
  <c r="D76" i="58"/>
  <c r="E75" i="58"/>
  <c r="D75" i="58"/>
  <c r="E74" i="58"/>
  <c r="D74" i="58"/>
  <c r="C203" i="58"/>
  <c r="B203" i="58"/>
  <c r="D72" i="58"/>
  <c r="E71" i="58"/>
  <c r="D71" i="58"/>
  <c r="E70" i="58"/>
  <c r="D70" i="58"/>
  <c r="C69" i="58"/>
  <c r="B69" i="58"/>
  <c r="E68" i="58"/>
  <c r="D68" i="58"/>
  <c r="E67" i="58"/>
  <c r="D67" i="58"/>
  <c r="E66" i="58"/>
  <c r="D66" i="58"/>
  <c r="B65" i="58"/>
  <c r="E64" i="58"/>
  <c r="D64" i="58"/>
  <c r="E63" i="58"/>
  <c r="D63" i="58"/>
  <c r="E62" i="58"/>
  <c r="D62" i="58"/>
  <c r="C61" i="58"/>
  <c r="C208" i="58" s="1"/>
  <c r="B61" i="58"/>
  <c r="E60" i="58"/>
  <c r="D60" i="58"/>
  <c r="E59" i="58"/>
  <c r="D59" i="58"/>
  <c r="E58" i="58"/>
  <c r="D58" i="58"/>
  <c r="C57" i="58"/>
  <c r="C206" i="58" s="1"/>
  <c r="B206" i="58"/>
  <c r="E56" i="58"/>
  <c r="D56" i="58"/>
  <c r="E55" i="58"/>
  <c r="D55" i="58"/>
  <c r="E54" i="58"/>
  <c r="D54" i="58"/>
  <c r="E53" i="58"/>
  <c r="D53" i="58"/>
  <c r="C52" i="58"/>
  <c r="E47" i="58"/>
  <c r="D47" i="58"/>
  <c r="C46" i="58"/>
  <c r="I6" i="58" s="1"/>
  <c r="B46" i="58"/>
  <c r="H6" i="58" s="1"/>
  <c r="D42" i="58"/>
  <c r="D41" i="58"/>
  <c r="D40" i="58"/>
  <c r="D39" i="58"/>
  <c r="D35" i="58"/>
  <c r="D34" i="58"/>
  <c r="D33" i="58"/>
  <c r="D32" i="58"/>
  <c r="D31" i="58"/>
  <c r="D29" i="58"/>
  <c r="D27" i="58"/>
  <c r="D18" i="58"/>
  <c r="D17" i="58"/>
  <c r="D16" i="58"/>
  <c r="D14" i="58"/>
  <c r="D12" i="58"/>
  <c r="E9" i="58"/>
  <c r="E8" i="58"/>
  <c r="E7" i="58"/>
  <c r="E6" i="58"/>
  <c r="B202" i="58" l="1"/>
  <c r="D65" i="58"/>
  <c r="B205" i="58"/>
  <c r="B51" i="58"/>
  <c r="C205" i="58"/>
  <c r="C51" i="58"/>
  <c r="C202" i="58"/>
  <c r="B208" i="58"/>
  <c r="E208" i="58" s="1"/>
  <c r="C201" i="58"/>
  <c r="E211" i="58"/>
  <c r="E210" i="58"/>
  <c r="E203" i="58"/>
  <c r="E204" i="58"/>
  <c r="E207" i="58"/>
  <c r="E209" i="58"/>
  <c r="E206" i="58"/>
  <c r="D204" i="58"/>
  <c r="D203" i="58"/>
  <c r="D210" i="58"/>
  <c r="D206" i="58"/>
  <c r="D207" i="58"/>
  <c r="D211" i="58"/>
  <c r="D209" i="58"/>
  <c r="E44" i="58"/>
  <c r="D57" i="58"/>
  <c r="D11" i="58"/>
  <c r="D46" i="58"/>
  <c r="E85" i="58"/>
  <c r="E69" i="58"/>
  <c r="D85" i="58"/>
  <c r="D61" i="58"/>
  <c r="D69" i="58"/>
  <c r="E46" i="58"/>
  <c r="E57" i="58"/>
  <c r="E11" i="58"/>
  <c r="D93" i="58"/>
  <c r="D52" i="58"/>
  <c r="E52" i="58"/>
  <c r="D44" i="58"/>
  <c r="E77" i="58"/>
  <c r="D73" i="58"/>
  <c r="D81" i="58"/>
  <c r="E81" i="58"/>
  <c r="D30" i="58"/>
  <c r="D89" i="58"/>
  <c r="E30" i="58"/>
  <c r="E93" i="58"/>
  <c r="E73" i="58"/>
  <c r="D49" i="58"/>
  <c r="E65" i="58"/>
  <c r="E61" i="58"/>
  <c r="D77" i="58"/>
  <c r="B48" i="58"/>
  <c r="H7" i="58" s="1"/>
  <c r="E89" i="58"/>
  <c r="C223" i="58" l="1"/>
  <c r="C219" i="58"/>
  <c r="B219" i="58"/>
  <c r="B218" i="58"/>
  <c r="B223" i="58"/>
  <c r="D202" i="58"/>
  <c r="E202" i="58"/>
  <c r="D208" i="58"/>
  <c r="E48" i="58"/>
  <c r="E201" i="58"/>
  <c r="C218" i="58"/>
  <c r="D201" i="58"/>
  <c r="E205" i="58"/>
  <c r="D205" i="58"/>
  <c r="D51" i="58"/>
  <c r="E51" i="58"/>
  <c r="D48" i="58"/>
  <c r="C220" i="58" l="1"/>
  <c r="B220" i="58"/>
  <c r="E223" i="58"/>
  <c r="E179" i="58"/>
  <c r="D223" i="58"/>
  <c r="E218" i="58"/>
  <c r="D218" i="58"/>
  <c r="E195" i="58" l="1"/>
</calcChain>
</file>

<file path=xl/sharedStrings.xml><?xml version="1.0" encoding="utf-8"?>
<sst xmlns="http://schemas.openxmlformats.org/spreadsheetml/2006/main" count="382" uniqueCount="244">
  <si>
    <t>-</t>
  </si>
  <si>
    <t>FM TP</t>
  </si>
  <si>
    <t>Ministrija/Fonds</t>
  </si>
  <si>
    <t>Gada plāns</t>
  </si>
  <si>
    <t>5=4/3</t>
  </si>
  <si>
    <t>6=3-4</t>
  </si>
  <si>
    <t>KF 2004.-2006. izdevumi kopā</t>
  </si>
  <si>
    <t>FM KF 2004.-2006.</t>
  </si>
  <si>
    <t>SM KF 2004.-2006.</t>
  </si>
  <si>
    <t>VARAM KF 2004.-2006.</t>
  </si>
  <si>
    <t>EM TP</t>
  </si>
  <si>
    <t>LM TP</t>
  </si>
  <si>
    <t>SM TP</t>
  </si>
  <si>
    <t>VARAM TP</t>
  </si>
  <si>
    <t>KM TP</t>
  </si>
  <si>
    <t>IZM TP</t>
  </si>
  <si>
    <t>Ministrija</t>
  </si>
  <si>
    <t>kopā</t>
  </si>
  <si>
    <t>SIF TP</t>
  </si>
  <si>
    <t>Izpilde pret pārskata perioda plānu, %</t>
  </si>
  <si>
    <t>Izpilde pret gada plānu, %</t>
  </si>
  <si>
    <t>Pārskata perioda izpilde</t>
  </si>
  <si>
    <t>KF 2014.-2020.izdevumi kopā</t>
  </si>
  <si>
    <t>ERAF 2014.-2020.izdevumi kopā</t>
  </si>
  <si>
    <t>ESF 2014.-2020.izdevumi kopā</t>
  </si>
  <si>
    <t>IZM ESF 2014.-2020.</t>
  </si>
  <si>
    <t>SM KF 2014.-2020.</t>
  </si>
  <si>
    <t>SM ERAF 2014.-2020.</t>
  </si>
  <si>
    <t>LM ESF 2014.-2020.</t>
  </si>
  <si>
    <t>FM ERAF 2014.-2020.</t>
  </si>
  <si>
    <t>VARAM ESF 2014.-2020.</t>
  </si>
  <si>
    <t>MK ESF 2014.-2020.</t>
  </si>
  <si>
    <t>EM ERAF 2014.-2020.</t>
  </si>
  <si>
    <t>EM ESF 2014.-2020.</t>
  </si>
  <si>
    <t>FM KF 2014.-2020.</t>
  </si>
  <si>
    <t>FM ESF 2014.-2020.</t>
  </si>
  <si>
    <t>IZM ERAF 2014.-2020.</t>
  </si>
  <si>
    <t>LM ERAF 2014.-2020.</t>
  </si>
  <si>
    <t>VARAM KF 2014.-2020.</t>
  </si>
  <si>
    <t>VARAM ERAF 2014.-2020.</t>
  </si>
  <si>
    <t xml:space="preserve">1.mērķa 2014.-2020.gada plānošanas perioda ES struktūrfondu un Kohēzijas fonda  izdevumu plāna izpilde ministriju dalījumā </t>
  </si>
  <si>
    <t>EM 2014.-2020.</t>
  </si>
  <si>
    <t>VARAM 2014.-2020.</t>
  </si>
  <si>
    <t>FM 2014.-2020.</t>
  </si>
  <si>
    <t>IZM 2014.-2020.</t>
  </si>
  <si>
    <t>Prokuratūra 2014.-2020.</t>
  </si>
  <si>
    <t>ĀM 2014.-2020.</t>
  </si>
  <si>
    <t>SIF 2014.-2020.</t>
  </si>
  <si>
    <t>SM 2014.-2020.</t>
  </si>
  <si>
    <t>MK 2014.-2020.</t>
  </si>
  <si>
    <t>KM 2014.-2020.</t>
  </si>
  <si>
    <t>TM 2014.-2020.</t>
  </si>
  <si>
    <t>ZM 2014.-2020.</t>
  </si>
  <si>
    <t>Valsts kontrole 2014.-2020.</t>
  </si>
  <si>
    <t>IeM 2014.-2020.</t>
  </si>
  <si>
    <t>AiM 2014.-2020.</t>
  </si>
  <si>
    <t>LM 2014.-2020.</t>
  </si>
  <si>
    <t>KOPĀ:</t>
  </si>
  <si>
    <t>2014.2020. budžeta izdevumi valsts budžeta finansētu iestāžu īstenotajiem projektiem</t>
  </si>
  <si>
    <t>TM ESF 2014.-2020.</t>
  </si>
  <si>
    <t>SIF ESF 2014.-2020.</t>
  </si>
  <si>
    <t>IeM ESF 2014.2020.</t>
  </si>
  <si>
    <t>Tehniskā palīdzība 2014.-2020.</t>
  </si>
  <si>
    <t>Tehniskā palīdzība 2014.-2020. kopā</t>
  </si>
  <si>
    <t>FM TP KF</t>
  </si>
  <si>
    <t>FM TP ERAF</t>
  </si>
  <si>
    <t>FM TP ESF</t>
  </si>
  <si>
    <t>FM TP ITI pašvaldībām</t>
  </si>
  <si>
    <t>IZM TP KF</t>
  </si>
  <si>
    <t>IZM TP ERAF</t>
  </si>
  <si>
    <t>IZM TP ESF</t>
  </si>
  <si>
    <t>VARAM TP KF</t>
  </si>
  <si>
    <t>VARAM TP ERAF</t>
  </si>
  <si>
    <t>VARAM TP ESF</t>
  </si>
  <si>
    <t>EM TP KF</t>
  </si>
  <si>
    <t>EM TP ERAF</t>
  </si>
  <si>
    <t>EM TP ESF</t>
  </si>
  <si>
    <t>SM TP KF</t>
  </si>
  <si>
    <t>SM TP ERAF</t>
  </si>
  <si>
    <t>SM TP ESF</t>
  </si>
  <si>
    <t>MK TP</t>
  </si>
  <si>
    <t>MK TP KF</t>
  </si>
  <si>
    <t>MK TP ERAF</t>
  </si>
  <si>
    <t>MK TP ESF</t>
  </si>
  <si>
    <t>KM TP KF</t>
  </si>
  <si>
    <t>KM TP ERAF</t>
  </si>
  <si>
    <t>KM TP ESF</t>
  </si>
  <si>
    <t>VeM TP KF</t>
  </si>
  <si>
    <t>VeM TP ERAF</t>
  </si>
  <si>
    <t>VeM TP ESF</t>
  </si>
  <si>
    <t>LM TP KF</t>
  </si>
  <si>
    <t>LM TP ERAF</t>
  </si>
  <si>
    <t>LM TP ESF</t>
  </si>
  <si>
    <t>TM TP</t>
  </si>
  <si>
    <t>TM TP KF</t>
  </si>
  <si>
    <t>TM TP ERAF</t>
  </si>
  <si>
    <t>TM TP ESF</t>
  </si>
  <si>
    <t>SIF TP KF</t>
  </si>
  <si>
    <t>SIF TP ERAF</t>
  </si>
  <si>
    <t>SIF TP ESF</t>
  </si>
  <si>
    <t>Valsts kontrole ESF 2014.-2020.</t>
  </si>
  <si>
    <t>TM ERAF 2014.-2020.</t>
  </si>
  <si>
    <t>KM ERAF 2014.-2020.</t>
  </si>
  <si>
    <t>(-) 7131
(-) 9141
(+) 18131</t>
  </si>
  <si>
    <t>VM ERAF 2014.-2020.</t>
  </si>
  <si>
    <t>ĀM ESF 2014.-2020.</t>
  </si>
  <si>
    <t>VM ESF 2014.-2020.</t>
  </si>
  <si>
    <t>KM ESF 2014.-2020.</t>
  </si>
  <si>
    <t>2014.2020. budžeta izdevumi (atmaksas) valsts centrālā budžeta nefinansētu iestāžu/uzņēmumu/organizāciju īstenotajiem projektiem</t>
  </si>
  <si>
    <t>ZM ERAF 2014.-2020.</t>
  </si>
  <si>
    <t>IzM</t>
  </si>
  <si>
    <t>Prokuratūra ERAF 2014.2020.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</si>
  <si>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</si>
  <si>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</si>
  <si>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</si>
  <si>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</si>
  <si>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</si>
  <si>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</si>
  <si>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</si>
  <si>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</si>
  <si>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</si>
  <si>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</si>
  <si>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</si>
  <si>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</si>
  <si>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Gada plāna atlikums</t>
  </si>
  <si>
    <t>IeM ERAF 2014.-2020.</t>
  </si>
  <si>
    <t>MK ERAF 2014.-2020.</t>
  </si>
  <si>
    <t>4=3/2</t>
  </si>
  <si>
    <t>5=2-3</t>
  </si>
  <si>
    <r>
      <t xml:space="preserve">Valsts budžeta izdevumu plāna izpilde 20XX.gadā ES struktūrfondu un Kohēzijas fonda ietvaros, </t>
    </r>
    <r>
      <rPr>
        <b/>
        <i/>
        <sz val="14"/>
        <rFont val="Calibri"/>
        <family val="2"/>
        <charset val="186"/>
        <scheme val="minor"/>
      </rPr>
      <t>euro*</t>
    </r>
  </si>
  <si>
    <t>AiM ERAF 2014.-2020.</t>
  </si>
  <si>
    <t>ESF</t>
  </si>
  <si>
    <t>ERAF</t>
  </si>
  <si>
    <t>KF</t>
  </si>
  <si>
    <t>Ikmēneša budžeta izdevumi</t>
  </si>
  <si>
    <t>VM TP</t>
  </si>
  <si>
    <t>VM 2014.-2020.</t>
  </si>
  <si>
    <t>FM*</t>
  </si>
  <si>
    <t>Saīsinājumi:</t>
  </si>
  <si>
    <t>TP - Tehniskā palīdzība</t>
  </si>
  <si>
    <t>DSF - Divpusējās sadarbības fonds</t>
  </si>
  <si>
    <t>VARAM</t>
  </si>
  <si>
    <t>IeM</t>
  </si>
  <si>
    <t>INP - iepriekš noteikts projekts</t>
  </si>
  <si>
    <t>Tehniskā palīdzība 2021.-2027.</t>
  </si>
  <si>
    <t>FM TP ERAF, ESF+,KF, TPF</t>
  </si>
  <si>
    <t>Tehniskā palīdzība 2021.-2027. kopā</t>
  </si>
  <si>
    <t>2021-2027 ERAF, ESF+, KF, TPF izdevumi kopā</t>
  </si>
  <si>
    <t>TP 21-27</t>
  </si>
  <si>
    <t>TM TP ERAF, ESF+,KF, TPF</t>
  </si>
  <si>
    <t>2021.2027. budžeta izdevumi valsts budžeta finansētu iestāžu īstenotajiem projektiem</t>
  </si>
  <si>
    <t>IeM TP ERAF, ESF+,KF, TPF</t>
  </si>
  <si>
    <t>EM TP ERAF, ESF+,KF, TPF</t>
  </si>
  <si>
    <t>LM TP ERAF, ESF+,KF, TPF</t>
  </si>
  <si>
    <t>ESF+ 2021.-2027.izdevumi kopā</t>
  </si>
  <si>
    <t>2014-2020 un 2021-2027 ERAF, KF, ESF, ESF+, TPF izdevumi kopā</t>
  </si>
  <si>
    <t>FM 2021.-2027.</t>
  </si>
  <si>
    <t>EM 2021.-2027.</t>
  </si>
  <si>
    <t>TM 2021.-2027.</t>
  </si>
  <si>
    <t>IeM 2021.-2027.</t>
  </si>
  <si>
    <t>LM 2021.-2027.</t>
  </si>
  <si>
    <r>
      <t xml:space="preserve">2021.-2027.gada plānošanas perioda ES struktūrfondu un Kohēzijas fonda  izdevumu plāna izpilde ministriju dalījumā, </t>
    </r>
    <r>
      <rPr>
        <b/>
        <i/>
        <sz val="16"/>
        <color theme="1"/>
        <rFont val="Calibri"/>
        <family val="2"/>
        <charset val="186"/>
        <scheme val="minor"/>
      </rPr>
      <t>euro</t>
    </r>
  </si>
  <si>
    <t xml:space="preserve">1.mērķa 2021.-2027. gada plānošanas perioda ES struktūrfondu un Kohēzijas fonda  izdevumu plāna izpilde ministriju dalījumā </t>
  </si>
  <si>
    <t>MK 2021.-2027.</t>
  </si>
  <si>
    <t>VM 2021.-2027.</t>
  </si>
  <si>
    <t>SM 2021.-2027.</t>
  </si>
  <si>
    <t>IZM 2021.-2027.</t>
  </si>
  <si>
    <t>KM 2021.-2027.</t>
  </si>
  <si>
    <t>VARAM 2021.-2027.</t>
  </si>
  <si>
    <t>SIF 2021.-2027.</t>
  </si>
  <si>
    <t>Valsts kontrole 2021.-2027.</t>
  </si>
  <si>
    <t>ZM 2021.-2027.</t>
  </si>
  <si>
    <t>Prokuratūra 2021.-2027.</t>
  </si>
  <si>
    <t>AiM 2021.-2027.</t>
  </si>
  <si>
    <t>ĀM 2021.-2027.</t>
  </si>
  <si>
    <t>IZM ESF+ 2021.-2027.</t>
  </si>
  <si>
    <t>LM ESF+ 2021.-2027.</t>
  </si>
  <si>
    <t>MK TP ERAF, ESF+,KF, TPF</t>
  </si>
  <si>
    <t>SIF ESF+ 2021.-2027.</t>
  </si>
  <si>
    <t>FM ESF+ 2021.-2027.</t>
  </si>
  <si>
    <t>IZM TP ERAF, ESF+,KF, TPF</t>
  </si>
  <si>
    <t>SM TP ERAF, ESF+,KF, TPF</t>
  </si>
  <si>
    <t>VARAM TP ERAF, ESF+,KF, TPF</t>
  </si>
  <si>
    <t>KM TP ERAF, ESF+,KF, TPF</t>
  </si>
  <si>
    <t>VM TP ERAF, ESF+,KF, TPF</t>
  </si>
  <si>
    <r>
      <t xml:space="preserve">Budžeta izpilde, kumulatīvi, milj. </t>
    </r>
    <r>
      <rPr>
        <i/>
        <sz val="11"/>
        <color theme="1"/>
        <rFont val="Calibri"/>
        <family val="2"/>
        <charset val="186"/>
        <scheme val="minor"/>
      </rPr>
      <t>euro</t>
    </r>
  </si>
  <si>
    <t>** 80.00.00. budžeta programmas "Nesadalītais finansējums Eiropas Savienības politiku instrumentu un pārējās ārvalstu finanšu palīdzības līdzfinansēto projektu un pasākumu īstenošanai"</t>
  </si>
  <si>
    <r>
      <t xml:space="preserve">Vēl pieejamais finansējums 80.00.00 budžeta apakšprogrammā** (milj. </t>
    </r>
    <r>
      <rPr>
        <b/>
        <i/>
        <sz val="15"/>
        <rFont val="Calibri"/>
        <family val="2"/>
        <charset val="186"/>
        <scheme val="minor"/>
      </rPr>
      <t>euro) -</t>
    </r>
  </si>
  <si>
    <t>21-27</t>
  </si>
  <si>
    <t>IZM ERAF 2021.-2027.</t>
  </si>
  <si>
    <t>ERAF 2021.-2027.izdevumi kopā</t>
  </si>
  <si>
    <t>VARAM ERAF 2021.-2027.</t>
  </si>
  <si>
    <t>MK ESF+ 2021.-2027.</t>
  </si>
  <si>
    <t>EM ERAF 2021.-2027.</t>
  </si>
  <si>
    <t>VM ERAF 2021.-2027.</t>
  </si>
  <si>
    <t>FM ERAF 2021.-2027.</t>
  </si>
  <si>
    <t>EM KF 2014.-2020.</t>
  </si>
  <si>
    <t>2021.2027. budžeta izdevumi (atmaksas) valsts budžeta nefinansētu iestāžu/uzņēmumu/organizāciju īstenotajiem projektiem</t>
  </si>
  <si>
    <t>2021.2027. budžeta izdevumi (atmaksas) valsts centrālā budžeta nefinansētu iestāžu/uzņēmumu/organizāciju īstenotajiem projektiem</t>
  </si>
  <si>
    <t>FM KF 2021.-2027.</t>
  </si>
  <si>
    <t>KF 2021.-2027.izdevumi kopā</t>
  </si>
  <si>
    <t>JNI</t>
  </si>
  <si>
    <t>budžets</t>
  </si>
  <si>
    <t>VM ESF+ 2021.-2027.</t>
  </si>
  <si>
    <t>EM ESF+ 2021.-2027.</t>
  </si>
  <si>
    <t>SM ERAF 2021.-2027.</t>
  </si>
  <si>
    <t>MK ERAF 2021.-2027.</t>
  </si>
  <si>
    <t>TM ESF+ 2021.-2027.</t>
  </si>
  <si>
    <r>
      <t xml:space="preserve">Ministriju budžetos ieplānotie līdzekļi 2024. gadam (milj. </t>
    </r>
    <r>
      <rPr>
        <b/>
        <i/>
        <sz val="15"/>
        <rFont val="Calibri"/>
        <family val="2"/>
        <charset val="186"/>
        <scheme val="minor"/>
      </rPr>
      <t>euro) -</t>
    </r>
  </si>
  <si>
    <t>VARAM ESF+ 2021.-2027.</t>
  </si>
  <si>
    <t>KM ERAF 2021.-2027.</t>
  </si>
  <si>
    <t>TPF 2021.-2027.izdevumi kopā</t>
  </si>
  <si>
    <t>FM TPF 2021.-2027.</t>
  </si>
  <si>
    <t>IeM ERAF 2021.-2027.</t>
  </si>
  <si>
    <t>KEM ERAF 2021.-2027.</t>
  </si>
  <si>
    <t>KEM 2021.-2027.</t>
  </si>
  <si>
    <t>Budžeta likums 2025. gadam</t>
  </si>
  <si>
    <t>Gada plāns
(01.01.2025.-31.12.2025.)</t>
  </si>
  <si>
    <t>KEM TP ERAF, ESF+,KF, TPF</t>
  </si>
  <si>
    <t>VARAM TPF 2021.-2027.</t>
  </si>
  <si>
    <t>SM KF 2021.-2027.</t>
  </si>
  <si>
    <t>EM TPF 2021.-2027.</t>
  </si>
  <si>
    <t>IZM TPF 2021.-2027.</t>
  </si>
  <si>
    <t>*Atbilstoši likumam "Par valsts budžetu 2025. gadam un budžeta ietvaru 2026., 2027. un 2028. gadam"</t>
  </si>
  <si>
    <r>
      <t xml:space="preserve">Budžeta likumā* 2025. gadam notektais līdzekļu apjoms (milj. </t>
    </r>
    <r>
      <rPr>
        <b/>
        <i/>
        <sz val="15"/>
        <color theme="1"/>
        <rFont val="Calibri"/>
        <family val="2"/>
        <charset val="186"/>
        <scheme val="minor"/>
      </rPr>
      <t>euro</t>
    </r>
    <r>
      <rPr>
        <b/>
        <sz val="15"/>
        <color theme="1"/>
        <rFont val="Calibri"/>
        <family val="2"/>
        <charset val="186"/>
        <scheme val="minor"/>
      </rPr>
      <t>) -</t>
    </r>
  </si>
  <si>
    <r>
      <t xml:space="preserve">ES struktūrfondu un Kohēzijas fonda valsts budžeta izdevumu plāna izpilde 2025.gadā, </t>
    </r>
    <r>
      <rPr>
        <b/>
        <i/>
        <sz val="16"/>
        <rFont val="Calibri"/>
        <family val="2"/>
        <charset val="186"/>
        <scheme val="minor"/>
      </rPr>
      <t>euro</t>
    </r>
  </si>
  <si>
    <t>*TP, DSF iniciatīvas (NVO)</t>
  </si>
  <si>
    <t>KM**</t>
  </si>
  <si>
    <t>**VARAM progr. nac.partneris</t>
  </si>
  <si>
    <r>
      <t xml:space="preserve">EEZ/Norvēģijas finanšu instrumentu finansēto programmu valsts budžeta izdevumu plāna izpilde 2025.gadā, </t>
    </r>
    <r>
      <rPr>
        <b/>
        <i/>
        <sz val="14"/>
        <rFont val="Calibri"/>
        <family val="2"/>
        <charset val="186"/>
        <scheme val="minor"/>
      </rPr>
      <t>euro</t>
    </r>
  </si>
  <si>
    <t>IeM ESF+ 2021.-2027.</t>
  </si>
  <si>
    <t>EM</t>
  </si>
  <si>
    <t>TM</t>
  </si>
  <si>
    <t>LM***</t>
  </si>
  <si>
    <t>KNAB***</t>
  </si>
  <si>
    <t>***IEM progr. INP īstneotāji (īsteno DSF iniciatīvas)</t>
  </si>
  <si>
    <t>ZM****</t>
  </si>
  <si>
    <t>****Varam progr. INP īstenotājs</t>
  </si>
  <si>
    <t>KM ESF+ 2021.-2027.</t>
  </si>
  <si>
    <t>LM ERAF 2021.-2027.</t>
  </si>
  <si>
    <t>TM ERAF 2021.-2027.</t>
  </si>
  <si>
    <t>Sagatavots 09.12.2025.</t>
  </si>
  <si>
    <t>Izpilde (01.01.2025.-30.11.2025.)</t>
  </si>
  <si>
    <t>Sagatavots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</si>
</sst>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_-* #,##0_-;\-* #,##0_-;_-* &quot;-&quot;??_-;_-@_-"/>
    <numFmt numFmtId="168" formatCode="#,##0,,"/>
    <numFmt numFmtId="169" formatCode="_-* #,##0.0_-;\-* #,##0.0_-;_-* &quot;-&quot;??_-;_-@_-"/>
  </numFmts>
  <fonts count="107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name val="BaltOptima"/>
      <charset val="186"/>
    </font>
    <font>
      <sz val="10"/>
      <color indexed="12"/>
      <name val="Arial"/>
      <family val="2"/>
      <charset val="186"/>
    </font>
    <font>
      <sz val="12"/>
      <color indexed="8"/>
      <name val="Times New Roman"/>
      <family val="2"/>
      <charset val="186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2"/>
      <charset val="186"/>
    </font>
    <font>
      <sz val="11"/>
      <color theme="0"/>
      <name val="Calibri"/>
      <family val="2"/>
    </font>
    <font>
      <sz val="10"/>
      <color theme="1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2"/>
      <color theme="1"/>
      <name val="Times New Roman"/>
      <family val="2"/>
      <charset val="186"/>
    </font>
    <font>
      <i/>
      <sz val="10"/>
      <color rgb="FF7F7F7F"/>
      <name val="Arial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3F3F76"/>
      <name val="Times New Roman"/>
      <family val="2"/>
      <charset val="186"/>
    </font>
    <font>
      <sz val="11"/>
      <color rgb="FFFA7D00"/>
      <name val="Calibri"/>
      <family val="2"/>
    </font>
    <font>
      <sz val="12"/>
      <color rgb="FF9C6500"/>
      <name val="Times New Roman"/>
      <family val="2"/>
      <charset val="186"/>
    </font>
    <font>
      <sz val="11"/>
      <color rgb="FF9C6500"/>
      <name val="Calibri"/>
      <family val="2"/>
    </font>
    <font>
      <sz val="10"/>
      <color theme="1"/>
      <name val="Arial"/>
      <family val="2"/>
      <charset val="186"/>
    </font>
    <font>
      <b/>
      <sz val="12"/>
      <color rgb="FF3F3F3F"/>
      <name val="Times New Roman"/>
      <family val="2"/>
      <charset val="186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charset val="186"/>
      <scheme val="major"/>
    </font>
    <font>
      <b/>
      <sz val="18"/>
      <color theme="3"/>
      <name val="Cambria"/>
      <family val="2"/>
      <scheme val="major"/>
    </font>
    <font>
      <b/>
      <sz val="12"/>
      <color theme="1"/>
      <name val="Times New Roman"/>
      <family val="2"/>
      <charset val="186"/>
    </font>
    <font>
      <b/>
      <sz val="11"/>
      <color theme="1"/>
      <name val="Calibri"/>
      <family val="2"/>
    </font>
    <font>
      <sz val="12"/>
      <color rgb="FFFF0000"/>
      <name val="Times New Roman"/>
      <family val="2"/>
      <charset val="186"/>
    </font>
    <font>
      <sz val="11"/>
      <color rgb="FFFF0000"/>
      <name val="Calibri"/>
      <family val="2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i/>
      <sz val="9"/>
      <color theme="1"/>
      <name val="Calibri"/>
      <family val="2"/>
      <charset val="186"/>
      <scheme val="minor"/>
    </font>
    <font>
      <u/>
      <sz val="9"/>
      <color theme="1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i/>
      <sz val="15"/>
      <color theme="1"/>
      <name val="Calibri"/>
      <family val="2"/>
      <charset val="186"/>
      <scheme val="minor"/>
    </font>
    <font>
      <b/>
      <i/>
      <sz val="15"/>
      <name val="Calibri"/>
      <family val="2"/>
      <charset val="186"/>
      <scheme val="minor"/>
    </font>
    <font>
      <sz val="10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  <bgColor indexed="23"/>
      </patternFill>
    </fill>
    <fill>
      <patternFill patternType="solid">
        <fgColor theme="8"/>
      </patternFill>
    </fill>
    <fill>
      <patternFill patternType="solid">
        <fgColor theme="8"/>
        <bgColor indexed="49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9"/>
      </patternFill>
    </fill>
    <fill>
      <patternFill patternType="solid">
        <fgColor rgb="FFA5A5A5"/>
        <bgColor indexed="55"/>
      </patternFill>
    </fill>
    <fill>
      <patternFill patternType="solid">
        <fgColor rgb="FFFFCC99"/>
      </patternFill>
    </fill>
    <fill>
      <patternFill patternType="solid">
        <fgColor rgb="FFFFCC99"/>
        <bgColor indexed="47"/>
      </patternFill>
    </fill>
    <fill>
      <patternFill patternType="solid">
        <fgColor rgb="FFFFEB9C"/>
      </patternFill>
    </fill>
    <fill>
      <patternFill patternType="solid">
        <fgColor rgb="FFFFEB9C"/>
        <bgColor indexed="47"/>
      </patternFill>
    </fill>
    <fill>
      <patternFill patternType="solid">
        <fgColor rgb="FFFFFFCC"/>
      </patternFill>
    </fill>
    <fill>
      <patternFill patternType="solid">
        <fgColor rgb="FFFFFFCC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/>
    <xf numFmtId="0" fontId="2" fillId="2" borderId="0" applyNumberFormat="0" applyBorder="0" applyAlignment="0" applyProtection="0"/>
    <xf numFmtId="0" fontId="45" fillId="53" borderId="0" applyNumberFormat="0" applyBorder="0" applyAlignment="0" applyProtection="0"/>
    <xf numFmtId="0" fontId="2" fillId="4" borderId="0" applyNumberFormat="0" applyBorder="0" applyAlignment="0" applyProtection="0"/>
    <xf numFmtId="0" fontId="45" fillId="54" borderId="0" applyNumberFormat="0" applyBorder="0" applyAlignment="0" applyProtection="0"/>
    <xf numFmtId="0" fontId="2" fillId="5" borderId="0" applyNumberFormat="0" applyBorder="0" applyAlignment="0" applyProtection="0"/>
    <xf numFmtId="0" fontId="45" fillId="55" borderId="0" applyNumberFormat="0" applyBorder="0" applyAlignment="0" applyProtection="0"/>
    <xf numFmtId="0" fontId="2" fillId="6" borderId="0" applyNumberFormat="0" applyBorder="0" applyAlignment="0" applyProtection="0"/>
    <xf numFmtId="0" fontId="45" fillId="56" borderId="0" applyNumberFormat="0" applyBorder="0" applyAlignment="0" applyProtection="0"/>
    <xf numFmtId="0" fontId="2" fillId="7" borderId="0" applyNumberFormat="0" applyBorder="0" applyAlignment="0" applyProtection="0"/>
    <xf numFmtId="0" fontId="45" fillId="57" borderId="0" applyNumberFormat="0" applyBorder="0" applyAlignment="0" applyProtection="0"/>
    <xf numFmtId="0" fontId="2" fillId="3" borderId="0" applyNumberFormat="0" applyBorder="0" applyAlignment="0" applyProtection="0"/>
    <xf numFmtId="0" fontId="45" fillId="58" borderId="0" applyNumberFormat="0" applyBorder="0" applyAlignment="0" applyProtection="0"/>
    <xf numFmtId="0" fontId="2" fillId="9" borderId="0" applyNumberFormat="0" applyBorder="0" applyAlignment="0" applyProtection="0"/>
    <xf numFmtId="0" fontId="45" fillId="59" borderId="0" applyNumberFormat="0" applyBorder="0" applyAlignment="0" applyProtection="0"/>
    <xf numFmtId="0" fontId="2" fillId="4" borderId="0" applyNumberFormat="0" applyBorder="0" applyAlignment="0" applyProtection="0"/>
    <xf numFmtId="0" fontId="45" fillId="60" borderId="0" applyNumberFormat="0" applyBorder="0" applyAlignment="0" applyProtection="0"/>
    <xf numFmtId="0" fontId="2" fillId="11" borderId="0" applyNumberFormat="0" applyBorder="0" applyAlignment="0" applyProtection="0"/>
    <xf numFmtId="0" fontId="45" fillId="61" borderId="0" applyNumberFormat="0" applyBorder="0" applyAlignment="0" applyProtection="0"/>
    <xf numFmtId="0" fontId="2" fillId="12" borderId="0" applyNumberFormat="0" applyBorder="0" applyAlignment="0" applyProtection="0"/>
    <xf numFmtId="0" fontId="45" fillId="62" borderId="0" applyNumberFormat="0" applyBorder="0" applyAlignment="0" applyProtection="0"/>
    <xf numFmtId="0" fontId="2" fillId="9" borderId="0" applyNumberFormat="0" applyBorder="0" applyAlignment="0" applyProtection="0"/>
    <xf numFmtId="0" fontId="45" fillId="63" borderId="0" applyNumberFormat="0" applyBorder="0" applyAlignment="0" applyProtection="0"/>
    <xf numFmtId="0" fontId="2" fillId="8" borderId="0" applyNumberFormat="0" applyBorder="0" applyAlignment="0" applyProtection="0"/>
    <xf numFmtId="0" fontId="45" fillId="64" borderId="0" applyNumberFormat="0" applyBorder="0" applyAlignment="0" applyProtection="0"/>
    <xf numFmtId="0" fontId="3" fillId="9" borderId="0" applyNumberFormat="0" applyBorder="0" applyAlignment="0" applyProtection="0"/>
    <xf numFmtId="0" fontId="46" fillId="65" borderId="0" applyNumberFormat="0" applyBorder="0" applyAlignment="0" applyProtection="0"/>
    <xf numFmtId="0" fontId="3" fillId="4" borderId="0" applyNumberFormat="0" applyBorder="0" applyAlignment="0" applyProtection="0"/>
    <xf numFmtId="0" fontId="46" fillId="66" borderId="0" applyNumberFormat="0" applyBorder="0" applyAlignment="0" applyProtection="0"/>
    <xf numFmtId="0" fontId="3" fillId="11" borderId="0" applyNumberFormat="0" applyBorder="0" applyAlignment="0" applyProtection="0"/>
    <xf numFmtId="0" fontId="46" fillId="67" borderId="0" applyNumberFormat="0" applyBorder="0" applyAlignment="0" applyProtection="0"/>
    <xf numFmtId="0" fontId="3" fillId="12" borderId="0" applyNumberFormat="0" applyBorder="0" applyAlignment="0" applyProtection="0"/>
    <xf numFmtId="0" fontId="46" fillId="68" borderId="0" applyNumberFormat="0" applyBorder="0" applyAlignment="0" applyProtection="0"/>
    <xf numFmtId="0" fontId="3" fillId="9" borderId="0" applyNumberFormat="0" applyBorder="0" applyAlignment="0" applyProtection="0"/>
    <xf numFmtId="0" fontId="46" fillId="69" borderId="0" applyNumberFormat="0" applyBorder="0" applyAlignment="0" applyProtection="0"/>
    <xf numFmtId="0" fontId="3" fillId="8" borderId="0" applyNumberFormat="0" applyBorder="0" applyAlignment="0" applyProtection="0"/>
    <xf numFmtId="0" fontId="46" fillId="7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7" fillId="71" borderId="0" applyNumberFormat="0" applyBorder="0" applyAlignment="0" applyProtection="0"/>
    <xf numFmtId="0" fontId="48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7" fillId="72" borderId="0" applyNumberFormat="0" applyBorder="0" applyAlignment="0" applyProtection="0"/>
    <xf numFmtId="0" fontId="48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7" fillId="73" borderId="0" applyNumberFormat="0" applyBorder="0" applyAlignment="0" applyProtection="0"/>
    <xf numFmtId="0" fontId="48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7" fillId="74" borderId="0" applyNumberFormat="0" applyBorder="0" applyAlignment="0" applyProtection="0"/>
    <xf numFmtId="0" fontId="48" fillId="7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7" fillId="76" borderId="0" applyNumberFormat="0" applyBorder="0" applyAlignment="0" applyProtection="0"/>
    <xf numFmtId="0" fontId="48" fillId="7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1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7" fillId="78" borderId="0" applyNumberFormat="0" applyBorder="0" applyAlignment="0" applyProtection="0"/>
    <xf numFmtId="0" fontId="48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" fontId="49" fillId="79" borderId="1"/>
    <xf numFmtId="4" fontId="49" fillId="33" borderId="1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80" borderId="31" applyNumberFormat="0" applyAlignment="0" applyProtection="0"/>
    <xf numFmtId="0" fontId="51" fillId="81" borderId="31" applyNumberFormat="0" applyAlignment="0" applyProtection="0"/>
    <xf numFmtId="0" fontId="25" fillId="22" borderId="2" applyNumberFormat="0" applyAlignment="0" applyProtection="0"/>
    <xf numFmtId="0" fontId="52" fillId="82" borderId="32" applyNumberFormat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165" fontId="12" fillId="0" borderId="0" applyBorder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55" fillId="37" borderId="0" applyNumberFormat="0" applyBorder="0" applyAlignment="0" applyProtection="0"/>
    <xf numFmtId="0" fontId="27" fillId="0" borderId="3" applyNumberFormat="0" applyFill="0" applyAlignment="0" applyProtection="0"/>
    <xf numFmtId="0" fontId="56" fillId="0" borderId="3" applyNumberFormat="0" applyFill="0" applyAlignment="0" applyProtection="0"/>
    <xf numFmtId="0" fontId="28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/>
    <xf numFmtId="0" fontId="58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83" borderId="31" applyNumberFormat="0" applyAlignment="0" applyProtection="0"/>
    <xf numFmtId="0" fontId="34" fillId="84" borderId="31" applyNumberFormat="0" applyAlignment="0" applyProtection="0"/>
    <xf numFmtId="166" fontId="12" fillId="38" borderId="0"/>
    <xf numFmtId="0" fontId="30" fillId="0" borderId="6" applyNumberFormat="0" applyFill="0" applyAlignment="0" applyProtection="0"/>
    <xf numFmtId="0" fontId="60" fillId="0" borderId="33" applyNumberFormat="0" applyFill="0" applyAlignment="0" applyProtection="0"/>
    <xf numFmtId="0" fontId="61" fillId="85" borderId="0" applyNumberFormat="0" applyBorder="0" applyAlignment="0" applyProtection="0"/>
    <xf numFmtId="0" fontId="62" fillId="86" borderId="0" applyNumberFormat="0" applyBorder="0" applyAlignment="0" applyProtection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2" fillId="0" borderId="0"/>
    <xf numFmtId="0" fontId="4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53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32" fillId="0" borderId="0"/>
    <xf numFmtId="0" fontId="44" fillId="0" borderId="0"/>
    <xf numFmtId="0" fontId="13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30" borderId="7" applyNumberFormat="0" applyFont="0" applyAlignment="0" applyProtection="0"/>
    <xf numFmtId="0" fontId="33" fillId="87" borderId="34" applyNumberFormat="0" applyFont="0" applyAlignment="0" applyProtection="0"/>
    <xf numFmtId="0" fontId="6" fillId="88" borderId="34" applyNumberFormat="0" applyFont="0" applyAlignment="0" applyProtection="0"/>
    <xf numFmtId="0" fontId="33" fillId="87" borderId="34" applyNumberFormat="0" applyFont="0" applyAlignment="0" applyProtection="0"/>
    <xf numFmtId="0" fontId="64" fillId="80" borderId="35" applyNumberFormat="0" applyAlignment="0" applyProtection="0"/>
    <xf numFmtId="0" fontId="65" fillId="81" borderId="35" applyNumberFormat="0" applyAlignment="0" applyProtection="0"/>
    <xf numFmtId="0" fontId="63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2" fillId="40" borderId="0" applyBorder="0" applyProtection="0"/>
    <xf numFmtId="4" fontId="14" fillId="39" borderId="8" applyNumberFormat="0" applyProtection="0">
      <alignment vertical="center"/>
    </xf>
    <xf numFmtId="4" fontId="23" fillId="0" borderId="0" applyNumberFormat="0" applyProtection="0"/>
    <xf numFmtId="4" fontId="39" fillId="41" borderId="1" applyNumberFormat="0" applyProtection="0">
      <alignment vertical="center"/>
    </xf>
    <xf numFmtId="4" fontId="15" fillId="39" borderId="8" applyNumberFormat="0" applyProtection="0">
      <alignment vertical="center"/>
    </xf>
    <xf numFmtId="4" fontId="15" fillId="42" borderId="8" applyNumberFormat="0" applyProtection="0">
      <alignment vertical="center"/>
    </xf>
    <xf numFmtId="4" fontId="14" fillId="39" borderId="8" applyNumberFormat="0" applyProtection="0">
      <alignment horizontal="left" vertical="center" indent="1"/>
    </xf>
    <xf numFmtId="4" fontId="23" fillId="0" borderId="0" applyNumberFormat="0" applyProtection="0">
      <alignment horizontal="left" wrapText="1" indent="1" shrinkToFit="1"/>
    </xf>
    <xf numFmtId="4" fontId="39" fillId="41" borderId="1" applyNumberFormat="0" applyProtection="0">
      <alignment horizontal="left" vertical="center" indent="1"/>
    </xf>
    <xf numFmtId="0" fontId="14" fillId="39" borderId="8" applyNumberFormat="0" applyProtection="0">
      <alignment horizontal="left" vertical="top" indent="1"/>
    </xf>
    <xf numFmtId="0" fontId="14" fillId="42" borderId="8" applyNumberFormat="0" applyProtection="0">
      <alignment horizontal="left" vertical="top" indent="1"/>
    </xf>
    <xf numFmtId="4" fontId="14" fillId="0" borderId="0" applyNumberFormat="0" applyProtection="0">
      <alignment horizontal="left" vertical="center" indent="1"/>
    </xf>
    <xf numFmtId="4" fontId="5" fillId="0" borderId="1" applyNumberFormat="0" applyProtection="0">
      <alignment horizontal="left" vertical="center" indent="1"/>
    </xf>
    <xf numFmtId="4" fontId="39" fillId="0" borderId="9" applyNumberFormat="0" applyProtection="0">
      <alignment horizontal="left" vertical="center" wrapText="1" indent="1"/>
    </xf>
    <xf numFmtId="4" fontId="16" fillId="3" borderId="8" applyNumberFormat="0" applyProtection="0">
      <alignment horizontal="right" vertical="center"/>
    </xf>
    <xf numFmtId="4" fontId="16" fillId="4" borderId="8" applyNumberFormat="0" applyProtection="0">
      <alignment horizontal="right" vertical="center"/>
    </xf>
    <xf numFmtId="4" fontId="16" fillId="19" borderId="8" applyNumberFormat="0" applyProtection="0">
      <alignment horizontal="right" vertical="center"/>
    </xf>
    <xf numFmtId="4" fontId="16" fillId="13" borderId="8" applyNumberFormat="0" applyProtection="0">
      <alignment horizontal="right" vertical="center"/>
    </xf>
    <xf numFmtId="4" fontId="16" fillId="14" borderId="8" applyNumberFormat="0" applyProtection="0">
      <alignment horizontal="right" vertical="center"/>
    </xf>
    <xf numFmtId="4" fontId="16" fillId="29" borderId="8" applyNumberFormat="0" applyProtection="0">
      <alignment horizontal="right" vertical="center"/>
    </xf>
    <xf numFmtId="4" fontId="16" fillId="11" borderId="8" applyNumberFormat="0" applyProtection="0">
      <alignment horizontal="right" vertical="center"/>
    </xf>
    <xf numFmtId="4" fontId="16" fillId="43" borderId="8" applyNumberFormat="0" applyProtection="0">
      <alignment horizontal="right" vertical="center"/>
    </xf>
    <xf numFmtId="4" fontId="16" fillId="10" borderId="8" applyNumberFormat="0" applyProtection="0">
      <alignment horizontal="right" vertical="center"/>
    </xf>
    <xf numFmtId="4" fontId="14" fillId="44" borderId="10" applyNumberFormat="0" applyProtection="0">
      <alignment horizontal="left" vertical="center" indent="1"/>
    </xf>
    <xf numFmtId="4" fontId="16" fillId="45" borderId="0" applyNumberFormat="0" applyProtection="0">
      <alignment horizontal="left" vertical="center" indent="1"/>
    </xf>
    <xf numFmtId="4" fontId="40" fillId="0" borderId="9" applyNumberFormat="0" applyProtection="0">
      <alignment horizontal="left" vertical="center" wrapText="1" indent="1"/>
    </xf>
    <xf numFmtId="4" fontId="17" fillId="9" borderId="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2" borderId="8" applyNumberFormat="0" applyProtection="0">
      <alignment horizontal="right" vertical="center"/>
    </xf>
    <xf numFmtId="4" fontId="13" fillId="45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4" fontId="13" fillId="47" borderId="0" applyNumberFormat="0" applyProtection="0">
      <alignment horizontal="left" vertical="center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9" applyNumberFormat="0" applyProtection="0">
      <alignment horizontal="left" vertical="center" wrapText="1" indent="1"/>
    </xf>
    <xf numFmtId="0" fontId="6" fillId="9" borderId="8" applyNumberFormat="0" applyProtection="0">
      <alignment horizontal="left" vertical="top" indent="1"/>
    </xf>
    <xf numFmtId="0" fontId="6" fillId="46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2" borderId="8" applyNumberFormat="0" applyProtection="0">
      <alignment horizontal="left" vertical="top" indent="1"/>
    </xf>
    <xf numFmtId="0" fontId="6" fillId="47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7" borderId="8" applyNumberFormat="0" applyProtection="0">
      <alignment horizontal="left" vertical="top" indent="1"/>
    </xf>
    <xf numFmtId="0" fontId="6" fillId="48" borderId="8" applyNumberFormat="0" applyProtection="0">
      <alignment horizontal="left" vertical="top" indent="1"/>
    </xf>
    <xf numFmtId="0" fontId="6" fillId="0" borderId="1" applyNumberFormat="0" applyProtection="0">
      <alignment horizontal="left" vertical="center" inden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49" borderId="8" applyNumberFormat="0" applyProtection="0">
      <alignment horizontal="left" vertical="top" indent="1"/>
    </xf>
    <xf numFmtId="0" fontId="6" fillId="6" borderId="1" applyNumberFormat="0">
      <protection locked="0"/>
    </xf>
    <xf numFmtId="0" fontId="6" fillId="41" borderId="1" applyNumberFormat="0">
      <protection locked="0"/>
    </xf>
    <xf numFmtId="0" fontId="35" fillId="9" borderId="11" applyBorder="0"/>
    <xf numFmtId="4" fontId="16" fillId="5" borderId="8" applyNumberFormat="0" applyProtection="0">
      <alignment vertical="center"/>
    </xf>
    <xf numFmtId="4" fontId="16" fillId="38" borderId="8" applyNumberFormat="0" applyProtection="0">
      <alignment vertical="center"/>
    </xf>
    <xf numFmtId="4" fontId="18" fillId="5" borderId="8" applyNumberFormat="0" applyProtection="0">
      <alignment vertical="center"/>
    </xf>
    <xf numFmtId="4" fontId="18" fillId="38" borderId="8" applyNumberFormat="0" applyProtection="0">
      <alignment vertical="center"/>
    </xf>
    <xf numFmtId="4" fontId="16" fillId="5" borderId="8" applyNumberFormat="0" applyProtection="0">
      <alignment horizontal="left" vertical="center" indent="1"/>
    </xf>
    <xf numFmtId="4" fontId="16" fillId="0" borderId="1" applyNumberFormat="0" applyProtection="0">
      <alignment horizontal="left" vertical="center" indent="1"/>
    </xf>
    <xf numFmtId="0" fontId="16" fillId="5" borderId="8" applyNumberFormat="0" applyProtection="0">
      <alignment horizontal="left" vertical="top" indent="1"/>
    </xf>
    <xf numFmtId="0" fontId="16" fillId="38" borderId="8" applyNumberFormat="0" applyProtection="0">
      <alignment horizontal="left" vertical="top" indent="1"/>
    </xf>
    <xf numFmtId="4" fontId="16" fillId="0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40" fillId="41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18" fillId="45" borderId="8" applyNumberFormat="0" applyProtection="0">
      <alignment horizontal="right" vertical="center"/>
    </xf>
    <xf numFmtId="4" fontId="16" fillId="0" borderId="1" applyNumberFormat="0" applyProtection="0">
      <alignment horizontal="left" wrapText="1" indent="1"/>
    </xf>
    <xf numFmtId="4" fontId="5" fillId="0" borderId="1" applyNumberFormat="0" applyProtection="0">
      <alignment horizontal="left" wrapText="1" indent="1"/>
    </xf>
    <xf numFmtId="4" fontId="5" fillId="0" borderId="0" applyNumberFormat="0" applyProtection="0">
      <alignment horizontal="left" wrapText="1" indent="1"/>
    </xf>
    <xf numFmtId="4" fontId="40" fillId="41" borderId="1" applyNumberFormat="0" applyProtection="0">
      <alignment horizontal="left" vertical="center" indent="1"/>
    </xf>
    <xf numFmtId="4" fontId="5" fillId="0" borderId="0" applyNumberFormat="0" applyProtection="0">
      <alignment horizontal="left" wrapText="1" indent="1" shrinkToFit="1"/>
    </xf>
    <xf numFmtId="0" fontId="16" fillId="2" borderId="8" applyNumberFormat="0" applyProtection="0">
      <alignment horizontal="left" vertical="top" indent="1"/>
    </xf>
    <xf numFmtId="0" fontId="16" fillId="47" borderId="8" applyNumberFormat="0" applyProtection="0">
      <alignment horizontal="left" vertical="top" indent="1"/>
    </xf>
    <xf numFmtId="4" fontId="19" fillId="50" borderId="0" applyNumberFormat="0" applyProtection="0">
      <alignment horizontal="left" vertical="center" indent="1"/>
    </xf>
    <xf numFmtId="0" fontId="36" fillId="51" borderId="1"/>
    <xf numFmtId="4" fontId="20" fillId="45" borderId="8" applyNumberFormat="0" applyProtection="0">
      <alignment horizontal="right" vertical="center"/>
    </xf>
    <xf numFmtId="4" fontId="41" fillId="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8" fillId="0" borderId="0"/>
    <xf numFmtId="0" fontId="8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12" applyNumberFormat="0" applyFill="0" applyAlignment="0" applyProtection="0"/>
    <xf numFmtId="165" fontId="22" fillId="52" borderId="0" applyBorder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" fillId="0" borderId="0"/>
    <xf numFmtId="0" fontId="96" fillId="0" borderId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97" fillId="94" borderId="49" applyNumberFormat="0" applyAlignment="0" applyProtection="0"/>
    <xf numFmtId="0" fontId="34" fillId="31" borderId="49" applyNumberFormat="0" applyAlignment="0" applyProtection="0"/>
    <xf numFmtId="0" fontId="98" fillId="31" borderId="0" applyNumberFormat="0" applyBorder="0" applyAlignment="0" applyProtection="0"/>
    <xf numFmtId="0" fontId="99" fillId="94" borderId="50" applyNumberFormat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2" applyNumberFormat="0" applyFill="0" applyAlignment="0" applyProtection="0"/>
    <xf numFmtId="0" fontId="100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4" fontId="6" fillId="0" borderId="0"/>
  </cellStyleXfs>
  <cellXfs count="242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78" fillId="0" borderId="0" xfId="185" applyFont="1"/>
    <xf numFmtId="0" fontId="79" fillId="89" borderId="1" xfId="185" applyFont="1" applyFill="1" applyBorder="1" applyAlignment="1">
      <alignment horizontal="center" vertical="center" wrapText="1"/>
    </xf>
    <xf numFmtId="0" fontId="79" fillId="89" borderId="14" xfId="185" applyFont="1" applyFill="1" applyBorder="1" applyAlignment="1">
      <alignment horizontal="center" vertical="center" wrapText="1"/>
    </xf>
    <xf numFmtId="0" fontId="79" fillId="89" borderId="21" xfId="185" applyFont="1" applyFill="1" applyBorder="1" applyAlignment="1">
      <alignment horizontal="left" vertical="center" wrapText="1"/>
    </xf>
    <xf numFmtId="3" fontId="79" fillId="89" borderId="1" xfId="185" applyNumberFormat="1" applyFont="1" applyFill="1" applyBorder="1" applyAlignment="1">
      <alignment horizontal="center" vertical="center" wrapText="1"/>
    </xf>
    <xf numFmtId="3" fontId="79" fillId="89" borderId="14" xfId="185" applyNumberFormat="1" applyFont="1" applyFill="1" applyBorder="1" applyAlignment="1">
      <alignment horizontal="center" vertical="center" wrapText="1"/>
    </xf>
    <xf numFmtId="0" fontId="78" fillId="0" borderId="21" xfId="185" applyFont="1" applyBorder="1" applyAlignment="1">
      <alignment vertical="center" wrapText="1"/>
    </xf>
    <xf numFmtId="164" fontId="78" fillId="0" borderId="1" xfId="256" applyNumberFormat="1" applyFont="1" applyFill="1" applyBorder="1" applyAlignment="1">
      <alignment horizontal="center" vertical="center" wrapText="1"/>
    </xf>
    <xf numFmtId="3" fontId="78" fillId="0" borderId="14" xfId="185" applyNumberFormat="1" applyFont="1" applyBorder="1" applyAlignment="1">
      <alignment horizontal="center" vertical="center"/>
    </xf>
    <xf numFmtId="0" fontId="79" fillId="89" borderId="21" xfId="185" applyFont="1" applyFill="1" applyBorder="1" applyAlignment="1">
      <alignment vertical="center" wrapText="1"/>
    </xf>
    <xf numFmtId="0" fontId="78" fillId="0" borderId="22" xfId="185" applyFont="1" applyBorder="1" applyAlignment="1">
      <alignment vertical="center" wrapText="1"/>
    </xf>
    <xf numFmtId="0" fontId="78" fillId="0" borderId="23" xfId="185" applyFont="1" applyBorder="1" applyAlignment="1">
      <alignment vertical="center" wrapText="1"/>
    </xf>
    <xf numFmtId="0" fontId="79" fillId="91" borderId="21" xfId="185" applyFont="1" applyFill="1" applyBorder="1" applyAlignment="1">
      <alignment horizontal="left" vertical="center" wrapText="1"/>
    </xf>
    <xf numFmtId="3" fontId="79" fillId="91" borderId="1" xfId="185" applyNumberFormat="1" applyFont="1" applyFill="1" applyBorder="1" applyAlignment="1">
      <alignment horizontal="center" vertical="center" wrapText="1"/>
    </xf>
    <xf numFmtId="3" fontId="79" fillId="91" borderId="14" xfId="185" applyNumberFormat="1" applyFont="1" applyFill="1" applyBorder="1" applyAlignment="1">
      <alignment horizontal="center" vertical="center" wrapText="1"/>
    </xf>
    <xf numFmtId="0" fontId="78" fillId="0" borderId="23" xfId="185" applyFont="1" applyBorder="1" applyAlignment="1">
      <alignment wrapText="1"/>
    </xf>
    <xf numFmtId="0" fontId="79" fillId="91" borderId="21" xfId="185" applyFont="1" applyFill="1" applyBorder="1" applyAlignment="1">
      <alignment vertical="center" wrapText="1"/>
    </xf>
    <xf numFmtId="0" fontId="78" fillId="0" borderId="23" xfId="185" applyFont="1" applyBorder="1" applyAlignment="1">
      <alignment horizontal="left" vertical="center" wrapText="1"/>
    </xf>
    <xf numFmtId="0" fontId="79" fillId="89" borderId="22" xfId="185" applyFont="1" applyFill="1" applyBorder="1" applyAlignment="1">
      <alignment vertical="center" wrapText="1"/>
    </xf>
    <xf numFmtId="0" fontId="78" fillId="0" borderId="1" xfId="185" applyFont="1" applyBorder="1" applyAlignment="1">
      <alignment wrapText="1"/>
    </xf>
    <xf numFmtId="3" fontId="79" fillId="89" borderId="38" xfId="147" applyNumberFormat="1" applyFont="1" applyFill="1" applyBorder="1" applyAlignment="1">
      <alignment horizontal="center" vertical="center" wrapText="1"/>
    </xf>
    <xf numFmtId="3" fontId="78" fillId="0" borderId="0" xfId="185" applyNumberFormat="1" applyFont="1"/>
    <xf numFmtId="164" fontId="78" fillId="0" borderId="0" xfId="256" applyNumberFormat="1" applyFont="1"/>
    <xf numFmtId="0" fontId="84" fillId="0" borderId="0" xfId="185" applyFont="1"/>
    <xf numFmtId="0" fontId="79" fillId="90" borderId="13" xfId="185" applyFont="1" applyFill="1" applyBorder="1" applyAlignment="1">
      <alignment wrapText="1"/>
    </xf>
    <xf numFmtId="3" fontId="79" fillId="90" borderId="13" xfId="185" applyNumberFormat="1" applyFont="1" applyFill="1" applyBorder="1" applyAlignment="1">
      <alignment horizontal="center" vertical="center"/>
    </xf>
    <xf numFmtId="164" fontId="79" fillId="90" borderId="13" xfId="185" applyNumberFormat="1" applyFont="1" applyFill="1" applyBorder="1" applyAlignment="1">
      <alignment horizontal="center" vertical="center"/>
    </xf>
    <xf numFmtId="3" fontId="84" fillId="90" borderId="14" xfId="185" applyNumberFormat="1" applyFont="1" applyFill="1" applyBorder="1" applyAlignment="1">
      <alignment horizontal="center" vertical="center"/>
    </xf>
    <xf numFmtId="3" fontId="78" fillId="0" borderId="1" xfId="185" applyNumberFormat="1" applyFont="1" applyBorder="1" applyAlignment="1">
      <alignment horizontal="center" vertical="center"/>
    </xf>
    <xf numFmtId="164" fontId="78" fillId="0" borderId="1" xfId="185" applyNumberFormat="1" applyFont="1" applyBorder="1" applyAlignment="1">
      <alignment horizontal="center" vertical="center"/>
    </xf>
    <xf numFmtId="3" fontId="77" fillId="0" borderId="1" xfId="185" applyNumberFormat="1" applyFont="1" applyBorder="1" applyAlignment="1">
      <alignment horizontal="center" vertical="center"/>
    </xf>
    <xf numFmtId="0" fontId="78" fillId="0" borderId="20" xfId="185" applyFont="1" applyBorder="1" applyAlignment="1">
      <alignment wrapText="1"/>
    </xf>
    <xf numFmtId="3" fontId="78" fillId="0" borderId="20" xfId="185" applyNumberFormat="1" applyFont="1" applyBorder="1" applyAlignment="1">
      <alignment horizontal="center" vertical="center"/>
    </xf>
    <xf numFmtId="164" fontId="78" fillId="0" borderId="20" xfId="185" applyNumberFormat="1" applyFont="1" applyBorder="1" applyAlignment="1">
      <alignment horizontal="center" vertical="center"/>
    </xf>
    <xf numFmtId="3" fontId="78" fillId="0" borderId="30" xfId="185" applyNumberFormat="1" applyFont="1" applyBorder="1" applyAlignment="1">
      <alignment horizontal="center" vertical="center"/>
    </xf>
    <xf numFmtId="3" fontId="78" fillId="0" borderId="25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wrapText="1"/>
    </xf>
    <xf numFmtId="3" fontId="77" fillId="0" borderId="14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horizontal="right" wrapText="1"/>
    </xf>
    <xf numFmtId="3" fontId="77" fillId="0" borderId="14" xfId="185" applyNumberFormat="1" applyFont="1" applyBorder="1" applyAlignment="1">
      <alignment vertical="center"/>
    </xf>
    <xf numFmtId="164" fontId="79" fillId="0" borderId="0" xfId="256" applyNumberFormat="1" applyFont="1" applyFill="1" applyBorder="1" applyAlignment="1">
      <alignment horizontal="center" vertical="center" wrapText="1"/>
    </xf>
    <xf numFmtId="3" fontId="79" fillId="0" borderId="0" xfId="185" applyNumberFormat="1" applyFont="1" applyAlignment="1">
      <alignment horizontal="center" vertical="center" wrapText="1"/>
    </xf>
    <xf numFmtId="167" fontId="79" fillId="89" borderId="1" xfId="147" applyNumberFormat="1" applyFont="1" applyFill="1" applyBorder="1" applyAlignment="1">
      <alignment horizontal="center" vertical="center" wrapText="1"/>
    </xf>
    <xf numFmtId="167" fontId="79" fillId="89" borderId="43" xfId="147" applyNumberFormat="1" applyFont="1" applyFill="1" applyBorder="1" applyAlignment="1">
      <alignment horizontal="center" vertical="center" wrapText="1"/>
    </xf>
    <xf numFmtId="49" fontId="79" fillId="89" borderId="1" xfId="147" applyNumberFormat="1" applyFont="1" applyFill="1" applyBorder="1" applyAlignment="1">
      <alignment horizontal="center" vertical="center" wrapText="1"/>
    </xf>
    <xf numFmtId="49" fontId="79" fillId="89" borderId="14" xfId="147" applyNumberFormat="1" applyFont="1" applyFill="1" applyBorder="1" applyAlignment="1">
      <alignment horizontal="center" vertical="center" wrapText="1"/>
    </xf>
    <xf numFmtId="0" fontId="78" fillId="0" borderId="19" xfId="185" applyFont="1" applyBorder="1"/>
    <xf numFmtId="3" fontId="77" fillId="0" borderId="13" xfId="185" applyNumberFormat="1" applyFont="1" applyBorder="1" applyAlignment="1">
      <alignment horizontal="center" vertical="center"/>
    </xf>
    <xf numFmtId="3" fontId="78" fillId="0" borderId="18" xfId="185" applyNumberFormat="1" applyFont="1" applyBorder="1" applyAlignment="1">
      <alignment horizontal="center" vertical="center"/>
    </xf>
    <xf numFmtId="0" fontId="78" fillId="0" borderId="17" xfId="185" applyFont="1" applyBorder="1"/>
    <xf numFmtId="0" fontId="79" fillId="0" borderId="17" xfId="185" applyFont="1" applyBorder="1"/>
    <xf numFmtId="3" fontId="79" fillId="0" borderId="1" xfId="185" applyNumberFormat="1" applyFont="1" applyBorder="1" applyAlignment="1">
      <alignment horizontal="center" vertical="center"/>
    </xf>
    <xf numFmtId="3" fontId="79" fillId="0" borderId="18" xfId="185" applyNumberFormat="1" applyFont="1" applyBorder="1" applyAlignment="1">
      <alignment horizontal="center" vertical="center"/>
    </xf>
    <xf numFmtId="0" fontId="89" fillId="0" borderId="0" xfId="185" applyFont="1" applyAlignment="1">
      <alignment wrapText="1"/>
    </xf>
    <xf numFmtId="3" fontId="79" fillId="89" borderId="38" xfId="147" applyNumberFormat="1" applyFont="1" applyFill="1" applyBorder="1" applyAlignment="1">
      <alignment horizontal="left" vertical="center" wrapText="1"/>
    </xf>
    <xf numFmtId="3" fontId="79" fillId="89" borderId="1" xfId="147" applyNumberFormat="1" applyFont="1" applyFill="1" applyBorder="1" applyAlignment="1">
      <alignment horizontal="center" vertical="center" wrapText="1"/>
    </xf>
    <xf numFmtId="0" fontId="78" fillId="0" borderId="0" xfId="351" applyFont="1"/>
    <xf numFmtId="3" fontId="81" fillId="0" borderId="0" xfId="351" applyNumberFormat="1" applyFont="1" applyAlignment="1">
      <alignment wrapText="1"/>
    </xf>
    <xf numFmtId="0" fontId="82" fillId="0" borderId="0" xfId="351" applyFont="1" applyAlignment="1">
      <alignment horizontal="right"/>
    </xf>
    <xf numFmtId="0" fontId="79" fillId="89" borderId="39" xfId="351" applyFont="1" applyFill="1" applyBorder="1" applyAlignment="1">
      <alignment horizontal="center" vertical="center" wrapText="1"/>
    </xf>
    <xf numFmtId="0" fontId="79" fillId="89" borderId="40" xfId="351" applyFont="1" applyFill="1" applyBorder="1" applyAlignment="1">
      <alignment horizontal="center" vertical="center" wrapText="1"/>
    </xf>
    <xf numFmtId="0" fontId="79" fillId="89" borderId="41" xfId="351" applyFont="1" applyFill="1" applyBorder="1" applyAlignment="1">
      <alignment horizontal="center" vertical="center" wrapText="1"/>
    </xf>
    <xf numFmtId="0" fontId="83" fillId="89" borderId="21" xfId="351" applyFont="1" applyFill="1" applyBorder="1" applyAlignment="1">
      <alignment horizontal="center" vertical="center"/>
    </xf>
    <xf numFmtId="3" fontId="83" fillId="89" borderId="1" xfId="351" applyNumberFormat="1" applyFont="1" applyFill="1" applyBorder="1" applyAlignment="1">
      <alignment horizontal="center" vertical="center"/>
    </xf>
    <xf numFmtId="0" fontId="79" fillId="89" borderId="1" xfId="351" applyFont="1" applyFill="1" applyBorder="1" applyAlignment="1">
      <alignment horizontal="center" vertical="center" wrapText="1"/>
    </xf>
    <xf numFmtId="0" fontId="79" fillId="89" borderId="42" xfId="351" applyFont="1" applyFill="1" applyBorder="1" applyAlignment="1">
      <alignment horizontal="center" vertical="center" wrapText="1"/>
    </xf>
    <xf numFmtId="3" fontId="78" fillId="0" borderId="0" xfId="351" applyNumberFormat="1" applyFont="1"/>
    <xf numFmtId="164" fontId="78" fillId="0" borderId="0" xfId="351" applyNumberFormat="1" applyFont="1"/>
    <xf numFmtId="3" fontId="79" fillId="91" borderId="21" xfId="185" applyNumberFormat="1" applyFont="1" applyFill="1" applyBorder="1" applyAlignment="1">
      <alignment vertical="center" wrapText="1"/>
    </xf>
    <xf numFmtId="1" fontId="79" fillId="91" borderId="21" xfId="185" applyNumberFormat="1" applyFont="1" applyFill="1" applyBorder="1" applyAlignment="1">
      <alignment horizontal="left" vertical="center" wrapText="1"/>
    </xf>
    <xf numFmtId="10" fontId="78" fillId="0" borderId="1" xfId="256" applyNumberFormat="1" applyFont="1" applyFill="1" applyBorder="1" applyAlignment="1">
      <alignment horizontal="center" vertical="center" wrapText="1"/>
    </xf>
    <xf numFmtId="10" fontId="79" fillId="89" borderId="1" xfId="256" applyNumberFormat="1" applyFont="1" applyFill="1" applyBorder="1" applyAlignment="1">
      <alignment horizontal="center" vertical="center" wrapText="1"/>
    </xf>
    <xf numFmtId="10" fontId="78" fillId="0" borderId="24" xfId="256" applyNumberFormat="1" applyFont="1" applyFill="1" applyBorder="1" applyAlignment="1">
      <alignment horizontal="center" vertical="center" wrapText="1"/>
    </xf>
    <xf numFmtId="10" fontId="79" fillId="91" borderId="1" xfId="256" applyNumberFormat="1" applyFont="1" applyFill="1" applyBorder="1" applyAlignment="1">
      <alignment horizontal="center" vertical="center" wrapText="1"/>
    </xf>
    <xf numFmtId="10" fontId="77" fillId="0" borderId="1" xfId="256" applyNumberFormat="1" applyFont="1" applyFill="1" applyBorder="1" applyAlignment="1">
      <alignment horizontal="center" vertical="center" wrapText="1"/>
    </xf>
    <xf numFmtId="10" fontId="78" fillId="0" borderId="1" xfId="259" applyNumberFormat="1" applyFont="1" applyFill="1" applyBorder="1" applyAlignment="1">
      <alignment horizontal="center" vertical="center"/>
    </xf>
    <xf numFmtId="10" fontId="79" fillId="0" borderId="1" xfId="259" applyNumberFormat="1" applyFont="1" applyFill="1" applyBorder="1" applyAlignment="1">
      <alignment horizontal="center" vertical="center"/>
    </xf>
    <xf numFmtId="10" fontId="79" fillId="89" borderId="38" xfId="256" applyNumberFormat="1" applyFont="1" applyFill="1" applyBorder="1" applyAlignment="1">
      <alignment horizontal="center" vertical="center" wrapText="1"/>
    </xf>
    <xf numFmtId="0" fontId="93" fillId="0" borderId="0" xfId="351" applyFont="1"/>
    <xf numFmtId="0" fontId="85" fillId="0" borderId="0" xfId="351" applyFont="1" applyAlignment="1">
      <alignment wrapText="1"/>
    </xf>
    <xf numFmtId="0" fontId="85" fillId="0" borderId="0" xfId="351" applyFont="1"/>
    <xf numFmtId="0" fontId="94" fillId="92" borderId="0" xfId="351" applyFont="1" applyFill="1"/>
    <xf numFmtId="0" fontId="93" fillId="92" borderId="0" xfId="351" applyFont="1" applyFill="1"/>
    <xf numFmtId="10" fontId="0" fillId="0" borderId="0" xfId="256" applyNumberFormat="1" applyFont="1"/>
    <xf numFmtId="3" fontId="7" fillId="0" borderId="48" xfId="0" applyNumberFormat="1" applyFont="1" applyBorder="1" applyAlignment="1">
      <alignment wrapText="1"/>
    </xf>
    <xf numFmtId="0" fontId="78" fillId="0" borderId="0" xfId="256" applyNumberFormat="1" applyFont="1" applyBorder="1"/>
    <xf numFmtId="0" fontId="78" fillId="0" borderId="0" xfId="256" applyNumberFormat="1" applyFont="1" applyFill="1"/>
    <xf numFmtId="0" fontId="95" fillId="0" borderId="0" xfId="351" applyFont="1"/>
    <xf numFmtId="9" fontId="0" fillId="0" borderId="0" xfId="256" applyFont="1"/>
    <xf numFmtId="0" fontId="79" fillId="93" borderId="21" xfId="185" applyFont="1" applyFill="1" applyBorder="1" applyAlignment="1">
      <alignment horizontal="left" vertical="center" wrapText="1"/>
    </xf>
    <xf numFmtId="3" fontId="79" fillId="93" borderId="1" xfId="185" applyNumberFormat="1" applyFont="1" applyFill="1" applyBorder="1" applyAlignment="1">
      <alignment horizontal="center" vertical="center" wrapText="1"/>
    </xf>
    <xf numFmtId="10" fontId="79" fillId="93" borderId="1" xfId="256" applyNumberFormat="1" applyFont="1" applyFill="1" applyBorder="1" applyAlignment="1">
      <alignment horizontal="center" vertical="center" wrapText="1"/>
    </xf>
    <xf numFmtId="3" fontId="79" fillId="93" borderId="14" xfId="185" applyNumberFormat="1" applyFont="1" applyFill="1" applyBorder="1" applyAlignment="1">
      <alignment horizontal="center" vertical="center" wrapText="1"/>
    </xf>
    <xf numFmtId="0" fontId="79" fillId="93" borderId="22" xfId="185" applyFont="1" applyFill="1" applyBorder="1" applyAlignment="1">
      <alignment vertical="center" wrapText="1"/>
    </xf>
    <xf numFmtId="3" fontId="7" fillId="95" borderId="48" xfId="0" applyNumberFormat="1" applyFont="1" applyFill="1" applyBorder="1" applyAlignment="1">
      <alignment wrapText="1"/>
    </xf>
    <xf numFmtId="3" fontId="77" fillId="95" borderId="1" xfId="185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wrapText="1"/>
    </xf>
    <xf numFmtId="3" fontId="77" fillId="95" borderId="20" xfId="185" applyNumberFormat="1" applyFont="1" applyFill="1" applyBorder="1" applyAlignment="1">
      <alignment horizontal="center" vertical="center" wrapText="1"/>
    </xf>
    <xf numFmtId="3" fontId="7" fillId="96" borderId="48" xfId="0" applyNumberFormat="1" applyFont="1" applyFill="1" applyBorder="1" applyAlignment="1">
      <alignment wrapText="1"/>
    </xf>
    <xf numFmtId="0" fontId="77" fillId="0" borderId="0" xfId="351" applyFont="1" applyAlignment="1">
      <alignment horizontal="center" vertical="center"/>
    </xf>
    <xf numFmtId="0" fontId="75" fillId="0" borderId="0" xfId="351" applyFont="1" applyAlignment="1">
      <alignment horizontal="center" vertical="center" wrapText="1"/>
    </xf>
    <xf numFmtId="3" fontId="7" fillId="97" borderId="48" xfId="0" applyNumberFormat="1" applyFont="1" applyFill="1" applyBorder="1" applyAlignment="1">
      <alignment wrapText="1"/>
    </xf>
    <xf numFmtId="167" fontId="7" fillId="97" borderId="48" xfId="148" applyNumberFormat="1" applyFont="1" applyFill="1" applyBorder="1" applyAlignment="1">
      <alignment wrapText="1"/>
    </xf>
    <xf numFmtId="167" fontId="7" fillId="95" borderId="48" xfId="148" applyNumberFormat="1" applyFont="1" applyFill="1" applyBorder="1" applyAlignment="1">
      <alignment wrapText="1"/>
    </xf>
    <xf numFmtId="0" fontId="0" fillId="98" borderId="0" xfId="0" applyFill="1"/>
    <xf numFmtId="3" fontId="0" fillId="98" borderId="0" xfId="0" applyNumberFormat="1" applyFill="1"/>
    <xf numFmtId="164" fontId="72" fillId="98" borderId="0" xfId="256" applyNumberFormat="1" applyFont="1" applyFill="1"/>
    <xf numFmtId="43" fontId="72" fillId="98" borderId="0" xfId="147" applyFont="1" applyFill="1"/>
    <xf numFmtId="167" fontId="72" fillId="98" borderId="0" xfId="147" applyNumberFormat="1" applyFont="1" applyFill="1"/>
    <xf numFmtId="10" fontId="78" fillId="0" borderId="53" xfId="256" applyNumberFormat="1" applyFont="1" applyFill="1" applyBorder="1" applyAlignment="1">
      <alignment horizontal="center" vertical="center" wrapText="1"/>
    </xf>
    <xf numFmtId="3" fontId="79" fillId="91" borderId="21" xfId="185" applyNumberFormat="1" applyFont="1" applyFill="1" applyBorder="1" applyAlignment="1">
      <alignment horizontal="left" vertical="center" wrapText="1"/>
    </xf>
    <xf numFmtId="167" fontId="7" fillId="95" borderId="48" xfId="147" applyNumberFormat="1" applyFont="1" applyFill="1" applyBorder="1" applyAlignment="1">
      <alignment wrapText="1"/>
    </xf>
    <xf numFmtId="0" fontId="1" fillId="0" borderId="0" xfId="351"/>
    <xf numFmtId="0" fontId="1" fillId="98" borderId="0" xfId="351" applyFill="1"/>
    <xf numFmtId="0" fontId="77" fillId="0" borderId="0" xfId="351" applyFont="1"/>
    <xf numFmtId="168" fontId="103" fillId="0" borderId="52" xfId="351" applyNumberFormat="1" applyFont="1" applyBorder="1" applyAlignment="1">
      <alignment horizontal="center" vertical="center" wrapText="1"/>
    </xf>
    <xf numFmtId="0" fontId="73" fillId="98" borderId="0" xfId="351" applyFont="1" applyFill="1"/>
    <xf numFmtId="0" fontId="74" fillId="98" borderId="0" xfId="351" applyFont="1" applyFill="1"/>
    <xf numFmtId="0" fontId="72" fillId="98" borderId="0" xfId="351" applyFont="1" applyFill="1"/>
    <xf numFmtId="0" fontId="79" fillId="89" borderId="21" xfId="351" applyFont="1" applyFill="1" applyBorder="1" applyAlignment="1">
      <alignment horizontal="left" vertical="center" wrapText="1"/>
    </xf>
    <xf numFmtId="3" fontId="79" fillId="89" borderId="1" xfId="351" applyNumberFormat="1" applyFont="1" applyFill="1" applyBorder="1" applyAlignment="1">
      <alignment horizontal="center" vertical="center" wrapText="1"/>
    </xf>
    <xf numFmtId="0" fontId="78" fillId="0" borderId="21" xfId="351" applyFont="1" applyBorder="1" applyAlignment="1">
      <alignment vertical="center" wrapText="1"/>
    </xf>
    <xf numFmtId="3" fontId="77" fillId="0" borderId="1" xfId="351" applyNumberFormat="1" applyFont="1" applyBorder="1" applyAlignment="1">
      <alignment horizontal="center" vertical="center" wrapText="1"/>
    </xf>
    <xf numFmtId="3" fontId="78" fillId="0" borderId="1" xfId="351" applyNumberFormat="1" applyFont="1" applyBorder="1" applyAlignment="1">
      <alignment horizontal="center" vertical="center"/>
    </xf>
    <xf numFmtId="0" fontId="78" fillId="0" borderId="54" xfId="351" applyFont="1" applyBorder="1" applyAlignment="1">
      <alignment vertical="center" wrapText="1"/>
    </xf>
    <xf numFmtId="0" fontId="78" fillId="0" borderId="29" xfId="351" applyFont="1" applyBorder="1" applyAlignment="1">
      <alignment vertical="center" wrapText="1"/>
    </xf>
    <xf numFmtId="0" fontId="78" fillId="0" borderId="14" xfId="351" applyFont="1" applyBorder="1" applyAlignment="1">
      <alignment vertical="center" wrapText="1"/>
    </xf>
    <xf numFmtId="0" fontId="78" fillId="0" borderId="15" xfId="351" applyFont="1" applyBorder="1" applyAlignment="1">
      <alignment vertical="center" wrapText="1"/>
    </xf>
    <xf numFmtId="3" fontId="77" fillId="0" borderId="15" xfId="351" applyNumberFormat="1" applyFont="1" applyBorder="1" applyAlignment="1">
      <alignment horizontal="center" vertical="center" wrapText="1"/>
    </xf>
    <xf numFmtId="3" fontId="77" fillId="0" borderId="52" xfId="351" applyNumberFormat="1" applyFont="1" applyBorder="1" applyAlignment="1">
      <alignment horizontal="center" vertical="center" wrapText="1"/>
    </xf>
    <xf numFmtId="0" fontId="78" fillId="0" borderId="1" xfId="351" applyFont="1" applyBorder="1" applyAlignment="1">
      <alignment horizontal="left" vertical="center" wrapText="1"/>
    </xf>
    <xf numFmtId="0" fontId="79" fillId="0" borderId="1" xfId="351" applyFont="1" applyBorder="1" applyAlignment="1">
      <alignment horizontal="left" vertical="center" wrapText="1"/>
    </xf>
    <xf numFmtId="3" fontId="79" fillId="0" borderId="1" xfId="351" applyNumberFormat="1" applyFont="1" applyBorder="1" applyAlignment="1">
      <alignment horizontal="center" vertical="center" wrapText="1"/>
    </xf>
    <xf numFmtId="10" fontId="79" fillId="0" borderId="1" xfId="256" applyNumberFormat="1" applyFont="1" applyFill="1" applyBorder="1" applyAlignment="1">
      <alignment horizontal="center" vertical="center" wrapText="1"/>
    </xf>
    <xf numFmtId="167" fontId="72" fillId="98" borderId="0" xfId="351" applyNumberFormat="1" applyFont="1" applyFill="1"/>
    <xf numFmtId="0" fontId="79" fillId="91" borderId="21" xfId="351" applyFont="1" applyFill="1" applyBorder="1" applyAlignment="1">
      <alignment horizontal="left" vertical="center" wrapText="1"/>
    </xf>
    <xf numFmtId="3" fontId="79" fillId="91" borderId="1" xfId="351" applyNumberFormat="1" applyFont="1" applyFill="1" applyBorder="1" applyAlignment="1">
      <alignment horizontal="center" vertical="center" wrapText="1"/>
    </xf>
    <xf numFmtId="0" fontId="78" fillId="0" borderId="23" xfId="351" applyFont="1" applyBorder="1" applyAlignment="1">
      <alignment wrapText="1"/>
    </xf>
    <xf numFmtId="3" fontId="78" fillId="0" borderId="24" xfId="351" applyNumberFormat="1" applyFont="1" applyBorder="1" applyAlignment="1">
      <alignment horizontal="center" vertical="center" wrapText="1"/>
    </xf>
    <xf numFmtId="3" fontId="78" fillId="0" borderId="24" xfId="351" applyNumberFormat="1" applyFont="1" applyBorder="1" applyAlignment="1">
      <alignment horizontal="center" vertical="center"/>
    </xf>
    <xf numFmtId="4" fontId="1" fillId="98" borderId="0" xfId="351" applyNumberFormat="1" applyFill="1"/>
    <xf numFmtId="0" fontId="79" fillId="91" borderId="44" xfId="351" applyFont="1" applyFill="1" applyBorder="1" applyAlignment="1">
      <alignment horizontal="left" vertical="center" wrapText="1"/>
    </xf>
    <xf numFmtId="3" fontId="79" fillId="91" borderId="13" xfId="351" applyNumberFormat="1" applyFont="1" applyFill="1" applyBorder="1" applyAlignment="1">
      <alignment horizontal="center" vertical="center" wrapText="1"/>
    </xf>
    <xf numFmtId="4" fontId="72" fillId="98" borderId="0" xfId="351" applyNumberFormat="1" applyFont="1" applyFill="1"/>
    <xf numFmtId="0" fontId="79" fillId="91" borderId="44" xfId="351" applyFont="1" applyFill="1" applyBorder="1" applyAlignment="1">
      <alignment vertical="center" wrapText="1"/>
    </xf>
    <xf numFmtId="0" fontId="78" fillId="0" borderId="23" xfId="351" applyFont="1" applyBorder="1" applyAlignment="1">
      <alignment horizontal="left" vertical="center" wrapText="1"/>
    </xf>
    <xf numFmtId="0" fontId="79" fillId="89" borderId="22" xfId="351" applyFont="1" applyFill="1" applyBorder="1" applyAlignment="1">
      <alignment vertical="center" wrapText="1"/>
    </xf>
    <xf numFmtId="0" fontId="77" fillId="0" borderId="21" xfId="351" applyFont="1" applyBorder="1" applyAlignment="1">
      <alignment wrapText="1"/>
    </xf>
    <xf numFmtId="0" fontId="77" fillId="0" borderId="55" xfId="351" applyFont="1" applyBorder="1" applyAlignment="1">
      <alignment wrapText="1"/>
    </xf>
    <xf numFmtId="3" fontId="77" fillId="0" borderId="53" xfId="351" applyNumberFormat="1" applyFont="1" applyBorder="1" applyAlignment="1">
      <alignment horizontal="center" vertical="center" wrapText="1"/>
    </xf>
    <xf numFmtId="3" fontId="78" fillId="0" borderId="53" xfId="351" applyNumberFormat="1" applyFont="1" applyBorder="1" applyAlignment="1">
      <alignment horizontal="center" vertical="center"/>
    </xf>
    <xf numFmtId="0" fontId="79" fillId="89" borderId="37" xfId="351" applyFont="1" applyFill="1" applyBorder="1" applyAlignment="1">
      <alignment horizontal="left" vertical="center" wrapText="1"/>
    </xf>
    <xf numFmtId="0" fontId="78" fillId="0" borderId="1" xfId="351" applyFont="1" applyBorder="1"/>
    <xf numFmtId="0" fontId="78" fillId="0" borderId="1" xfId="351" applyFont="1" applyBorder="1" applyAlignment="1">
      <alignment horizontal="left" vertical="center"/>
    </xf>
    <xf numFmtId="0" fontId="91" fillId="0" borderId="1" xfId="351" applyFont="1" applyBorder="1"/>
    <xf numFmtId="3" fontId="91" fillId="0" borderId="1" xfId="351" applyNumberFormat="1" applyFont="1" applyBorder="1" applyAlignment="1">
      <alignment horizontal="center" vertical="center"/>
    </xf>
    <xf numFmtId="0" fontId="78" fillId="0" borderId="53" xfId="351" applyFont="1" applyBorder="1"/>
    <xf numFmtId="3" fontId="91" fillId="0" borderId="53" xfId="351" applyNumberFormat="1" applyFont="1" applyBorder="1" applyAlignment="1">
      <alignment horizontal="center" vertical="center"/>
    </xf>
    <xf numFmtId="3" fontId="77" fillId="0" borderId="24" xfId="351" applyNumberFormat="1" applyFont="1" applyBorder="1" applyAlignment="1">
      <alignment horizontal="center" vertical="center" wrapText="1"/>
    </xf>
    <xf numFmtId="0" fontId="83" fillId="89" borderId="22" xfId="351" applyFont="1" applyFill="1" applyBorder="1" applyAlignment="1">
      <alignment horizontal="center" vertical="center"/>
    </xf>
    <xf numFmtId="3" fontId="83" fillId="89" borderId="20" xfId="351" applyNumberFormat="1" applyFont="1" applyFill="1" applyBorder="1" applyAlignment="1">
      <alignment horizontal="center" vertical="center"/>
    </xf>
    <xf numFmtId="0" fontId="83" fillId="89" borderId="20" xfId="351" applyFont="1" applyFill="1" applyBorder="1" applyAlignment="1">
      <alignment horizontal="center" vertical="center" wrapText="1"/>
    </xf>
    <xf numFmtId="0" fontId="83" fillId="89" borderId="47" xfId="351" applyFont="1" applyFill="1" applyBorder="1" applyAlignment="1">
      <alignment horizontal="center" vertical="center" wrapText="1"/>
    </xf>
    <xf numFmtId="0" fontId="79" fillId="89" borderId="56" xfId="351" applyFont="1" applyFill="1" applyBorder="1" applyAlignment="1">
      <alignment horizontal="right" vertical="center"/>
    </xf>
    <xf numFmtId="3" fontId="79" fillId="89" borderId="57" xfId="351" applyNumberFormat="1" applyFont="1" applyFill="1" applyBorder="1" applyAlignment="1">
      <alignment horizontal="right" vertical="center"/>
    </xf>
    <xf numFmtId="164" fontId="79" fillId="89" borderId="57" xfId="256" applyNumberFormat="1" applyFont="1" applyFill="1" applyBorder="1" applyAlignment="1">
      <alignment horizontal="right" vertical="center"/>
    </xf>
    <xf numFmtId="3" fontId="79" fillId="89" borderId="58" xfId="351" applyNumberFormat="1" applyFont="1" applyFill="1" applyBorder="1" applyAlignment="1">
      <alignment horizontal="right" vertical="center"/>
    </xf>
    <xf numFmtId="167" fontId="78" fillId="0" borderId="1" xfId="147" applyNumberFormat="1" applyFont="1" applyFill="1" applyBorder="1"/>
    <xf numFmtId="43" fontId="78" fillId="0" borderId="0" xfId="147" applyFont="1" applyFill="1"/>
    <xf numFmtId="164" fontId="78" fillId="0" borderId="1" xfId="351" applyNumberFormat="1" applyFont="1" applyBorder="1" applyAlignment="1">
      <alignment horizontal="right" vertical="center" wrapText="1"/>
    </xf>
    <xf numFmtId="3" fontId="78" fillId="0" borderId="1" xfId="351" applyNumberFormat="1" applyFont="1" applyBorder="1" applyAlignment="1">
      <alignment horizontal="right" vertical="center" wrapText="1"/>
    </xf>
    <xf numFmtId="0" fontId="78" fillId="98" borderId="0" xfId="185" applyFont="1" applyFill="1"/>
    <xf numFmtId="167" fontId="79" fillId="98" borderId="1" xfId="147" applyNumberFormat="1" applyFont="1" applyFill="1" applyBorder="1" applyAlignment="1">
      <alignment horizontal="center" vertical="center" wrapText="1"/>
    </xf>
    <xf numFmtId="3" fontId="79" fillId="98" borderId="1" xfId="147" applyNumberFormat="1" applyFont="1" applyFill="1" applyBorder="1" applyAlignment="1">
      <alignment horizontal="center" vertical="center" wrapText="1"/>
    </xf>
    <xf numFmtId="167" fontId="79" fillId="98" borderId="43" xfId="147" applyNumberFormat="1" applyFont="1" applyFill="1" applyBorder="1" applyAlignment="1">
      <alignment horizontal="center" vertical="center" wrapText="1"/>
    </xf>
    <xf numFmtId="49" fontId="79" fillId="98" borderId="1" xfId="147" applyNumberFormat="1" applyFont="1" applyFill="1" applyBorder="1" applyAlignment="1">
      <alignment horizontal="center" vertical="center" wrapText="1"/>
    </xf>
    <xf numFmtId="49" fontId="79" fillId="98" borderId="14" xfId="147" applyNumberFormat="1" applyFont="1" applyFill="1" applyBorder="1" applyAlignment="1">
      <alignment horizontal="center" vertical="center" wrapText="1"/>
    </xf>
    <xf numFmtId="0" fontId="78" fillId="98" borderId="19" xfId="185" applyFont="1" applyFill="1" applyBorder="1"/>
    <xf numFmtId="3" fontId="77" fillId="98" borderId="13" xfId="185" applyNumberFormat="1" applyFont="1" applyFill="1" applyBorder="1" applyAlignment="1">
      <alignment horizontal="center" vertical="center"/>
    </xf>
    <xf numFmtId="10" fontId="78" fillId="98" borderId="1" xfId="259" applyNumberFormat="1" applyFont="1" applyFill="1" applyBorder="1" applyAlignment="1">
      <alignment horizontal="center" vertical="center"/>
    </xf>
    <xf numFmtId="3" fontId="78" fillId="98" borderId="18" xfId="185" applyNumberFormat="1" applyFont="1" applyFill="1" applyBorder="1" applyAlignment="1">
      <alignment horizontal="center" vertical="center"/>
    </xf>
    <xf numFmtId="0" fontId="78" fillId="98" borderId="17" xfId="185" applyFont="1" applyFill="1" applyBorder="1"/>
    <xf numFmtId="3" fontId="77" fillId="98" borderId="1" xfId="185" applyNumberFormat="1" applyFont="1" applyFill="1" applyBorder="1" applyAlignment="1">
      <alignment horizontal="center" vertical="center"/>
    </xf>
    <xf numFmtId="0" fontId="79" fillId="98" borderId="17" xfId="185" applyFont="1" applyFill="1" applyBorder="1"/>
    <xf numFmtId="3" fontId="79" fillId="98" borderId="1" xfId="185" applyNumberFormat="1" applyFont="1" applyFill="1" applyBorder="1" applyAlignment="1">
      <alignment horizontal="center" vertical="center"/>
    </xf>
    <xf numFmtId="10" fontId="79" fillId="98" borderId="1" xfId="259" applyNumberFormat="1" applyFont="1" applyFill="1" applyBorder="1" applyAlignment="1">
      <alignment horizontal="center" vertical="center"/>
    </xf>
    <xf numFmtId="3" fontId="79" fillId="98" borderId="18" xfId="185" applyNumberFormat="1" applyFont="1" applyFill="1" applyBorder="1" applyAlignment="1">
      <alignment horizontal="center" vertical="center"/>
    </xf>
    <xf numFmtId="0" fontId="79" fillId="98" borderId="16" xfId="185" applyFont="1" applyFill="1" applyBorder="1"/>
    <xf numFmtId="3" fontId="79" fillId="98" borderId="16" xfId="185" applyNumberFormat="1" applyFont="1" applyFill="1" applyBorder="1" applyAlignment="1">
      <alignment horizontal="center" vertical="center"/>
    </xf>
    <xf numFmtId="10" fontId="79" fillId="98" borderId="16" xfId="259" applyNumberFormat="1" applyFont="1" applyFill="1" applyBorder="1" applyAlignment="1">
      <alignment horizontal="center" vertical="center"/>
    </xf>
    <xf numFmtId="3" fontId="79" fillId="98" borderId="15" xfId="185" applyNumberFormat="1" applyFont="1" applyFill="1" applyBorder="1" applyAlignment="1">
      <alignment horizontal="center" vertical="center"/>
    </xf>
    <xf numFmtId="0" fontId="86" fillId="98" borderId="0" xfId="185" applyFont="1" applyFill="1" applyAlignment="1">
      <alignment horizontal="left" wrapText="1"/>
    </xf>
    <xf numFmtId="3" fontId="86" fillId="98" borderId="0" xfId="185" applyNumberFormat="1" applyFont="1" applyFill="1" applyAlignment="1">
      <alignment horizontal="left" wrapText="1"/>
    </xf>
    <xf numFmtId="0" fontId="79" fillId="98" borderId="23" xfId="185" applyFont="1" applyFill="1" applyBorder="1" applyAlignment="1">
      <alignment wrapText="1"/>
    </xf>
    <xf numFmtId="4" fontId="83" fillId="98" borderId="23" xfId="185" applyNumberFormat="1" applyFont="1" applyFill="1" applyBorder="1" applyAlignment="1">
      <alignment horizontal="center" vertical="center" wrapText="1"/>
    </xf>
    <xf numFmtId="43" fontId="83" fillId="98" borderId="23" xfId="147" applyFont="1" applyFill="1" applyBorder="1" applyAlignment="1">
      <alignment horizontal="center" vertical="center" wrapText="1"/>
    </xf>
    <xf numFmtId="10" fontId="79" fillId="98" borderId="24" xfId="256" applyNumberFormat="1" applyFont="1" applyFill="1" applyBorder="1" applyAlignment="1">
      <alignment horizontal="center" vertical="center" wrapText="1"/>
    </xf>
    <xf numFmtId="3" fontId="79" fillId="98" borderId="25" xfId="185" applyNumberFormat="1" applyFont="1" applyFill="1" applyBorder="1" applyAlignment="1">
      <alignment horizontal="center" vertical="center" wrapText="1"/>
    </xf>
    <xf numFmtId="3" fontId="78" fillId="98" borderId="0" xfId="185" applyNumberFormat="1" applyFont="1" applyFill="1"/>
    <xf numFmtId="164" fontId="79" fillId="98" borderId="0" xfId="185" applyNumberFormat="1" applyFont="1" applyFill="1"/>
    <xf numFmtId="43" fontId="79" fillId="98" borderId="0" xfId="147" applyFont="1" applyFill="1"/>
    <xf numFmtId="167" fontId="79" fillId="98" borderId="0" xfId="147" applyNumberFormat="1" applyFont="1" applyFill="1"/>
    <xf numFmtId="0" fontId="79" fillId="98" borderId="0" xfId="185" applyFont="1" applyFill="1"/>
    <xf numFmtId="167" fontId="79" fillId="98" borderId="0" xfId="185" applyNumberFormat="1" applyFont="1" applyFill="1"/>
    <xf numFmtId="164" fontId="79" fillId="98" borderId="0" xfId="256" applyNumberFormat="1" applyFont="1" applyFill="1"/>
    <xf numFmtId="0" fontId="86" fillId="98" borderId="0" xfId="185" applyFont="1" applyFill="1"/>
    <xf numFmtId="3" fontId="79" fillId="98" borderId="0" xfId="185" applyNumberFormat="1" applyFont="1" applyFill="1"/>
    <xf numFmtId="10" fontId="78" fillId="98" borderId="0" xfId="256" applyNumberFormat="1" applyFont="1" applyFill="1"/>
    <xf numFmtId="169" fontId="79" fillId="89" borderId="57" xfId="147" applyNumberFormat="1" applyFont="1" applyFill="1" applyBorder="1" applyAlignment="1">
      <alignment horizontal="right" vertical="center"/>
    </xf>
    <xf numFmtId="0" fontId="77" fillId="0" borderId="1" xfId="351" applyFont="1" applyBorder="1" applyAlignment="1">
      <alignment vertical="top" wrapText="1"/>
    </xf>
    <xf numFmtId="2" fontId="106" fillId="99" borderId="48" xfId="0" applyNumberFormat="1" applyFont="1" applyFill="1" applyBorder="1" applyAlignment="1">
      <alignment wrapText="1"/>
    </xf>
    <xf numFmtId="3" fontId="77" fillId="0" borderId="1" xfId="0" applyNumberFormat="1" applyFont="1" applyBorder="1" applyAlignment="1">
      <alignment wrapText="1"/>
    </xf>
    <xf numFmtId="3" fontId="78" fillId="0" borderId="1" xfId="351" applyNumberFormat="1" applyFont="1" applyBorder="1"/>
    <xf numFmtId="0" fontId="80" fillId="89" borderId="26" xfId="351" applyFont="1" applyFill="1" applyBorder="1" applyAlignment="1">
      <alignment horizontal="center" vertical="center" wrapText="1"/>
    </xf>
    <xf numFmtId="0" fontId="80" fillId="89" borderId="27" xfId="351" applyFont="1" applyFill="1" applyBorder="1" applyAlignment="1">
      <alignment horizontal="center" vertical="center" wrapText="1"/>
    </xf>
    <xf numFmtId="0" fontId="80" fillId="89" borderId="45" xfId="351" applyFont="1" applyFill="1" applyBorder="1" applyAlignment="1">
      <alignment horizontal="center" vertical="center" wrapText="1"/>
    </xf>
    <xf numFmtId="0" fontId="87" fillId="0" borderId="15" xfId="351" applyFont="1" applyBorder="1" applyAlignment="1">
      <alignment horizontal="center" vertical="center" wrapText="1"/>
    </xf>
    <xf numFmtId="0" fontId="87" fillId="0" borderId="46" xfId="351" applyFont="1" applyBorder="1" applyAlignment="1">
      <alignment horizontal="center" vertical="center" wrapText="1"/>
    </xf>
    <xf numFmtId="0" fontId="77" fillId="0" borderId="51" xfId="351" applyFont="1" applyBorder="1" applyAlignment="1">
      <alignment horizontal="left" wrapText="1"/>
    </xf>
    <xf numFmtId="0" fontId="77" fillId="0" borderId="1" xfId="351" applyFont="1" applyBorder="1" applyAlignment="1">
      <alignment horizontal="left" wrapText="1"/>
    </xf>
    <xf numFmtId="0" fontId="102" fillId="0" borderId="0" xfId="351" applyFont="1" applyAlignment="1">
      <alignment horizontal="center" vertical="center" wrapText="1"/>
    </xf>
    <xf numFmtId="0" fontId="103" fillId="0" borderId="1" xfId="351" applyFont="1" applyBorder="1" applyAlignment="1">
      <alignment horizontal="center" vertical="center" wrapText="1"/>
    </xf>
    <xf numFmtId="0" fontId="80" fillId="91" borderId="29" xfId="351" applyFont="1" applyFill="1" applyBorder="1" applyAlignment="1">
      <alignment horizontal="center" vertical="center" wrapText="1"/>
    </xf>
    <xf numFmtId="0" fontId="80" fillId="91" borderId="15" xfId="351" applyFont="1" applyFill="1" applyBorder="1" applyAlignment="1">
      <alignment horizontal="center" vertical="center" wrapText="1"/>
    </xf>
    <xf numFmtId="0" fontId="80" fillId="91" borderId="46" xfId="351" applyFont="1" applyFill="1" applyBorder="1" applyAlignment="1">
      <alignment horizontal="center" vertical="center" wrapText="1"/>
    </xf>
    <xf numFmtId="0" fontId="75" fillId="0" borderId="0" xfId="351" applyFont="1" applyAlignment="1">
      <alignment horizontal="center" vertical="center" wrapText="1"/>
    </xf>
    <xf numFmtId="0" fontId="88" fillId="98" borderId="14" xfId="185" applyFont="1" applyFill="1" applyBorder="1" applyAlignment="1">
      <alignment horizontal="center" wrapText="1"/>
    </xf>
    <xf numFmtId="0" fontId="88" fillId="98" borderId="16" xfId="185" applyFont="1" applyFill="1" applyBorder="1" applyAlignment="1">
      <alignment horizontal="center" wrapText="1"/>
    </xf>
    <xf numFmtId="0" fontId="80" fillId="89" borderId="26" xfId="185" applyFont="1" applyFill="1" applyBorder="1" applyAlignment="1">
      <alignment horizontal="center" vertical="center" wrapText="1"/>
    </xf>
    <xf numFmtId="0" fontId="80" fillId="89" borderId="27" xfId="185" applyFont="1" applyFill="1" applyBorder="1" applyAlignment="1">
      <alignment horizontal="center" vertical="center" wrapText="1"/>
    </xf>
    <xf numFmtId="0" fontId="75" fillId="0" borderId="0" xfId="185" applyFont="1" applyAlignment="1">
      <alignment horizontal="center" wrapText="1"/>
    </xf>
    <xf numFmtId="0" fontId="80" fillId="91" borderId="29" xfId="185" applyFont="1" applyFill="1" applyBorder="1" applyAlignment="1">
      <alignment horizontal="center" vertical="center" wrapText="1"/>
    </xf>
    <xf numFmtId="0" fontId="80" fillId="91" borderId="15" xfId="185" applyFont="1" applyFill="1" applyBorder="1" applyAlignment="1">
      <alignment horizontal="center" vertical="center" wrapText="1"/>
    </xf>
    <xf numFmtId="0" fontId="87" fillId="98" borderId="28" xfId="185" applyFont="1" applyFill="1" applyBorder="1" applyAlignment="1">
      <alignment horizontal="center" vertical="center" wrapText="1"/>
    </xf>
    <xf numFmtId="0" fontId="80" fillId="93" borderId="26" xfId="185" applyFont="1" applyFill="1" applyBorder="1" applyAlignment="1">
      <alignment horizontal="center" vertical="center" wrapText="1"/>
    </xf>
    <xf numFmtId="0" fontId="80" fillId="93" borderId="27" xfId="185" applyFont="1" applyFill="1" applyBorder="1" applyAlignment="1">
      <alignment horizontal="center" vertical="center" wrapText="1"/>
    </xf>
    <xf numFmtId="0" fontId="87" fillId="0" borderId="28" xfId="185" applyFont="1" applyBorder="1" applyAlignment="1">
      <alignment horizontal="center" vertical="center" wrapText="1"/>
    </xf>
  </cellXfs>
  <cellStyles count="47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10" xfId="40" xr:uid="{00000000-0005-0000-0000-000027000000}"/>
    <cellStyle name="Accent1 11" xfId="41" xr:uid="{00000000-0005-0000-0000-000028000000}"/>
    <cellStyle name="Accent1 12" xfId="42" xr:uid="{00000000-0005-0000-0000-000029000000}"/>
    <cellStyle name="Accent1 13" xfId="43" xr:uid="{00000000-0005-0000-0000-00002A000000}"/>
    <cellStyle name="Accent1 14" xfId="44" xr:uid="{00000000-0005-0000-0000-00002B000000}"/>
    <cellStyle name="Accent1 15" xfId="45" xr:uid="{00000000-0005-0000-0000-00002C000000}"/>
    <cellStyle name="Accent1 16" xfId="353" xr:uid="{00000000-0005-0000-0000-00002D000000}"/>
    <cellStyle name="Accent1 17" xfId="388" xr:uid="{00000000-0005-0000-0000-00002E000000}"/>
    <cellStyle name="Accent1 18" xfId="398" xr:uid="{00000000-0005-0000-0000-00002F000000}"/>
    <cellStyle name="Accent1 19" xfId="401" xr:uid="{00000000-0005-0000-0000-000030000000}"/>
    <cellStyle name="Accent1 2" xfId="46" xr:uid="{00000000-0005-0000-0000-000031000000}"/>
    <cellStyle name="Accent1 20" xfId="404" xr:uid="{00000000-0005-0000-0000-000032000000}"/>
    <cellStyle name="Accent1 21" xfId="406" xr:uid="{00000000-0005-0000-0000-000033000000}"/>
    <cellStyle name="Accent1 22" xfId="408" xr:uid="{00000000-0005-0000-0000-000034000000}"/>
    <cellStyle name="Accent1 23" xfId="410" xr:uid="{00000000-0005-0000-0000-000035000000}"/>
    <cellStyle name="Accent1 24" xfId="412" xr:uid="{00000000-0005-0000-0000-000036000000}"/>
    <cellStyle name="Accent1 25" xfId="413" xr:uid="{00000000-0005-0000-0000-000037000000}"/>
    <cellStyle name="Accent1 26" xfId="445" xr:uid="{00000000-0005-0000-0000-000038000000}"/>
    <cellStyle name="Accent1 27" xfId="453" xr:uid="{00000000-0005-0000-0000-000039000000}"/>
    <cellStyle name="Accent1 28" xfId="458" xr:uid="{00000000-0005-0000-0000-00003A000000}"/>
    <cellStyle name="Accent1 29" xfId="461" xr:uid="{00000000-0005-0000-0000-00003B000000}"/>
    <cellStyle name="Accent1 3" xfId="47" xr:uid="{00000000-0005-0000-0000-00003C000000}"/>
    <cellStyle name="Accent1 30" xfId="464" xr:uid="{00000000-0005-0000-0000-00003D000000}"/>
    <cellStyle name="Accent1 31" xfId="466" xr:uid="{00000000-0005-0000-0000-00003E000000}"/>
    <cellStyle name="Accent1 32" xfId="468" xr:uid="{00000000-0005-0000-0000-00003F000000}"/>
    <cellStyle name="Accent1 33" xfId="469" xr:uid="{00000000-0005-0000-0000-000040000000}"/>
    <cellStyle name="Accent1 34" xfId="472" xr:uid="{00000000-0005-0000-0000-000041000000}"/>
    <cellStyle name="Accent1 4" xfId="48" xr:uid="{00000000-0005-0000-0000-000042000000}"/>
    <cellStyle name="Accent1 5" xfId="49" xr:uid="{00000000-0005-0000-0000-000043000000}"/>
    <cellStyle name="Accent1 6" xfId="50" xr:uid="{00000000-0005-0000-0000-000044000000}"/>
    <cellStyle name="Accent1 7" xfId="51" xr:uid="{00000000-0005-0000-0000-000045000000}"/>
    <cellStyle name="Accent1 8" xfId="52" xr:uid="{00000000-0005-0000-0000-000046000000}"/>
    <cellStyle name="Accent1 9" xfId="53" xr:uid="{00000000-0005-0000-0000-000047000000}"/>
    <cellStyle name="Accent2 - 20%" xfId="54" xr:uid="{00000000-0005-0000-0000-000048000000}"/>
    <cellStyle name="Accent2 - 40%" xfId="55" xr:uid="{00000000-0005-0000-0000-000049000000}"/>
    <cellStyle name="Accent2 - 60%" xfId="56" xr:uid="{00000000-0005-0000-0000-00004A000000}"/>
    <cellStyle name="Accent2 10" xfId="57" xr:uid="{00000000-0005-0000-0000-00004B000000}"/>
    <cellStyle name="Accent2 11" xfId="58" xr:uid="{00000000-0005-0000-0000-00004C000000}"/>
    <cellStyle name="Accent2 12" xfId="59" xr:uid="{00000000-0005-0000-0000-00004D000000}"/>
    <cellStyle name="Accent2 13" xfId="60" xr:uid="{00000000-0005-0000-0000-00004E000000}"/>
    <cellStyle name="Accent2 14" xfId="61" xr:uid="{00000000-0005-0000-0000-00004F000000}"/>
    <cellStyle name="Accent2 15" xfId="62" xr:uid="{00000000-0005-0000-0000-000050000000}"/>
    <cellStyle name="Accent2 16" xfId="357" xr:uid="{00000000-0005-0000-0000-000051000000}"/>
    <cellStyle name="Accent2 17" xfId="385" xr:uid="{00000000-0005-0000-0000-000052000000}"/>
    <cellStyle name="Accent2 18" xfId="395" xr:uid="{00000000-0005-0000-0000-000053000000}"/>
    <cellStyle name="Accent2 19" xfId="399" xr:uid="{00000000-0005-0000-0000-000054000000}"/>
    <cellStyle name="Accent2 2" xfId="63" xr:uid="{00000000-0005-0000-0000-000055000000}"/>
    <cellStyle name="Accent2 20" xfId="402" xr:uid="{00000000-0005-0000-0000-000056000000}"/>
    <cellStyle name="Accent2 21" xfId="405" xr:uid="{00000000-0005-0000-0000-000057000000}"/>
    <cellStyle name="Accent2 22" xfId="407" xr:uid="{00000000-0005-0000-0000-000058000000}"/>
    <cellStyle name="Accent2 23" xfId="409" xr:uid="{00000000-0005-0000-0000-000059000000}"/>
    <cellStyle name="Accent2 24" xfId="411" xr:uid="{00000000-0005-0000-0000-00005A000000}"/>
    <cellStyle name="Accent2 25" xfId="417" xr:uid="{00000000-0005-0000-0000-00005B000000}"/>
    <cellStyle name="Accent2 26" xfId="441" xr:uid="{00000000-0005-0000-0000-00005C000000}"/>
    <cellStyle name="Accent2 27" xfId="450" xr:uid="{00000000-0005-0000-0000-00005D000000}"/>
    <cellStyle name="Accent2 28" xfId="455" xr:uid="{00000000-0005-0000-0000-00005E000000}"/>
    <cellStyle name="Accent2 29" xfId="459" xr:uid="{00000000-0005-0000-0000-00005F000000}"/>
    <cellStyle name="Accent2 3" xfId="64" xr:uid="{00000000-0005-0000-0000-000060000000}"/>
    <cellStyle name="Accent2 30" xfId="462" xr:uid="{00000000-0005-0000-0000-000061000000}"/>
    <cellStyle name="Accent2 31" xfId="465" xr:uid="{00000000-0005-0000-0000-000062000000}"/>
    <cellStyle name="Accent2 32" xfId="463" xr:uid="{00000000-0005-0000-0000-000063000000}"/>
    <cellStyle name="Accent2 33" xfId="460" xr:uid="{00000000-0005-0000-0000-000064000000}"/>
    <cellStyle name="Accent2 34" xfId="471" xr:uid="{00000000-0005-0000-0000-000065000000}"/>
    <cellStyle name="Accent2 4" xfId="65" xr:uid="{00000000-0005-0000-0000-000066000000}"/>
    <cellStyle name="Accent2 5" xfId="66" xr:uid="{00000000-0005-0000-0000-000067000000}"/>
    <cellStyle name="Accent2 6" xfId="67" xr:uid="{00000000-0005-0000-0000-000068000000}"/>
    <cellStyle name="Accent2 7" xfId="68" xr:uid="{00000000-0005-0000-0000-000069000000}"/>
    <cellStyle name="Accent2 8" xfId="69" xr:uid="{00000000-0005-0000-0000-00006A000000}"/>
    <cellStyle name="Accent2 9" xfId="70" xr:uid="{00000000-0005-0000-0000-00006B000000}"/>
    <cellStyle name="Accent3 - 20%" xfId="71" xr:uid="{00000000-0005-0000-0000-00006C000000}"/>
    <cellStyle name="Accent3 - 40%" xfId="72" xr:uid="{00000000-0005-0000-0000-00006D000000}"/>
    <cellStyle name="Accent3 - 60%" xfId="73" xr:uid="{00000000-0005-0000-0000-00006E000000}"/>
    <cellStyle name="Accent3 10" xfId="74" xr:uid="{00000000-0005-0000-0000-00006F000000}"/>
    <cellStyle name="Accent3 11" xfId="75" xr:uid="{00000000-0005-0000-0000-000070000000}"/>
    <cellStyle name="Accent3 12" xfId="76" xr:uid="{00000000-0005-0000-0000-000071000000}"/>
    <cellStyle name="Accent3 13" xfId="77" xr:uid="{00000000-0005-0000-0000-000072000000}"/>
    <cellStyle name="Accent3 14" xfId="78" xr:uid="{00000000-0005-0000-0000-000073000000}"/>
    <cellStyle name="Accent3 15" xfId="79" xr:uid="{00000000-0005-0000-0000-000074000000}"/>
    <cellStyle name="Accent3 16" xfId="360" xr:uid="{00000000-0005-0000-0000-000075000000}"/>
    <cellStyle name="Accent3 17" xfId="382" xr:uid="{00000000-0005-0000-0000-000076000000}"/>
    <cellStyle name="Accent3 18" xfId="392" xr:uid="{00000000-0005-0000-0000-000077000000}"/>
    <cellStyle name="Accent3 19" xfId="384" xr:uid="{00000000-0005-0000-0000-000078000000}"/>
    <cellStyle name="Accent3 2" xfId="80" xr:uid="{00000000-0005-0000-0000-000079000000}"/>
    <cellStyle name="Accent3 20" xfId="394" xr:uid="{00000000-0005-0000-0000-00007A000000}"/>
    <cellStyle name="Accent3 21" xfId="387" xr:uid="{00000000-0005-0000-0000-00007B000000}"/>
    <cellStyle name="Accent3 22" xfId="397" xr:uid="{00000000-0005-0000-0000-00007C000000}"/>
    <cellStyle name="Accent3 23" xfId="400" xr:uid="{00000000-0005-0000-0000-00007D000000}"/>
    <cellStyle name="Accent3 24" xfId="403" xr:uid="{00000000-0005-0000-0000-00007E000000}"/>
    <cellStyle name="Accent3 25" xfId="420" xr:uid="{00000000-0005-0000-0000-00007F000000}"/>
    <cellStyle name="Accent3 26" xfId="438" xr:uid="{00000000-0005-0000-0000-000080000000}"/>
    <cellStyle name="Accent3 27" xfId="447" xr:uid="{00000000-0005-0000-0000-000081000000}"/>
    <cellStyle name="Accent3 28" xfId="444" xr:uid="{00000000-0005-0000-0000-000082000000}"/>
    <cellStyle name="Accent3 29" xfId="449" xr:uid="{00000000-0005-0000-0000-000083000000}"/>
    <cellStyle name="Accent3 3" xfId="81" xr:uid="{00000000-0005-0000-0000-000084000000}"/>
    <cellStyle name="Accent3 30" xfId="454" xr:uid="{00000000-0005-0000-0000-000085000000}"/>
    <cellStyle name="Accent3 31" xfId="452" xr:uid="{00000000-0005-0000-0000-000086000000}"/>
    <cellStyle name="Accent3 32" xfId="457" xr:uid="{00000000-0005-0000-0000-000087000000}"/>
    <cellStyle name="Accent3 33" xfId="451" xr:uid="{00000000-0005-0000-0000-000088000000}"/>
    <cellStyle name="Accent3 34" xfId="470" xr:uid="{00000000-0005-0000-0000-000089000000}"/>
    <cellStyle name="Accent3 4" xfId="82" xr:uid="{00000000-0005-0000-0000-00008A000000}"/>
    <cellStyle name="Accent3 5" xfId="83" xr:uid="{00000000-0005-0000-0000-00008B000000}"/>
    <cellStyle name="Accent3 6" xfId="84" xr:uid="{00000000-0005-0000-0000-00008C000000}"/>
    <cellStyle name="Accent3 7" xfId="85" xr:uid="{00000000-0005-0000-0000-00008D000000}"/>
    <cellStyle name="Accent3 8" xfId="86" xr:uid="{00000000-0005-0000-0000-00008E000000}"/>
    <cellStyle name="Accent3 9" xfId="87" xr:uid="{00000000-0005-0000-0000-00008F000000}"/>
    <cellStyle name="Accent4 - 20%" xfId="88" xr:uid="{00000000-0005-0000-0000-000090000000}"/>
    <cellStyle name="Accent4 - 40%" xfId="89" xr:uid="{00000000-0005-0000-0000-000091000000}"/>
    <cellStyle name="Accent4 - 60%" xfId="90" xr:uid="{00000000-0005-0000-0000-000092000000}"/>
    <cellStyle name="Accent4 10" xfId="91" xr:uid="{00000000-0005-0000-0000-000093000000}"/>
    <cellStyle name="Accent4 11" xfId="92" xr:uid="{00000000-0005-0000-0000-000094000000}"/>
    <cellStyle name="Accent4 12" xfId="93" xr:uid="{00000000-0005-0000-0000-000095000000}"/>
    <cellStyle name="Accent4 13" xfId="94" xr:uid="{00000000-0005-0000-0000-000096000000}"/>
    <cellStyle name="Accent4 14" xfId="95" xr:uid="{00000000-0005-0000-0000-000097000000}"/>
    <cellStyle name="Accent4 15" xfId="96" xr:uid="{00000000-0005-0000-0000-000098000000}"/>
    <cellStyle name="Accent4 16" xfId="362" xr:uid="{00000000-0005-0000-0000-000099000000}"/>
    <cellStyle name="Accent4 17" xfId="380" xr:uid="{00000000-0005-0000-0000-00009A000000}"/>
    <cellStyle name="Accent4 18" xfId="354" xr:uid="{00000000-0005-0000-0000-00009B000000}"/>
    <cellStyle name="Accent4 19" xfId="381" xr:uid="{00000000-0005-0000-0000-00009C000000}"/>
    <cellStyle name="Accent4 2" xfId="97" xr:uid="{00000000-0005-0000-0000-00009D000000}"/>
    <cellStyle name="Accent4 20" xfId="391" xr:uid="{00000000-0005-0000-0000-00009E000000}"/>
    <cellStyle name="Accent4 21" xfId="383" xr:uid="{00000000-0005-0000-0000-00009F000000}"/>
    <cellStyle name="Accent4 22" xfId="393" xr:uid="{00000000-0005-0000-0000-0000A0000000}"/>
    <cellStyle name="Accent4 23" xfId="386" xr:uid="{00000000-0005-0000-0000-0000A1000000}"/>
    <cellStyle name="Accent4 24" xfId="396" xr:uid="{00000000-0005-0000-0000-0000A2000000}"/>
    <cellStyle name="Accent4 25" xfId="422" xr:uid="{00000000-0005-0000-0000-0000A3000000}"/>
    <cellStyle name="Accent4 26" xfId="435" xr:uid="{00000000-0005-0000-0000-0000A4000000}"/>
    <cellStyle name="Accent4 27" xfId="414" xr:uid="{00000000-0005-0000-0000-0000A5000000}"/>
    <cellStyle name="Accent4 28" xfId="440" xr:uid="{00000000-0005-0000-0000-0000A6000000}"/>
    <cellStyle name="Accent4 29" xfId="446" xr:uid="{00000000-0005-0000-0000-0000A7000000}"/>
    <cellStyle name="Accent4 3" xfId="98" xr:uid="{00000000-0005-0000-0000-0000A8000000}"/>
    <cellStyle name="Accent4 30" xfId="442" xr:uid="{00000000-0005-0000-0000-0000A9000000}"/>
    <cellStyle name="Accent4 31" xfId="448" xr:uid="{00000000-0005-0000-0000-0000AA000000}"/>
    <cellStyle name="Accent4 32" xfId="443" xr:uid="{00000000-0005-0000-0000-0000AB000000}"/>
    <cellStyle name="Accent4 33" xfId="415" xr:uid="{00000000-0005-0000-0000-0000AC000000}"/>
    <cellStyle name="Accent4 34" xfId="467" xr:uid="{00000000-0005-0000-0000-0000AD000000}"/>
    <cellStyle name="Accent4 4" xfId="99" xr:uid="{00000000-0005-0000-0000-0000AE000000}"/>
    <cellStyle name="Accent4 5" xfId="100" xr:uid="{00000000-0005-0000-0000-0000AF000000}"/>
    <cellStyle name="Accent4 6" xfId="101" xr:uid="{00000000-0005-0000-0000-0000B0000000}"/>
    <cellStyle name="Accent4 7" xfId="102" xr:uid="{00000000-0005-0000-0000-0000B1000000}"/>
    <cellStyle name="Accent4 8" xfId="103" xr:uid="{00000000-0005-0000-0000-0000B2000000}"/>
    <cellStyle name="Accent4 9" xfId="104" xr:uid="{00000000-0005-0000-0000-0000B3000000}"/>
    <cellStyle name="Accent5 - 20%" xfId="105" xr:uid="{00000000-0005-0000-0000-0000B4000000}"/>
    <cellStyle name="Accent5 - 40%" xfId="106" xr:uid="{00000000-0005-0000-0000-0000B5000000}"/>
    <cellStyle name="Accent5 - 60%" xfId="107" xr:uid="{00000000-0005-0000-0000-0000B6000000}"/>
    <cellStyle name="Accent5 10" xfId="108" xr:uid="{00000000-0005-0000-0000-0000B7000000}"/>
    <cellStyle name="Accent5 11" xfId="109" xr:uid="{00000000-0005-0000-0000-0000B8000000}"/>
    <cellStyle name="Accent5 12" xfId="110" xr:uid="{00000000-0005-0000-0000-0000B9000000}"/>
    <cellStyle name="Accent5 13" xfId="111" xr:uid="{00000000-0005-0000-0000-0000BA000000}"/>
    <cellStyle name="Accent5 14" xfId="112" xr:uid="{00000000-0005-0000-0000-0000BB000000}"/>
    <cellStyle name="Accent5 15" xfId="113" xr:uid="{00000000-0005-0000-0000-0000BC000000}"/>
    <cellStyle name="Accent5 16" xfId="366" xr:uid="{00000000-0005-0000-0000-0000BD000000}"/>
    <cellStyle name="Accent5 17" xfId="376" xr:uid="{00000000-0005-0000-0000-0000BE000000}"/>
    <cellStyle name="Accent5 18" xfId="359" xr:uid="{00000000-0005-0000-0000-0000BF000000}"/>
    <cellStyle name="Accent5 19" xfId="377" xr:uid="{00000000-0005-0000-0000-0000C0000000}"/>
    <cellStyle name="Accent5 2" xfId="114" xr:uid="{00000000-0005-0000-0000-0000C1000000}"/>
    <cellStyle name="Accent5 20" xfId="358" xr:uid="{00000000-0005-0000-0000-0000C2000000}"/>
    <cellStyle name="Accent5 21" xfId="378" xr:uid="{00000000-0005-0000-0000-0000C3000000}"/>
    <cellStyle name="Accent5 22" xfId="356" xr:uid="{00000000-0005-0000-0000-0000C4000000}"/>
    <cellStyle name="Accent5 23" xfId="379" xr:uid="{00000000-0005-0000-0000-0000C5000000}"/>
    <cellStyle name="Accent5 24" xfId="355" xr:uid="{00000000-0005-0000-0000-0000C6000000}"/>
    <cellStyle name="Accent5 25" xfId="426" xr:uid="{00000000-0005-0000-0000-0000C7000000}"/>
    <cellStyle name="Accent5 26" xfId="433" xr:uid="{00000000-0005-0000-0000-0000C8000000}"/>
    <cellStyle name="Accent5 27" xfId="419" xr:uid="{00000000-0005-0000-0000-0000C9000000}"/>
    <cellStyle name="Accent5 28" xfId="436" xr:uid="{00000000-0005-0000-0000-0000CA000000}"/>
    <cellStyle name="Accent5 29" xfId="418" xr:uid="{00000000-0005-0000-0000-0000CB000000}"/>
    <cellStyle name="Accent5 3" xfId="115" xr:uid="{00000000-0005-0000-0000-0000CC000000}"/>
    <cellStyle name="Accent5 30" xfId="437" xr:uid="{00000000-0005-0000-0000-0000CD000000}"/>
    <cellStyle name="Accent5 31" xfId="416" xr:uid="{00000000-0005-0000-0000-0000CE000000}"/>
    <cellStyle name="Accent5 32" xfId="434" xr:uid="{00000000-0005-0000-0000-0000CF000000}"/>
    <cellStyle name="Accent5 33" xfId="425" xr:uid="{00000000-0005-0000-0000-0000D0000000}"/>
    <cellStyle name="Accent5 34" xfId="456" xr:uid="{00000000-0005-0000-0000-0000D1000000}"/>
    <cellStyle name="Accent5 4" xfId="116" xr:uid="{00000000-0005-0000-0000-0000D2000000}"/>
    <cellStyle name="Accent5 5" xfId="117" xr:uid="{00000000-0005-0000-0000-0000D3000000}"/>
    <cellStyle name="Accent5 6" xfId="118" xr:uid="{00000000-0005-0000-0000-0000D4000000}"/>
    <cellStyle name="Accent5 7" xfId="119" xr:uid="{00000000-0005-0000-0000-0000D5000000}"/>
    <cellStyle name="Accent5 8" xfId="120" xr:uid="{00000000-0005-0000-0000-0000D6000000}"/>
    <cellStyle name="Accent5 9" xfId="121" xr:uid="{00000000-0005-0000-0000-0000D7000000}"/>
    <cellStyle name="Accent6 - 20%" xfId="122" xr:uid="{00000000-0005-0000-0000-0000D8000000}"/>
    <cellStyle name="Accent6 - 40%" xfId="123" xr:uid="{00000000-0005-0000-0000-0000D9000000}"/>
    <cellStyle name="Accent6 - 60%" xfId="124" xr:uid="{00000000-0005-0000-0000-0000DA000000}"/>
    <cellStyle name="Accent6 10" xfId="125" xr:uid="{00000000-0005-0000-0000-0000DB000000}"/>
    <cellStyle name="Accent6 11" xfId="126" xr:uid="{00000000-0005-0000-0000-0000DC000000}"/>
    <cellStyle name="Accent6 12" xfId="127" xr:uid="{00000000-0005-0000-0000-0000DD000000}"/>
    <cellStyle name="Accent6 13" xfId="128" xr:uid="{00000000-0005-0000-0000-0000DE000000}"/>
    <cellStyle name="Accent6 14" xfId="129" xr:uid="{00000000-0005-0000-0000-0000DF000000}"/>
    <cellStyle name="Accent6 15" xfId="130" xr:uid="{00000000-0005-0000-0000-0000E0000000}"/>
    <cellStyle name="Accent6 16" xfId="367" xr:uid="{00000000-0005-0000-0000-0000E1000000}"/>
    <cellStyle name="Accent6 17" xfId="375" xr:uid="{00000000-0005-0000-0000-0000E2000000}"/>
    <cellStyle name="Accent6 18" xfId="361" xr:uid="{00000000-0005-0000-0000-0000E3000000}"/>
    <cellStyle name="Accent6 19" xfId="374" xr:uid="{00000000-0005-0000-0000-0000E4000000}"/>
    <cellStyle name="Accent6 2" xfId="131" xr:uid="{00000000-0005-0000-0000-0000E5000000}"/>
    <cellStyle name="Accent6 20" xfId="363" xr:uid="{00000000-0005-0000-0000-0000E6000000}"/>
    <cellStyle name="Accent6 21" xfId="373" xr:uid="{00000000-0005-0000-0000-0000E7000000}"/>
    <cellStyle name="Accent6 22" xfId="364" xr:uid="{00000000-0005-0000-0000-0000E8000000}"/>
    <cellStyle name="Accent6 23" xfId="372" xr:uid="{00000000-0005-0000-0000-0000E9000000}"/>
    <cellStyle name="Accent6 24" xfId="365" xr:uid="{00000000-0005-0000-0000-0000EA000000}"/>
    <cellStyle name="Accent6 25" xfId="427" xr:uid="{00000000-0005-0000-0000-0000EB000000}"/>
    <cellStyle name="Accent6 26" xfId="430" xr:uid="{00000000-0005-0000-0000-0000EC000000}"/>
    <cellStyle name="Accent6 27" xfId="421" xr:uid="{00000000-0005-0000-0000-0000ED000000}"/>
    <cellStyle name="Accent6 28" xfId="432" xr:uid="{00000000-0005-0000-0000-0000EE000000}"/>
    <cellStyle name="Accent6 29" xfId="423" xr:uid="{00000000-0005-0000-0000-0000EF000000}"/>
    <cellStyle name="Accent6 3" xfId="132" xr:uid="{00000000-0005-0000-0000-0000F0000000}"/>
    <cellStyle name="Accent6 30" xfId="431" xr:uid="{00000000-0005-0000-0000-0000F1000000}"/>
    <cellStyle name="Accent6 31" xfId="424" xr:uid="{00000000-0005-0000-0000-0000F2000000}"/>
    <cellStyle name="Accent6 32" xfId="429" xr:uid="{00000000-0005-0000-0000-0000F3000000}"/>
    <cellStyle name="Accent6 33" xfId="428" xr:uid="{00000000-0005-0000-0000-0000F4000000}"/>
    <cellStyle name="Accent6 34" xfId="439" xr:uid="{00000000-0005-0000-0000-0000F5000000}"/>
    <cellStyle name="Accent6 4" xfId="133" xr:uid="{00000000-0005-0000-0000-0000F6000000}"/>
    <cellStyle name="Accent6 5" xfId="134" xr:uid="{00000000-0005-0000-0000-0000F7000000}"/>
    <cellStyle name="Accent6 6" xfId="135" xr:uid="{00000000-0005-0000-0000-0000F8000000}"/>
    <cellStyle name="Accent6 7" xfId="136" xr:uid="{00000000-0005-0000-0000-0000F9000000}"/>
    <cellStyle name="Accent6 8" xfId="137" xr:uid="{00000000-0005-0000-0000-0000FA000000}"/>
    <cellStyle name="Accent6 9" xfId="138" xr:uid="{00000000-0005-0000-0000-0000FB000000}"/>
    <cellStyle name="Aktivitāte" xfId="139" xr:uid="{00000000-0005-0000-0000-0000FC000000}"/>
    <cellStyle name="Aktivitāte 2" xfId="140" xr:uid="{00000000-0005-0000-0000-0000FD000000}"/>
    <cellStyle name="Bad 2" xfId="141" xr:uid="{00000000-0005-0000-0000-0000FE000000}"/>
    <cellStyle name="Bad 3" xfId="142" xr:uid="{00000000-0005-0000-0000-0000FF000000}"/>
    <cellStyle name="Calculation 2" xfId="143" xr:uid="{00000000-0005-0000-0000-000000010000}"/>
    <cellStyle name="Calculation 3" xfId="144" xr:uid="{00000000-0005-0000-0000-000001010000}"/>
    <cellStyle name="Calculation 4" xfId="368" xr:uid="{00000000-0005-0000-0000-000002010000}"/>
    <cellStyle name="Check Cell 2" xfId="145" xr:uid="{00000000-0005-0000-0000-000003010000}"/>
    <cellStyle name="Check Cell 3" xfId="146" xr:uid="{00000000-0005-0000-0000-000004010000}"/>
    <cellStyle name="Comma" xfId="147" builtinId="3"/>
    <cellStyle name="Comma 2" xfId="148" xr:uid="{00000000-0005-0000-0000-000006010000}"/>
    <cellStyle name="Comma 3" xfId="149" xr:uid="{00000000-0005-0000-0000-000007010000}"/>
    <cellStyle name="Emphasis 1" xfId="150" xr:uid="{00000000-0005-0000-0000-000008010000}"/>
    <cellStyle name="Emphasis 1 2" xfId="151" xr:uid="{00000000-0005-0000-0000-000009010000}"/>
    <cellStyle name="Emphasis 2" xfId="152" xr:uid="{00000000-0005-0000-0000-00000A010000}"/>
    <cellStyle name="Emphasis 2 2" xfId="153" xr:uid="{00000000-0005-0000-0000-00000B010000}"/>
    <cellStyle name="Emphasis 3" xfId="154" xr:uid="{00000000-0005-0000-0000-00000C010000}"/>
    <cellStyle name="Emphasis 3 2" xfId="155" xr:uid="{00000000-0005-0000-0000-00000D010000}"/>
    <cellStyle name="exo" xfId="156" xr:uid="{00000000-0005-0000-0000-00000E010000}"/>
    <cellStyle name="Explanatory Text 2" xfId="157" xr:uid="{00000000-0005-0000-0000-00000F010000}"/>
    <cellStyle name="Explanatory Text 3" xfId="158" xr:uid="{00000000-0005-0000-0000-000010010000}"/>
    <cellStyle name="Good 2" xfId="159" xr:uid="{00000000-0005-0000-0000-000011010000}"/>
    <cellStyle name="Good 3" xfId="160" xr:uid="{00000000-0005-0000-0000-000012010000}"/>
    <cellStyle name="Heading 1 2" xfId="161" xr:uid="{00000000-0005-0000-0000-000013010000}"/>
    <cellStyle name="Heading 1 3" xfId="162" xr:uid="{00000000-0005-0000-0000-000014010000}"/>
    <cellStyle name="Heading 2 2" xfId="163" xr:uid="{00000000-0005-0000-0000-000015010000}"/>
    <cellStyle name="Heading 2 3" xfId="164" xr:uid="{00000000-0005-0000-0000-000016010000}"/>
    <cellStyle name="Heading 3 2" xfId="165" xr:uid="{00000000-0005-0000-0000-000017010000}"/>
    <cellStyle name="Heading 3 3" xfId="166" xr:uid="{00000000-0005-0000-0000-000018010000}"/>
    <cellStyle name="Heading 4 2" xfId="167" xr:uid="{00000000-0005-0000-0000-000019010000}"/>
    <cellStyle name="Heading 4 3" xfId="168" xr:uid="{00000000-0005-0000-0000-00001A010000}"/>
    <cellStyle name="Input 2" xfId="169" xr:uid="{00000000-0005-0000-0000-00001B010000}"/>
    <cellStyle name="Input 3" xfId="170" xr:uid="{00000000-0005-0000-0000-00001C010000}"/>
    <cellStyle name="Input 4" xfId="369" xr:uid="{00000000-0005-0000-0000-00001D010000}"/>
    <cellStyle name="Koefic." xfId="171" xr:uid="{00000000-0005-0000-0000-00001E010000}"/>
    <cellStyle name="Linked Cell 2" xfId="172" xr:uid="{00000000-0005-0000-0000-00001F010000}"/>
    <cellStyle name="Linked Cell 3" xfId="173" xr:uid="{00000000-0005-0000-0000-000020010000}"/>
    <cellStyle name="Neutral 2" xfId="174" xr:uid="{00000000-0005-0000-0000-000021010000}"/>
    <cellStyle name="Neutral 3" xfId="175" xr:uid="{00000000-0005-0000-0000-000022010000}"/>
    <cellStyle name="Neutral 4" xfId="370" xr:uid="{00000000-0005-0000-0000-000023010000}"/>
    <cellStyle name="Normal" xfId="0" builtinId="0"/>
    <cellStyle name="Normal 10" xfId="176" xr:uid="{00000000-0005-0000-0000-000025010000}"/>
    <cellStyle name="Normal 11" xfId="177" xr:uid="{00000000-0005-0000-0000-000026010000}"/>
    <cellStyle name="Normal 12" xfId="178" xr:uid="{00000000-0005-0000-0000-000027010000}"/>
    <cellStyle name="Normal 13" xfId="179" xr:uid="{00000000-0005-0000-0000-000028010000}"/>
    <cellStyle name="Normal 14" xfId="180" xr:uid="{00000000-0005-0000-0000-000029010000}"/>
    <cellStyle name="Normal 15" xfId="181" xr:uid="{00000000-0005-0000-0000-00002A010000}"/>
    <cellStyle name="Normal 16" xfId="182" xr:uid="{00000000-0005-0000-0000-00002B010000}"/>
    <cellStyle name="Normal 17" xfId="183" xr:uid="{00000000-0005-0000-0000-00002C010000}"/>
    <cellStyle name="Normal 18" xfId="184" xr:uid="{00000000-0005-0000-0000-00002D010000}"/>
    <cellStyle name="Normal 2" xfId="185" xr:uid="{00000000-0005-0000-0000-00002E010000}"/>
    <cellStyle name="Normal 2 10" xfId="186" xr:uid="{00000000-0005-0000-0000-00002F010000}"/>
    <cellStyle name="Normal 2 11" xfId="187" xr:uid="{00000000-0005-0000-0000-000030010000}"/>
    <cellStyle name="Normal 2 12" xfId="188" xr:uid="{00000000-0005-0000-0000-000031010000}"/>
    <cellStyle name="Normal 2 13" xfId="189" xr:uid="{00000000-0005-0000-0000-000032010000}"/>
    <cellStyle name="Normal 2 14" xfId="190" xr:uid="{00000000-0005-0000-0000-000033010000}"/>
    <cellStyle name="Normal 2 15" xfId="191" xr:uid="{00000000-0005-0000-0000-000034010000}"/>
    <cellStyle name="Normal 2 16" xfId="192" xr:uid="{00000000-0005-0000-0000-000035010000}"/>
    <cellStyle name="Normal 2 17" xfId="193" xr:uid="{00000000-0005-0000-0000-000036010000}"/>
    <cellStyle name="Normal 2 18" xfId="194" xr:uid="{00000000-0005-0000-0000-000037010000}"/>
    <cellStyle name="Normal 2 19" xfId="195" xr:uid="{00000000-0005-0000-0000-000038010000}"/>
    <cellStyle name="Normal 2 2" xfId="196" xr:uid="{00000000-0005-0000-0000-000039010000}"/>
    <cellStyle name="Normal 2 2 17" xfId="197" xr:uid="{00000000-0005-0000-0000-00003A010000}"/>
    <cellStyle name="Normal 2 2 2" xfId="198" xr:uid="{00000000-0005-0000-0000-00003B010000}"/>
    <cellStyle name="Normal 2 2 3" xfId="199" xr:uid="{00000000-0005-0000-0000-00003C010000}"/>
    <cellStyle name="Normal 2 2 4" xfId="200" xr:uid="{00000000-0005-0000-0000-00003D010000}"/>
    <cellStyle name="Normal 2 2 5" xfId="201" xr:uid="{00000000-0005-0000-0000-00003E010000}"/>
    <cellStyle name="Normal 2 2 6" xfId="202" xr:uid="{00000000-0005-0000-0000-00003F010000}"/>
    <cellStyle name="Normal 2 2 7" xfId="203" xr:uid="{00000000-0005-0000-0000-000040010000}"/>
    <cellStyle name="Normal 2 20" xfId="204" xr:uid="{00000000-0005-0000-0000-000041010000}"/>
    <cellStyle name="Normal 2 21" xfId="205" xr:uid="{00000000-0005-0000-0000-000042010000}"/>
    <cellStyle name="Normal 2 22" xfId="206" xr:uid="{00000000-0005-0000-0000-000043010000}"/>
    <cellStyle name="Normal 2 23" xfId="207" xr:uid="{00000000-0005-0000-0000-000044010000}"/>
    <cellStyle name="Normal 2 24" xfId="208" xr:uid="{00000000-0005-0000-0000-000045010000}"/>
    <cellStyle name="Normal 2 25" xfId="209" xr:uid="{00000000-0005-0000-0000-000046010000}"/>
    <cellStyle name="Normal 2 26" xfId="210" xr:uid="{00000000-0005-0000-0000-000047010000}"/>
    <cellStyle name="Normal 2 27" xfId="211" xr:uid="{00000000-0005-0000-0000-000048010000}"/>
    <cellStyle name="Normal 2 28" xfId="212" xr:uid="{00000000-0005-0000-0000-000049010000}"/>
    <cellStyle name="Normal 2 29" xfId="213" xr:uid="{00000000-0005-0000-0000-00004A010000}"/>
    <cellStyle name="Normal 2 3" xfId="214" xr:uid="{00000000-0005-0000-0000-00004B010000}"/>
    <cellStyle name="Normal 2 3 2" xfId="215" xr:uid="{00000000-0005-0000-0000-00004C010000}"/>
    <cellStyle name="Normal 2 30" xfId="216" xr:uid="{00000000-0005-0000-0000-00004D010000}"/>
    <cellStyle name="Normal 2 31" xfId="217" xr:uid="{00000000-0005-0000-0000-00004E010000}"/>
    <cellStyle name="Normal 2 32" xfId="218" xr:uid="{00000000-0005-0000-0000-00004F010000}"/>
    <cellStyle name="Normal 2 33" xfId="351" xr:uid="{00000000-0005-0000-0000-000050010000}"/>
    <cellStyle name="Normal 2 4" xfId="219" xr:uid="{00000000-0005-0000-0000-000051010000}"/>
    <cellStyle name="Normal 2 5" xfId="220" xr:uid="{00000000-0005-0000-0000-000052010000}"/>
    <cellStyle name="Normal 2 6" xfId="221" xr:uid="{00000000-0005-0000-0000-000053010000}"/>
    <cellStyle name="Normal 2 7" xfId="222" xr:uid="{00000000-0005-0000-0000-000054010000}"/>
    <cellStyle name="Normal 2 8" xfId="223" xr:uid="{00000000-0005-0000-0000-000055010000}"/>
    <cellStyle name="Normal 2 9" xfId="224" xr:uid="{00000000-0005-0000-0000-000056010000}"/>
    <cellStyle name="Normal 3" xfId="352" xr:uid="{00000000-0005-0000-0000-000057010000}"/>
    <cellStyle name="Normal 3 2" xfId="225" xr:uid="{00000000-0005-0000-0000-000058010000}"/>
    <cellStyle name="Normal 3 3" xfId="226" xr:uid="{00000000-0005-0000-0000-000059010000}"/>
    <cellStyle name="Normal 3 4" xfId="227" xr:uid="{00000000-0005-0000-0000-00005A010000}"/>
    <cellStyle name="Normal 3 5" xfId="228" xr:uid="{00000000-0005-0000-0000-00005B010000}"/>
    <cellStyle name="Normal 31" xfId="473" xr:uid="{23168111-E421-46DB-8B29-081B74DEB53C}"/>
    <cellStyle name="Normal 4" xfId="229" xr:uid="{00000000-0005-0000-0000-00005C010000}"/>
    <cellStyle name="Normal 4 2" xfId="230" xr:uid="{00000000-0005-0000-0000-00005D010000}"/>
    <cellStyle name="Normal 4 3" xfId="231" xr:uid="{00000000-0005-0000-0000-00005E010000}"/>
    <cellStyle name="Normal 5" xfId="232" xr:uid="{00000000-0005-0000-0000-00005F010000}"/>
    <cellStyle name="Normal 5 2" xfId="233" xr:uid="{00000000-0005-0000-0000-000060010000}"/>
    <cellStyle name="Normal 6" xfId="234" xr:uid="{00000000-0005-0000-0000-000061010000}"/>
    <cellStyle name="Normal 7" xfId="235" xr:uid="{00000000-0005-0000-0000-000062010000}"/>
    <cellStyle name="Normal 8" xfId="236" xr:uid="{00000000-0005-0000-0000-000063010000}"/>
    <cellStyle name="Normal 9" xfId="237" xr:uid="{00000000-0005-0000-0000-000064010000}"/>
    <cellStyle name="Note 2" xfId="238" xr:uid="{00000000-0005-0000-0000-000065010000}"/>
    <cellStyle name="Note 2 2" xfId="239" xr:uid="{00000000-0005-0000-0000-000066010000}"/>
    <cellStyle name="Note 3" xfId="240" xr:uid="{00000000-0005-0000-0000-000067010000}"/>
    <cellStyle name="Note 4" xfId="241" xr:uid="{00000000-0005-0000-0000-000068010000}"/>
    <cellStyle name="Output 2" xfId="242" xr:uid="{00000000-0005-0000-0000-000069010000}"/>
    <cellStyle name="Output 3" xfId="243" xr:uid="{00000000-0005-0000-0000-00006A010000}"/>
    <cellStyle name="Output 4" xfId="371" xr:uid="{00000000-0005-0000-0000-00006B010000}"/>
    <cellStyle name="Parastais 12" xfId="244" xr:uid="{00000000-0005-0000-0000-00006C010000}"/>
    <cellStyle name="Parastais 13" xfId="245" xr:uid="{00000000-0005-0000-0000-00006D010000}"/>
    <cellStyle name="Parastais 2" xfId="246" xr:uid="{00000000-0005-0000-0000-00006E010000}"/>
    <cellStyle name="Parastais 2 2" xfId="247" xr:uid="{00000000-0005-0000-0000-00006F010000}"/>
    <cellStyle name="Parastais 2 3" xfId="248" xr:uid="{00000000-0005-0000-0000-000070010000}"/>
    <cellStyle name="Parastais 2_FMRik_260209_marts_sad1II.variants" xfId="249" xr:uid="{00000000-0005-0000-0000-000071010000}"/>
    <cellStyle name="Parastais 3" xfId="250" xr:uid="{00000000-0005-0000-0000-000072010000}"/>
    <cellStyle name="Parastais 3 2" xfId="251" xr:uid="{00000000-0005-0000-0000-000073010000}"/>
    <cellStyle name="Parastais 4" xfId="252" xr:uid="{00000000-0005-0000-0000-000074010000}"/>
    <cellStyle name="Parastais 5" xfId="253" xr:uid="{00000000-0005-0000-0000-000075010000}"/>
    <cellStyle name="Parastais 6" xfId="254" xr:uid="{00000000-0005-0000-0000-000076010000}"/>
    <cellStyle name="Parastais_arvalstu_ienemumi_12_05_2005" xfId="255" xr:uid="{00000000-0005-0000-0000-000077010000}"/>
    <cellStyle name="Percent" xfId="256" builtinId="5"/>
    <cellStyle name="Percent 2" xfId="257" xr:uid="{00000000-0005-0000-0000-000079010000}"/>
    <cellStyle name="Percent 2 2" xfId="258" xr:uid="{00000000-0005-0000-0000-00007A010000}"/>
    <cellStyle name="Percent 3" xfId="259" xr:uid="{00000000-0005-0000-0000-00007B010000}"/>
    <cellStyle name="Percent 3 2" xfId="260" xr:uid="{00000000-0005-0000-0000-00007C010000}"/>
    <cellStyle name="Percent 4" xfId="261" xr:uid="{00000000-0005-0000-0000-00007D010000}"/>
    <cellStyle name="Pie??m." xfId="262" xr:uid="{00000000-0005-0000-0000-00007E010000}"/>
    <cellStyle name="SAPBEXaggData" xfId="263" xr:uid="{00000000-0005-0000-0000-00007F010000}"/>
    <cellStyle name="SAPBEXaggData 2" xfId="264" xr:uid="{00000000-0005-0000-0000-000080010000}"/>
    <cellStyle name="SAPBEXaggData 3" xfId="265" xr:uid="{00000000-0005-0000-0000-000081010000}"/>
    <cellStyle name="SAPBEXaggDataEmph" xfId="266" xr:uid="{00000000-0005-0000-0000-000082010000}"/>
    <cellStyle name="SAPBEXaggDataEmph 2" xfId="267" xr:uid="{00000000-0005-0000-0000-000083010000}"/>
    <cellStyle name="SAPBEXaggItem" xfId="268" xr:uid="{00000000-0005-0000-0000-000084010000}"/>
    <cellStyle name="SAPBEXaggItem 2" xfId="269" xr:uid="{00000000-0005-0000-0000-000085010000}"/>
    <cellStyle name="SAPBEXaggItem 3" xfId="270" xr:uid="{00000000-0005-0000-0000-000086010000}"/>
    <cellStyle name="SAPBEXaggItemX" xfId="271" xr:uid="{00000000-0005-0000-0000-000087010000}"/>
    <cellStyle name="SAPBEXaggItemX 2" xfId="272" xr:uid="{00000000-0005-0000-0000-000088010000}"/>
    <cellStyle name="SAPBEXchaText" xfId="273" xr:uid="{00000000-0005-0000-0000-000089010000}"/>
    <cellStyle name="SAPBEXchaText 2" xfId="274" xr:uid="{00000000-0005-0000-0000-00008A010000}"/>
    <cellStyle name="SAPBEXchaText 3" xfId="275" xr:uid="{00000000-0005-0000-0000-00008B010000}"/>
    <cellStyle name="SAPBEXexcBad7" xfId="276" xr:uid="{00000000-0005-0000-0000-00008C010000}"/>
    <cellStyle name="SAPBEXexcBad8" xfId="277" xr:uid="{00000000-0005-0000-0000-00008D010000}"/>
    <cellStyle name="SAPBEXexcBad9" xfId="278" xr:uid="{00000000-0005-0000-0000-00008E010000}"/>
    <cellStyle name="SAPBEXexcCritical4" xfId="279" xr:uid="{00000000-0005-0000-0000-00008F010000}"/>
    <cellStyle name="SAPBEXexcCritical5" xfId="280" xr:uid="{00000000-0005-0000-0000-000090010000}"/>
    <cellStyle name="SAPBEXexcCritical6" xfId="281" xr:uid="{00000000-0005-0000-0000-000091010000}"/>
    <cellStyle name="SAPBEXexcGood1" xfId="282" xr:uid="{00000000-0005-0000-0000-000092010000}"/>
    <cellStyle name="SAPBEXexcGood2" xfId="283" xr:uid="{00000000-0005-0000-0000-000093010000}"/>
    <cellStyle name="SAPBEXexcGood3" xfId="284" xr:uid="{00000000-0005-0000-0000-000094010000}"/>
    <cellStyle name="SAPBEXfilterDrill" xfId="285" xr:uid="{00000000-0005-0000-0000-000095010000}"/>
    <cellStyle name="SAPBEXfilterItem" xfId="286" xr:uid="{00000000-0005-0000-0000-000096010000}"/>
    <cellStyle name="SAPBEXfilterItem 2" xfId="287" xr:uid="{00000000-0005-0000-0000-000097010000}"/>
    <cellStyle name="SAPBEXfilterText" xfId="288" xr:uid="{00000000-0005-0000-0000-000098010000}"/>
    <cellStyle name="SAPBEXfilterText 2" xfId="289" xr:uid="{00000000-0005-0000-0000-000099010000}"/>
    <cellStyle name="SAPBEXformats" xfId="290" xr:uid="{00000000-0005-0000-0000-00009A010000}"/>
    <cellStyle name="SAPBEXheaderItem" xfId="291" xr:uid="{00000000-0005-0000-0000-00009B010000}"/>
    <cellStyle name="SAPBEXheaderText" xfId="292" xr:uid="{00000000-0005-0000-0000-00009C010000}"/>
    <cellStyle name="SAPBEXheaderText 2" xfId="293" xr:uid="{00000000-0005-0000-0000-00009D010000}"/>
    <cellStyle name="SAPBEXHLevel0" xfId="294" xr:uid="{00000000-0005-0000-0000-00009E010000}"/>
    <cellStyle name="SAPBEXHLevel0 2" xfId="295" xr:uid="{00000000-0005-0000-0000-00009F010000}"/>
    <cellStyle name="SAPBEXHLevel0 3" xfId="296" xr:uid="{00000000-0005-0000-0000-0000A0010000}"/>
    <cellStyle name="SAPBEXHLevel0X" xfId="297" xr:uid="{00000000-0005-0000-0000-0000A1010000}"/>
    <cellStyle name="SAPBEXHLevel0X 2" xfId="298" xr:uid="{00000000-0005-0000-0000-0000A2010000}"/>
    <cellStyle name="SAPBEXHLevel1" xfId="299" xr:uid="{00000000-0005-0000-0000-0000A3010000}"/>
    <cellStyle name="SAPBEXHLevel1 2" xfId="300" xr:uid="{00000000-0005-0000-0000-0000A4010000}"/>
    <cellStyle name="SAPBEXHLevel1 3" xfId="301" xr:uid="{00000000-0005-0000-0000-0000A5010000}"/>
    <cellStyle name="SAPBEXHLevel1X" xfId="302" xr:uid="{00000000-0005-0000-0000-0000A6010000}"/>
    <cellStyle name="SAPBEXHLevel1X 2" xfId="303" xr:uid="{00000000-0005-0000-0000-0000A7010000}"/>
    <cellStyle name="SAPBEXHLevel2" xfId="304" xr:uid="{00000000-0005-0000-0000-0000A8010000}"/>
    <cellStyle name="SAPBEXHLevel2 2" xfId="305" xr:uid="{00000000-0005-0000-0000-0000A9010000}"/>
    <cellStyle name="SAPBEXHLevel2 3" xfId="306" xr:uid="{00000000-0005-0000-0000-0000AA010000}"/>
    <cellStyle name="SAPBEXHLevel2X" xfId="307" xr:uid="{00000000-0005-0000-0000-0000AB010000}"/>
    <cellStyle name="SAPBEXHLevel2X 2" xfId="308" xr:uid="{00000000-0005-0000-0000-0000AC010000}"/>
    <cellStyle name="SAPBEXHLevel3" xfId="309" xr:uid="{00000000-0005-0000-0000-0000AD010000}"/>
    <cellStyle name="SAPBEXHLevel3 2" xfId="310" xr:uid="{00000000-0005-0000-0000-0000AE010000}"/>
    <cellStyle name="SAPBEXHLevel3 3" xfId="311" xr:uid="{00000000-0005-0000-0000-0000AF010000}"/>
    <cellStyle name="SAPBEXHLevel3X" xfId="312" xr:uid="{00000000-0005-0000-0000-0000B0010000}"/>
    <cellStyle name="SAPBEXHLevel3X 2" xfId="313" xr:uid="{00000000-0005-0000-0000-0000B1010000}"/>
    <cellStyle name="SAPBEXinputData" xfId="314" xr:uid="{00000000-0005-0000-0000-0000B2010000}"/>
    <cellStyle name="SAPBEXinputData 2" xfId="315" xr:uid="{00000000-0005-0000-0000-0000B3010000}"/>
    <cellStyle name="SAPBEXItemHeader" xfId="316" xr:uid="{00000000-0005-0000-0000-0000B4010000}"/>
    <cellStyle name="SAPBEXresData" xfId="317" xr:uid="{00000000-0005-0000-0000-0000B5010000}"/>
    <cellStyle name="SAPBEXresData 2" xfId="318" xr:uid="{00000000-0005-0000-0000-0000B6010000}"/>
    <cellStyle name="SAPBEXresDataEmph" xfId="319" xr:uid="{00000000-0005-0000-0000-0000B7010000}"/>
    <cellStyle name="SAPBEXresDataEmph 2" xfId="320" xr:uid="{00000000-0005-0000-0000-0000B8010000}"/>
    <cellStyle name="SAPBEXresItem" xfId="321" xr:uid="{00000000-0005-0000-0000-0000B9010000}"/>
    <cellStyle name="SAPBEXresItem 2" xfId="322" xr:uid="{00000000-0005-0000-0000-0000BA010000}"/>
    <cellStyle name="SAPBEXresItemX" xfId="323" xr:uid="{00000000-0005-0000-0000-0000BB010000}"/>
    <cellStyle name="SAPBEXresItemX 2" xfId="324" xr:uid="{00000000-0005-0000-0000-0000BC010000}"/>
    <cellStyle name="SAPBEXstdData" xfId="325" xr:uid="{00000000-0005-0000-0000-0000BD010000}"/>
    <cellStyle name="SAPBEXstdData 2" xfId="326" xr:uid="{00000000-0005-0000-0000-0000BE010000}"/>
    <cellStyle name="SAPBEXstdData 3" xfId="327" xr:uid="{00000000-0005-0000-0000-0000BF010000}"/>
    <cellStyle name="SAPBEXstdData_2009 g _150609" xfId="328" xr:uid="{00000000-0005-0000-0000-0000C0010000}"/>
    <cellStyle name="SAPBEXstdDataEmph" xfId="329" xr:uid="{00000000-0005-0000-0000-0000C1010000}"/>
    <cellStyle name="SAPBEXstdItem" xfId="330" xr:uid="{00000000-0005-0000-0000-0000C2010000}"/>
    <cellStyle name="SAPBEXstdItem 2" xfId="331" xr:uid="{00000000-0005-0000-0000-0000C3010000}"/>
    <cellStyle name="SAPBEXstdItem 3" xfId="332" xr:uid="{00000000-0005-0000-0000-0000C4010000}"/>
    <cellStyle name="SAPBEXstdItem 4" xfId="333" xr:uid="{00000000-0005-0000-0000-0000C5010000}"/>
    <cellStyle name="SAPBEXstdItem_FMLikp03_081208_15_aprrez" xfId="334" xr:uid="{00000000-0005-0000-0000-0000C6010000}"/>
    <cellStyle name="SAPBEXstdItemX" xfId="335" xr:uid="{00000000-0005-0000-0000-0000C7010000}"/>
    <cellStyle name="SAPBEXstdItemX 2" xfId="336" xr:uid="{00000000-0005-0000-0000-0000C8010000}"/>
    <cellStyle name="SAPBEXtitle" xfId="337" xr:uid="{00000000-0005-0000-0000-0000C9010000}"/>
    <cellStyle name="SAPBEXunassignedItem" xfId="338" xr:uid="{00000000-0005-0000-0000-0000CA010000}"/>
    <cellStyle name="SAPBEXundefined" xfId="339" xr:uid="{00000000-0005-0000-0000-0000CB010000}"/>
    <cellStyle name="SAPBEXundefined 2" xfId="340" xr:uid="{00000000-0005-0000-0000-0000CC010000}"/>
    <cellStyle name="Sheet Title" xfId="341" xr:uid="{00000000-0005-0000-0000-0000CD010000}"/>
    <cellStyle name="Stils 1" xfId="342" xr:uid="{00000000-0005-0000-0000-0000CE010000}"/>
    <cellStyle name="Style 1" xfId="343" xr:uid="{00000000-0005-0000-0000-0000CF010000}"/>
    <cellStyle name="Title 2" xfId="344" xr:uid="{00000000-0005-0000-0000-0000D0010000}"/>
    <cellStyle name="Title 3" xfId="345" xr:uid="{00000000-0005-0000-0000-0000D1010000}"/>
    <cellStyle name="Total 2" xfId="346" xr:uid="{00000000-0005-0000-0000-0000D2010000}"/>
    <cellStyle name="Total 3" xfId="347" xr:uid="{00000000-0005-0000-0000-0000D3010000}"/>
    <cellStyle name="Total 4" xfId="389" xr:uid="{00000000-0005-0000-0000-0000D4010000}"/>
    <cellStyle name="V?st." xfId="348" xr:uid="{00000000-0005-0000-0000-0000D5010000}"/>
    <cellStyle name="Warning Text 2" xfId="349" xr:uid="{00000000-0005-0000-0000-0000D6010000}"/>
    <cellStyle name="Warning Text 3" xfId="350" xr:uid="{00000000-0005-0000-0000-0000D7010000}"/>
    <cellStyle name="Warning Text 4" xfId="390" xr:uid="{00000000-0005-0000-0000-0000D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Budžeta izpildes dinamika 2025. gadā  2021.-2027. ES fondu periodā</a:t>
            </a:r>
          </a:p>
        </c:rich>
      </c:tx>
      <c:layout>
        <c:manualLayout>
          <c:xMode val="edge"/>
          <c:yMode val="edge"/>
          <c:x val="0.21939407325713634"/>
          <c:y val="1.25516106747330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'Budžeta dinamika 21-27'!$F$4</c:f>
              <c:strCache>
                <c:ptCount val="1"/>
                <c:pt idx="0">
                  <c:v>Ikmēneša budžeta izdevumi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5-4C7E-98DB-02FD76654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21-27'!$G$4:$R$4</c:f>
              <c:numCache>
                <c:formatCode>#,##0</c:formatCode>
                <c:ptCount val="12"/>
                <c:pt idx="0">
                  <c:v>25378885.66</c:v>
                </c:pt>
                <c:pt idx="1">
                  <c:v>38841676.320000008</c:v>
                </c:pt>
                <c:pt idx="2">
                  <c:v>113183183.85999995</c:v>
                </c:pt>
                <c:pt idx="3">
                  <c:v>21132622.830000043</c:v>
                </c:pt>
                <c:pt idx="4">
                  <c:v>32140980.99999997</c:v>
                </c:pt>
                <c:pt idx="5">
                  <c:v>58897206.119999975</c:v>
                </c:pt>
                <c:pt idx="6">
                  <c:v>32677345.390000045</c:v>
                </c:pt>
                <c:pt idx="7">
                  <c:v>33206601.069999933</c:v>
                </c:pt>
                <c:pt idx="8">
                  <c:v>43334823.070000052</c:v>
                </c:pt>
                <c:pt idx="9">
                  <c:v>82298100.619999945</c:v>
                </c:pt>
                <c:pt idx="10">
                  <c:v>31886851.430000007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2-4146-AFE2-7804DDD2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9600"/>
        <c:axId val="178567424"/>
      </c:barChart>
      <c:lineChart>
        <c:grouping val="standard"/>
        <c:varyColors val="0"/>
        <c:ser>
          <c:idx val="1"/>
          <c:order val="0"/>
          <c:tx>
            <c:strRef>
              <c:f>'Budžeta dinamika 21-27'!$F$3</c:f>
              <c:strCache>
                <c:ptCount val="1"/>
                <c:pt idx="0">
                  <c:v>Budžeta izpilde, kumulatīvi, milj. euro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21-27'!$G$3:$R$3</c:f>
              <c:numCache>
                <c:formatCode>#,##0</c:formatCode>
                <c:ptCount val="12"/>
                <c:pt idx="0">
                  <c:v>25378885.66</c:v>
                </c:pt>
                <c:pt idx="1">
                  <c:v>64220561.980000012</c:v>
                </c:pt>
                <c:pt idx="2">
                  <c:v>177403745.83999997</c:v>
                </c:pt>
                <c:pt idx="3">
                  <c:v>198536368.67000002</c:v>
                </c:pt>
                <c:pt idx="4">
                  <c:v>230677349.66999999</c:v>
                </c:pt>
                <c:pt idx="5">
                  <c:v>289574555.78999996</c:v>
                </c:pt>
                <c:pt idx="6">
                  <c:v>322251901.18000001</c:v>
                </c:pt>
                <c:pt idx="7">
                  <c:v>355458502.24999994</c:v>
                </c:pt>
                <c:pt idx="8">
                  <c:v>398793325.31999999</c:v>
                </c:pt>
                <c:pt idx="9">
                  <c:v>481091425.93999994</c:v>
                </c:pt>
                <c:pt idx="10">
                  <c:v>512978277.36999995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146-AFE2-7804DDD29A6C}"/>
            </c:ext>
          </c:extLst>
        </c:ser>
        <c:ser>
          <c:idx val="3"/>
          <c:order val="2"/>
          <c:tx>
            <c:strRef>
              <c:f>'Budžeta dinamika 21-27'!$F$5</c:f>
              <c:strCache>
                <c:ptCount val="1"/>
                <c:pt idx="0">
                  <c:v>Budžeta likums 2025. gadam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0249474413718228E-3"/>
                  <c:y val="-1.472398285443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0-4117-B16A-0CDCCB2D4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'Budžeta dinamika 21-27'!$G$5:$R$5</c:f>
              <c:numCache>
                <c:formatCode>#,##0</c:formatCode>
                <c:ptCount val="12"/>
                <c:pt idx="11">
                  <c:v>740885217.50033402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117-B16A-0CDCCB2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1424"/>
        <c:axId val="178565504"/>
      </c:lineChart>
      <c:catAx>
        <c:axId val="1785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5504"/>
        <c:crosses val="autoZero"/>
        <c:auto val="1"/>
        <c:lblAlgn val="ctr"/>
        <c:lblOffset val="100"/>
        <c:noMultiLvlLbl val="0"/>
      </c:catAx>
      <c:valAx>
        <c:axId val="1785655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5142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lv-LV"/>
                    <a:t>Milj. </a:t>
                  </a:r>
                  <a:r>
                    <a:rPr lang="lv-LV" i="1"/>
                    <a:t>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8567424"/>
        <c:scaling>
          <c:orientation val="minMax"/>
          <c:max val="300000000"/>
        </c:scaling>
        <c:delete val="1"/>
        <c:axPos val="r"/>
        <c:numFmt formatCode="#,##0" sourceLinked="1"/>
        <c:majorTickMark val="out"/>
        <c:minorTickMark val="none"/>
        <c:tickLblPos val="nextTo"/>
        <c:crossAx val="178569600"/>
        <c:crosses val="max"/>
        <c:crossBetween val="between"/>
        <c:dispUnits>
          <c:builtInUnit val="millions"/>
        </c:dispUnits>
      </c:valAx>
      <c:catAx>
        <c:axId val="1785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6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92D050"/>
  </sheetPr>
  <sheetViews>
    <sheetView zoomScale="8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31747" cy="91003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94"/>
  <sheetViews>
    <sheetView tabSelected="1" zoomScale="85" zoomScaleNormal="85" zoomScaleSheetLayoutView="85" workbookViewId="0">
      <selection activeCell="I50" sqref="I50"/>
    </sheetView>
  </sheetViews>
  <sheetFormatPr defaultColWidth="9.1796875" defaultRowHeight="14.5" outlineLevelRow="1"/>
  <cols>
    <col min="1" max="1" width="43.81640625" style="109" customWidth="1"/>
    <col min="2" max="2" width="16" style="109" customWidth="1"/>
    <col min="3" max="3" width="16.54296875" style="109" customWidth="1"/>
    <col min="4" max="4" width="18" style="109" customWidth="1"/>
    <col min="5" max="5" width="24.54296875" style="109" customWidth="1"/>
    <col min="6" max="6" width="9.1796875" style="109" customWidth="1"/>
    <col min="7" max="7" width="18" style="109" bestFit="1" customWidth="1"/>
    <col min="8" max="8" width="28" style="109" customWidth="1"/>
    <col min="9" max="9" width="10.81640625" style="109" bestFit="1" customWidth="1"/>
    <col min="10" max="16384" width="9.1796875" style="109"/>
  </cols>
  <sheetData>
    <row r="1" spans="1:8" ht="15.5">
      <c r="A1" s="117"/>
      <c r="B1" s="117"/>
      <c r="C1" s="117"/>
      <c r="D1" s="117"/>
      <c r="E1" s="117"/>
      <c r="F1" s="118"/>
      <c r="G1" s="118"/>
      <c r="H1" s="118"/>
    </row>
    <row r="2" spans="1:8" ht="21" customHeight="1">
      <c r="A2" s="225" t="s">
        <v>225</v>
      </c>
      <c r="B2" s="225"/>
      <c r="C2" s="225"/>
      <c r="D2" s="225"/>
      <c r="E2" s="225"/>
      <c r="F2" s="118"/>
      <c r="G2" s="118"/>
      <c r="H2" s="118"/>
    </row>
    <row r="3" spans="1:8" ht="19.5" customHeight="1">
      <c r="A3" s="119" t="s">
        <v>241</v>
      </c>
      <c r="B3" s="60"/>
      <c r="C3" s="60"/>
      <c r="D3" s="60"/>
      <c r="E3" s="60"/>
      <c r="F3" s="118"/>
      <c r="G3" s="118"/>
      <c r="H3" s="118"/>
    </row>
    <row r="4" spans="1:8" ht="19.5" customHeight="1">
      <c r="A4" s="226" t="s">
        <v>224</v>
      </c>
      <c r="B4" s="226"/>
      <c r="C4" s="226"/>
      <c r="D4" s="226"/>
      <c r="E4" s="120">
        <f>'Budžeta dinamika 21-27'!R5</f>
        <v>740885217.50033402</v>
      </c>
      <c r="F4" s="118"/>
      <c r="G4" s="118"/>
      <c r="H4" s="118"/>
    </row>
    <row r="5" spans="1:8" ht="19.5" customHeight="1">
      <c r="A5" s="226" t="s">
        <v>208</v>
      </c>
      <c r="B5" s="226"/>
      <c r="C5" s="226"/>
      <c r="D5" s="226"/>
      <c r="E5" s="120">
        <f>B90</f>
        <v>571550998</v>
      </c>
      <c r="F5" s="118"/>
      <c r="G5" s="118"/>
      <c r="H5" s="118"/>
    </row>
    <row r="6" spans="1:8" ht="19.5" customHeight="1">
      <c r="A6" s="226" t="s">
        <v>187</v>
      </c>
      <c r="B6" s="226"/>
      <c r="C6" s="226"/>
      <c r="D6" s="226"/>
      <c r="E6" s="120">
        <f>E4-E5</f>
        <v>169334219.50033402</v>
      </c>
      <c r="F6" s="118"/>
      <c r="G6" s="118"/>
      <c r="H6" s="118"/>
    </row>
    <row r="7" spans="1:8" s="121" customFormat="1" ht="49.5" customHeight="1">
      <c r="A7" s="68" t="s">
        <v>2</v>
      </c>
      <c r="B7" s="68" t="s">
        <v>217</v>
      </c>
      <c r="C7" s="68" t="s">
        <v>242</v>
      </c>
      <c r="D7" s="68" t="s">
        <v>20</v>
      </c>
      <c r="E7" s="68" t="s">
        <v>124</v>
      </c>
    </row>
    <row r="8" spans="1:8" s="122" customFormat="1" ht="15.75" customHeight="1" thickBot="1">
      <c r="A8" s="68">
        <v>1</v>
      </c>
      <c r="B8" s="68">
        <v>2</v>
      </c>
      <c r="C8" s="68">
        <v>3</v>
      </c>
      <c r="D8" s="68" t="s">
        <v>127</v>
      </c>
      <c r="E8" s="68" t="s">
        <v>128</v>
      </c>
    </row>
    <row r="9" spans="1:8" s="123" customFormat="1" ht="18.5" collapsed="1">
      <c r="A9" s="218" t="s">
        <v>150</v>
      </c>
      <c r="B9" s="219"/>
      <c r="C9" s="219"/>
      <c r="D9" s="219"/>
      <c r="E9" s="220"/>
      <c r="F9" s="111"/>
    </row>
    <row r="10" spans="1:8" s="123" customFormat="1" ht="15.5">
      <c r="A10" s="124" t="s">
        <v>154</v>
      </c>
      <c r="B10" s="125">
        <f>SUM(B11:B21)</f>
        <v>68452359</v>
      </c>
      <c r="C10" s="125">
        <f>SUM(C11:C21)</f>
        <v>53886274.889999993</v>
      </c>
      <c r="D10" s="75">
        <f>C10/B10</f>
        <v>0.78720844215171593</v>
      </c>
      <c r="E10" s="125">
        <f>B10-C10</f>
        <v>14566084.110000007</v>
      </c>
      <c r="F10" s="111"/>
    </row>
    <row r="11" spans="1:8" s="123" customFormat="1" ht="15.5">
      <c r="A11" s="126" t="s">
        <v>175</v>
      </c>
      <c r="B11" s="127">
        <v>27788726</v>
      </c>
      <c r="C11" s="127">
        <v>21014601.940000001</v>
      </c>
      <c r="D11" s="74">
        <f t="shared" ref="D11:D21" si="0">IFERROR(C11/B11,"-")</f>
        <v>0.75622761331339916</v>
      </c>
      <c r="E11" s="128">
        <f t="shared" ref="E11:E21" si="1">IF(B11&gt;0,B11-C11,0)</f>
        <v>6774124.0599999987</v>
      </c>
      <c r="F11" s="111"/>
    </row>
    <row r="12" spans="1:8" s="123" customFormat="1" ht="15.5">
      <c r="A12" s="126" t="s">
        <v>176</v>
      </c>
      <c r="B12" s="127">
        <v>25348787</v>
      </c>
      <c r="C12" s="127">
        <v>21542607.359999999</v>
      </c>
      <c r="D12" s="74">
        <f t="shared" si="0"/>
        <v>0.84984766174412996</v>
      </c>
      <c r="E12" s="128">
        <f t="shared" si="1"/>
        <v>3806179.6400000006</v>
      </c>
      <c r="F12" s="111"/>
    </row>
    <row r="13" spans="1:8" s="123" customFormat="1" ht="15.5">
      <c r="A13" s="126" t="s">
        <v>192</v>
      </c>
      <c r="B13" s="127">
        <v>4940762</v>
      </c>
      <c r="C13" s="127">
        <v>2649765.7200000002</v>
      </c>
      <c r="D13" s="74">
        <f t="shared" si="0"/>
        <v>0.53630709594997694</v>
      </c>
      <c r="E13" s="128">
        <f t="shared" si="1"/>
        <v>2290996.2799999998</v>
      </c>
      <c r="F13" s="111"/>
    </row>
    <row r="14" spans="1:8" s="123" customFormat="1" ht="15.5">
      <c r="A14" s="126" t="s">
        <v>203</v>
      </c>
      <c r="B14" s="127">
        <v>5631320</v>
      </c>
      <c r="C14" s="127">
        <v>4991795.92</v>
      </c>
      <c r="D14" s="74">
        <f t="shared" si="0"/>
        <v>0.88643442745217815</v>
      </c>
      <c r="E14" s="128">
        <f t="shared" si="1"/>
        <v>639524.08000000007</v>
      </c>
      <c r="F14" s="111"/>
    </row>
    <row r="15" spans="1:8" s="123" customFormat="1" ht="15.5">
      <c r="A15" s="126" t="s">
        <v>178</v>
      </c>
      <c r="B15" s="127">
        <v>2710473</v>
      </c>
      <c r="C15" s="127">
        <v>2292040.33</v>
      </c>
      <c r="D15" s="74">
        <f t="shared" si="0"/>
        <v>0.84562374537580709</v>
      </c>
      <c r="E15" s="128">
        <f t="shared" si="1"/>
        <v>418432.66999999993</v>
      </c>
      <c r="F15" s="111"/>
    </row>
    <row r="16" spans="1:8" s="123" customFormat="1" ht="15.5">
      <c r="A16" s="126" t="s">
        <v>207</v>
      </c>
      <c r="B16" s="127">
        <v>1573724</v>
      </c>
      <c r="C16" s="127">
        <v>1173218.71</v>
      </c>
      <c r="D16" s="74">
        <f t="shared" si="0"/>
        <v>0.74550474543185463</v>
      </c>
      <c r="E16" s="128">
        <f t="shared" si="1"/>
        <v>400505.29000000004</v>
      </c>
      <c r="F16" s="111"/>
    </row>
    <row r="17" spans="1:6" s="123" customFormat="1" ht="15.5">
      <c r="A17" s="126" t="s">
        <v>230</v>
      </c>
      <c r="B17" s="127">
        <v>129746</v>
      </c>
      <c r="C17" s="127">
        <v>27852.5</v>
      </c>
      <c r="D17" s="74">
        <f t="shared" si="0"/>
        <v>0.21466943104219013</v>
      </c>
      <c r="E17" s="128">
        <f t="shared" si="1"/>
        <v>101893.5</v>
      </c>
      <c r="F17" s="111"/>
    </row>
    <row r="18" spans="1:6" s="123" customFormat="1" ht="15.5">
      <c r="A18" s="126" t="s">
        <v>209</v>
      </c>
      <c r="B18" s="127">
        <v>174091</v>
      </c>
      <c r="C18" s="127">
        <v>90670.41</v>
      </c>
      <c r="D18" s="74">
        <f t="shared" si="0"/>
        <v>0.52082192646374603</v>
      </c>
      <c r="E18" s="128">
        <f t="shared" si="1"/>
        <v>83420.59</v>
      </c>
      <c r="F18" s="111"/>
    </row>
    <row r="19" spans="1:6" s="123" customFormat="1" ht="15.5">
      <c r="A19" s="126" t="s">
        <v>179</v>
      </c>
      <c r="B19" s="127">
        <v>87645</v>
      </c>
      <c r="C19" s="127">
        <v>59985.41</v>
      </c>
      <c r="D19" s="74">
        <f t="shared" si="0"/>
        <v>0.68441337212619091</v>
      </c>
      <c r="E19" s="128">
        <f t="shared" si="1"/>
        <v>27659.589999999997</v>
      </c>
      <c r="F19" s="111"/>
    </row>
    <row r="20" spans="1:6" s="123" customFormat="1" ht="15.5">
      <c r="A20" s="126" t="s">
        <v>238</v>
      </c>
      <c r="B20" s="127">
        <v>42085</v>
      </c>
      <c r="C20" s="127">
        <v>23275.42</v>
      </c>
      <c r="D20" s="74">
        <f t="shared" si="0"/>
        <v>0.55305738386598546</v>
      </c>
      <c r="E20" s="128">
        <f t="shared" si="1"/>
        <v>18809.580000000002</v>
      </c>
      <c r="F20" s="111"/>
    </row>
    <row r="21" spans="1:6" s="123" customFormat="1" ht="15.5">
      <c r="A21" s="126" t="s">
        <v>204</v>
      </c>
      <c r="B21" s="127">
        <v>25000</v>
      </c>
      <c r="C21" s="127">
        <v>20461.169999999998</v>
      </c>
      <c r="D21" s="74">
        <f t="shared" si="0"/>
        <v>0.81844679999999992</v>
      </c>
      <c r="E21" s="128">
        <f t="shared" si="1"/>
        <v>4538.8300000000017</v>
      </c>
      <c r="F21" s="111"/>
    </row>
    <row r="22" spans="1:6" s="123" customFormat="1" ht="15.5" hidden="1" outlineLevel="1">
      <c r="A22" s="126"/>
      <c r="B22" s="127"/>
      <c r="C22" s="127"/>
      <c r="D22" s="74"/>
      <c r="E22" s="128"/>
      <c r="F22" s="111"/>
    </row>
    <row r="23" spans="1:6" s="123" customFormat="1" ht="15.5" collapsed="1">
      <c r="A23" s="124" t="s">
        <v>190</v>
      </c>
      <c r="B23" s="125">
        <f>B24+B25+B26+B27+B28+B29+B30+B31+B32+B33+B34+B35</f>
        <v>90720060</v>
      </c>
      <c r="C23" s="125">
        <f>C24+C25+C26+C27+C28+C29+C30+C31+C32+C33+C34+C35</f>
        <v>67996162.420000017</v>
      </c>
      <c r="D23" s="75">
        <f>C23/B23</f>
        <v>0.74951628581374419</v>
      </c>
      <c r="E23" s="125">
        <f>B23-C23</f>
        <v>22723897.579999983</v>
      </c>
      <c r="F23" s="111"/>
    </row>
    <row r="24" spans="1:6" s="123" customFormat="1" ht="15.5">
      <c r="A24" s="129" t="s">
        <v>193</v>
      </c>
      <c r="B24" s="127">
        <v>22313819</v>
      </c>
      <c r="C24" s="127">
        <v>15107157.609999999</v>
      </c>
      <c r="D24" s="74">
        <f t="shared" ref="D24:D35" si="2">IFERROR(C24/B24,"-")</f>
        <v>0.67703146691294747</v>
      </c>
      <c r="E24" s="128">
        <f t="shared" ref="E24:E35" si="3">IF(B24&gt;0,B24-C24,0)</f>
        <v>7206661.3900000006</v>
      </c>
      <c r="F24" s="111"/>
    </row>
    <row r="25" spans="1:6" s="123" customFormat="1" ht="15.5">
      <c r="A25" s="130" t="s">
        <v>205</v>
      </c>
      <c r="B25" s="127">
        <v>8781340</v>
      </c>
      <c r="C25" s="127">
        <v>2148355.3199999998</v>
      </c>
      <c r="D25" s="74">
        <f t="shared" si="2"/>
        <v>0.244650055686262</v>
      </c>
      <c r="E25" s="128">
        <f t="shared" si="3"/>
        <v>6632984.6799999997</v>
      </c>
      <c r="F25" s="111"/>
    </row>
    <row r="26" spans="1:6" s="123" customFormat="1" ht="15.5">
      <c r="A26" s="130" t="s">
        <v>189</v>
      </c>
      <c r="B26" s="127">
        <v>46316479</v>
      </c>
      <c r="C26" s="127">
        <v>41775229.880000003</v>
      </c>
      <c r="D26" s="74">
        <f t="shared" si="2"/>
        <v>0.90195176278404066</v>
      </c>
      <c r="E26" s="128">
        <f t="shared" si="3"/>
        <v>4541249.1199999973</v>
      </c>
      <c r="F26" s="111"/>
    </row>
    <row r="27" spans="1:6" s="123" customFormat="1" ht="15.5">
      <c r="A27" s="130" t="s">
        <v>213</v>
      </c>
      <c r="B27" s="127">
        <v>4459060</v>
      </c>
      <c r="C27" s="127">
        <v>2232993.21</v>
      </c>
      <c r="D27" s="74">
        <f t="shared" si="2"/>
        <v>0.50077666817670086</v>
      </c>
      <c r="E27" s="128">
        <f t="shared" si="3"/>
        <v>2226066.79</v>
      </c>
      <c r="F27" s="111"/>
    </row>
    <row r="28" spans="1:6" s="123" customFormat="1" ht="15.5" collapsed="1">
      <c r="A28" s="130" t="s">
        <v>191</v>
      </c>
      <c r="B28" s="127">
        <v>2905021</v>
      </c>
      <c r="C28" s="127">
        <v>2045644.03</v>
      </c>
      <c r="D28" s="74">
        <f t="shared" si="2"/>
        <v>0.70417529856066441</v>
      </c>
      <c r="E28" s="128">
        <f t="shared" si="3"/>
        <v>859376.97</v>
      </c>
      <c r="F28" s="111"/>
    </row>
    <row r="29" spans="1:6" s="123" customFormat="1" ht="15.5">
      <c r="A29" s="130" t="s">
        <v>210</v>
      </c>
      <c r="B29" s="127">
        <v>1484275</v>
      </c>
      <c r="C29" s="127">
        <v>813196.31</v>
      </c>
      <c r="D29" s="74">
        <f t="shared" si="2"/>
        <v>0.54787442354011218</v>
      </c>
      <c r="E29" s="128">
        <f t="shared" si="3"/>
        <v>671078.68999999994</v>
      </c>
      <c r="F29" s="111"/>
    </row>
    <row r="30" spans="1:6" s="123" customFormat="1" ht="15.5">
      <c r="A30" s="130" t="s">
        <v>239</v>
      </c>
      <c r="B30" s="127">
        <v>223048</v>
      </c>
      <c r="C30" s="127">
        <v>17291.04</v>
      </c>
      <c r="D30" s="74">
        <f t="shared" si="2"/>
        <v>7.7521609698360888E-2</v>
      </c>
      <c r="E30" s="128">
        <f t="shared" si="3"/>
        <v>205756.96</v>
      </c>
      <c r="F30" s="111"/>
    </row>
    <row r="31" spans="1:6" s="123" customFormat="1" ht="15.5">
      <c r="A31" s="131" t="s">
        <v>206</v>
      </c>
      <c r="B31" s="127">
        <v>490066</v>
      </c>
      <c r="C31" s="127">
        <v>362799.42</v>
      </c>
      <c r="D31" s="74">
        <f t="shared" si="2"/>
        <v>0.74030726473577024</v>
      </c>
      <c r="E31" s="128">
        <f t="shared" si="3"/>
        <v>127266.58000000002</v>
      </c>
      <c r="F31" s="111"/>
    </row>
    <row r="32" spans="1:6" s="123" customFormat="1" ht="15.5">
      <c r="A32" s="131" t="s">
        <v>214</v>
      </c>
      <c r="B32" s="127">
        <v>369576</v>
      </c>
      <c r="C32" s="127">
        <v>245675.51999999999</v>
      </c>
      <c r="D32" s="74">
        <f t="shared" si="2"/>
        <v>0.6647496590687707</v>
      </c>
      <c r="E32" s="128">
        <f t="shared" si="3"/>
        <v>123900.48000000001</v>
      </c>
      <c r="F32" s="111"/>
    </row>
    <row r="33" spans="1:8" s="123" customFormat="1" ht="15.5" collapsed="1">
      <c r="A33" s="132" t="s">
        <v>194</v>
      </c>
      <c r="B33" s="127">
        <v>2826202</v>
      </c>
      <c r="C33" s="127">
        <v>2733921.63</v>
      </c>
      <c r="D33" s="74">
        <f t="shared" si="2"/>
        <v>0.96734827517636734</v>
      </c>
      <c r="E33" s="128">
        <f t="shared" si="3"/>
        <v>92280.370000000112</v>
      </c>
      <c r="F33" s="111"/>
    </row>
    <row r="34" spans="1:8" s="123" customFormat="1" ht="15.5">
      <c r="A34" s="132" t="s">
        <v>240</v>
      </c>
      <c r="B34" s="133">
        <v>523000</v>
      </c>
      <c r="C34" s="133">
        <v>490000</v>
      </c>
      <c r="D34" s="74">
        <f t="shared" si="2"/>
        <v>0.93690248565965584</v>
      </c>
      <c r="E34" s="128">
        <f t="shared" si="3"/>
        <v>33000</v>
      </c>
      <c r="F34" s="111"/>
    </row>
    <row r="35" spans="1:8" s="123" customFormat="1" ht="15.5">
      <c r="A35" s="132" t="s">
        <v>195</v>
      </c>
      <c r="B35" s="133">
        <v>28174</v>
      </c>
      <c r="C35" s="133">
        <v>23898.45</v>
      </c>
      <c r="D35" s="74">
        <f t="shared" si="2"/>
        <v>0.84824483566408748</v>
      </c>
      <c r="E35" s="128">
        <f t="shared" si="3"/>
        <v>4275.5499999999993</v>
      </c>
      <c r="F35" s="111"/>
    </row>
    <row r="36" spans="1:8" s="123" customFormat="1" ht="15.5" hidden="1" outlineLevel="1">
      <c r="A36" s="132"/>
      <c r="B36" s="133"/>
      <c r="C36" s="133"/>
      <c r="D36" s="74"/>
      <c r="E36" s="128"/>
      <c r="F36" s="111"/>
    </row>
    <row r="37" spans="1:8" s="123" customFormat="1" ht="15.5" collapsed="1">
      <c r="A37" s="124" t="s">
        <v>211</v>
      </c>
      <c r="B37" s="125">
        <f>B38+B39+B40</f>
        <v>2794025</v>
      </c>
      <c r="C37" s="125">
        <f>C38+C39+C40</f>
        <v>2548359.5699999998</v>
      </c>
      <c r="D37" s="75">
        <f>C37/B37</f>
        <v>0.91207472016177371</v>
      </c>
      <c r="E37" s="125">
        <f>B37-C37</f>
        <v>245665.43000000017</v>
      </c>
      <c r="F37" s="111"/>
    </row>
    <row r="38" spans="1:8" s="123" customFormat="1" ht="15.5">
      <c r="A38" s="129" t="s">
        <v>219</v>
      </c>
      <c r="B38" s="127">
        <v>2794025</v>
      </c>
      <c r="C38" s="134">
        <v>2548359.5699999998</v>
      </c>
      <c r="D38" s="74">
        <f t="shared" ref="D38:D40" si="4">IFERROR(C38/B38,"-")</f>
        <v>0.91207472016177371</v>
      </c>
      <c r="E38" s="128">
        <f t="shared" ref="E38:E40" si="5">IF(B38&gt;0,B38-C38,0)</f>
        <v>245665.43000000017</v>
      </c>
      <c r="F38" s="111"/>
    </row>
    <row r="39" spans="1:8" s="123" customFormat="1" ht="15.5" hidden="1" outlineLevel="1">
      <c r="A39" s="130" t="s">
        <v>221</v>
      </c>
      <c r="B39" s="127"/>
      <c r="C39" s="133"/>
      <c r="D39" s="74" t="str">
        <f t="shared" si="4"/>
        <v>-</v>
      </c>
      <c r="E39" s="128">
        <f t="shared" si="5"/>
        <v>0</v>
      </c>
      <c r="F39" s="111"/>
    </row>
    <row r="40" spans="1:8" s="123" customFormat="1" ht="15.5" hidden="1" outlineLevel="1">
      <c r="A40" s="130" t="s">
        <v>222</v>
      </c>
      <c r="B40" s="127"/>
      <c r="C40" s="127"/>
      <c r="D40" s="74" t="str">
        <f t="shared" si="4"/>
        <v>-</v>
      </c>
      <c r="E40" s="128">
        <f t="shared" si="5"/>
        <v>0</v>
      </c>
      <c r="F40" s="111"/>
    </row>
    <row r="41" spans="1:8" s="123" customFormat="1" ht="15.5" collapsed="1">
      <c r="A41" s="124" t="s">
        <v>200</v>
      </c>
      <c r="B41" s="125">
        <f>B42</f>
        <v>5212891</v>
      </c>
      <c r="C41" s="125">
        <f t="shared" ref="C41:E41" si="6">C42</f>
        <v>1643572.24</v>
      </c>
      <c r="D41" s="75">
        <f>C41/B41</f>
        <v>0.31528996865654779</v>
      </c>
      <c r="E41" s="125">
        <f t="shared" si="6"/>
        <v>3569318.76</v>
      </c>
      <c r="F41" s="111"/>
    </row>
    <row r="42" spans="1:8" s="123" customFormat="1" ht="15.5">
      <c r="A42" s="135" t="s">
        <v>220</v>
      </c>
      <c r="B42" s="127">
        <v>5212891</v>
      </c>
      <c r="C42" s="134">
        <v>1643572.24</v>
      </c>
      <c r="D42" s="74">
        <f t="shared" ref="D42" si="7">IFERROR(C42/B42,"-")</f>
        <v>0.31528996865654779</v>
      </c>
      <c r="E42" s="128">
        <f t="shared" ref="E42" si="8">IF(B42&gt;0,B42-C42,0)</f>
        <v>3569318.76</v>
      </c>
      <c r="F42" s="111"/>
    </row>
    <row r="43" spans="1:8" s="123" customFormat="1" ht="15.5" hidden="1" outlineLevel="1">
      <c r="A43" s="136"/>
      <c r="B43" s="137"/>
      <c r="C43" s="137"/>
      <c r="D43" s="138"/>
      <c r="E43" s="137"/>
      <c r="F43" s="111"/>
    </row>
    <row r="44" spans="1:8" s="123" customFormat="1" ht="38.25" customHeight="1" collapsed="1">
      <c r="A44" s="227" t="s">
        <v>197</v>
      </c>
      <c r="B44" s="228"/>
      <c r="C44" s="228"/>
      <c r="D44" s="228"/>
      <c r="E44" s="229"/>
      <c r="F44" s="139"/>
      <c r="G44" s="139"/>
      <c r="H44" s="139"/>
    </row>
    <row r="45" spans="1:8" s="123" customFormat="1" ht="15.5">
      <c r="A45" s="140" t="s">
        <v>200</v>
      </c>
      <c r="B45" s="141">
        <f>B46</f>
        <v>58594060</v>
      </c>
      <c r="C45" s="141">
        <f>C46</f>
        <v>54731537.869999997</v>
      </c>
      <c r="D45" s="77">
        <f t="shared" ref="D45:D52" si="9">IFERROR(C45/B45,"-")</f>
        <v>0.93407997107556628</v>
      </c>
      <c r="E45" s="141">
        <f>B45-C45</f>
        <v>3862522.1300000027</v>
      </c>
      <c r="F45" s="139"/>
      <c r="G45" s="139"/>
      <c r="H45" s="139"/>
    </row>
    <row r="46" spans="1:8" s="123" customFormat="1" ht="16" thickBot="1">
      <c r="A46" s="142" t="s">
        <v>199</v>
      </c>
      <c r="B46" s="143">
        <v>58594060</v>
      </c>
      <c r="C46" s="143">
        <v>54731537.869999997</v>
      </c>
      <c r="D46" s="76">
        <f t="shared" si="9"/>
        <v>0.93407997107556628</v>
      </c>
      <c r="E46" s="144">
        <f>IF(B46&gt;0,B46-C46,0)</f>
        <v>3862522.1300000027</v>
      </c>
      <c r="F46" s="112"/>
      <c r="G46" s="113"/>
      <c r="H46" s="145"/>
    </row>
    <row r="47" spans="1:8" s="123" customFormat="1" ht="15.5">
      <c r="A47" s="140" t="s">
        <v>211</v>
      </c>
      <c r="B47" s="141">
        <f>B48</f>
        <v>31053528</v>
      </c>
      <c r="C47" s="141">
        <f>C48</f>
        <v>30396327.469999999</v>
      </c>
      <c r="D47" s="77">
        <f t="shared" si="9"/>
        <v>0.97883652607845395</v>
      </c>
      <c r="E47" s="141">
        <f>B47-C47</f>
        <v>657200.53000000119</v>
      </c>
      <c r="F47" s="139"/>
      <c r="G47" s="139"/>
      <c r="H47" s="139"/>
    </row>
    <row r="48" spans="1:8" s="123" customFormat="1" ht="16" thickBot="1">
      <c r="A48" s="142" t="s">
        <v>212</v>
      </c>
      <c r="B48" s="143">
        <v>31053528</v>
      </c>
      <c r="C48" s="143">
        <v>30396327.469999999</v>
      </c>
      <c r="D48" s="76">
        <f t="shared" si="9"/>
        <v>0.97883652607845395</v>
      </c>
      <c r="E48" s="144">
        <f>IF(B48&gt;0,B48-C48,0)</f>
        <v>657200.53000000119</v>
      </c>
      <c r="F48" s="112"/>
      <c r="G48" s="113"/>
      <c r="H48" s="145"/>
    </row>
    <row r="49" spans="1:9" s="123" customFormat="1" ht="15.5">
      <c r="A49" s="146" t="s">
        <v>154</v>
      </c>
      <c r="B49" s="147">
        <f>B50</f>
        <v>14424550</v>
      </c>
      <c r="C49" s="147">
        <f>C50</f>
        <v>12581445.9</v>
      </c>
      <c r="D49" s="77">
        <f t="shared" si="9"/>
        <v>0.87222449920448131</v>
      </c>
      <c r="E49" s="147">
        <f>B49-C49</f>
        <v>1843104.0999999996</v>
      </c>
      <c r="F49" s="139"/>
      <c r="G49" s="139"/>
      <c r="H49" s="139"/>
    </row>
    <row r="50" spans="1:9" s="123" customFormat="1" ht="16" thickBot="1">
      <c r="A50" s="142" t="s">
        <v>179</v>
      </c>
      <c r="B50" s="143">
        <v>14424550</v>
      </c>
      <c r="C50" s="143">
        <v>12581445.9</v>
      </c>
      <c r="D50" s="76">
        <f t="shared" si="9"/>
        <v>0.87222449920448131</v>
      </c>
      <c r="E50" s="144">
        <f>IF(B50&gt;0,B50-C50,0)</f>
        <v>1843104.0999999996</v>
      </c>
      <c r="F50" s="112"/>
      <c r="G50" s="113"/>
      <c r="H50" s="145"/>
      <c r="I50" s="148"/>
    </row>
    <row r="51" spans="1:9" s="123" customFormat="1" ht="15.5">
      <c r="A51" s="149" t="s">
        <v>190</v>
      </c>
      <c r="B51" s="147">
        <f>B52</f>
        <v>272456603</v>
      </c>
      <c r="C51" s="147">
        <f>C52</f>
        <v>265854872.91</v>
      </c>
      <c r="D51" s="77">
        <f t="shared" si="9"/>
        <v>0.97576960874756258</v>
      </c>
      <c r="E51" s="147">
        <f>B51-C51</f>
        <v>6601730.0900000036</v>
      </c>
      <c r="F51" s="139"/>
      <c r="G51" s="139"/>
      <c r="H51" s="139"/>
    </row>
    <row r="52" spans="1:9" s="123" customFormat="1" ht="24.75" customHeight="1" thickBot="1">
      <c r="A52" s="150" t="s">
        <v>195</v>
      </c>
      <c r="B52" s="143">
        <v>272456603</v>
      </c>
      <c r="C52" s="143">
        <v>265854872.91</v>
      </c>
      <c r="D52" s="76">
        <f t="shared" si="9"/>
        <v>0.97576960874756258</v>
      </c>
      <c r="E52" s="144">
        <f>IF(B52&gt;0,B52-C52,0)</f>
        <v>6601730.0900000036</v>
      </c>
      <c r="F52" s="111"/>
    </row>
    <row r="53" spans="1:9" s="123" customFormat="1" ht="18.5">
      <c r="A53" s="218" t="s">
        <v>144</v>
      </c>
      <c r="B53" s="219"/>
      <c r="C53" s="219"/>
      <c r="D53" s="219"/>
      <c r="E53" s="220"/>
      <c r="F53" s="111"/>
    </row>
    <row r="54" spans="1:9" s="123" customFormat="1" ht="15.5">
      <c r="A54" s="151" t="s">
        <v>146</v>
      </c>
      <c r="B54" s="125">
        <f>B59+B55+B61+B60+B58+B65+B64+B56+B63+B66+B62+B57</f>
        <v>27842922</v>
      </c>
      <c r="C54" s="125">
        <f>C59+C55+C61+C60+C58+C65+C64+C56+C63+C66+C62+C57</f>
        <v>23339724.099999994</v>
      </c>
      <c r="D54" s="75">
        <f>C54/B54</f>
        <v>0.83826417715784263</v>
      </c>
      <c r="E54" s="125">
        <f>B54-C54</f>
        <v>4503197.900000006</v>
      </c>
      <c r="F54" s="111"/>
    </row>
    <row r="55" spans="1:9" s="123" customFormat="1" ht="15.5">
      <c r="A55" s="152" t="s">
        <v>145</v>
      </c>
      <c r="B55" s="127">
        <v>19573171</v>
      </c>
      <c r="C55" s="127">
        <v>17509066.859999999</v>
      </c>
      <c r="D55" s="74">
        <f t="shared" ref="D55:D66" si="10">IFERROR(C55/B55,"-")</f>
        <v>0.89454421360749359</v>
      </c>
      <c r="E55" s="127">
        <f t="shared" ref="E55:E66" si="11">IF(B55&gt;0,B55-C55,0)</f>
        <v>2064104.1400000006</v>
      </c>
      <c r="F55" s="109"/>
      <c r="G55" s="109"/>
      <c r="H55" s="109"/>
      <c r="I55" s="118"/>
    </row>
    <row r="56" spans="1:9" s="123" customFormat="1" ht="15.5">
      <c r="A56" s="152" t="s">
        <v>182</v>
      </c>
      <c r="B56" s="127">
        <v>1627185</v>
      </c>
      <c r="C56" s="127">
        <v>1061028.8700000001</v>
      </c>
      <c r="D56" s="74">
        <f t="shared" si="10"/>
        <v>0.65206406769973924</v>
      </c>
      <c r="E56" s="127">
        <f t="shared" si="11"/>
        <v>566156.12999999989</v>
      </c>
      <c r="F56" s="118"/>
      <c r="G56" s="109"/>
      <c r="H56" s="109"/>
      <c r="I56" s="118"/>
    </row>
    <row r="57" spans="1:9" s="123" customFormat="1" ht="15.5">
      <c r="A57" s="152" t="s">
        <v>152</v>
      </c>
      <c r="B57" s="127">
        <v>1153419</v>
      </c>
      <c r="C57" s="127">
        <v>645988.57999999996</v>
      </c>
      <c r="D57" s="74">
        <f t="shared" si="10"/>
        <v>0.56006410506502835</v>
      </c>
      <c r="E57" s="127">
        <f t="shared" si="11"/>
        <v>507430.42000000004</v>
      </c>
      <c r="F57" s="109"/>
      <c r="G57" s="109"/>
      <c r="H57" s="109"/>
      <c r="I57" s="109"/>
    </row>
    <row r="58" spans="1:9" s="123" customFormat="1" ht="15.5">
      <c r="A58" s="152" t="s">
        <v>180</v>
      </c>
      <c r="B58" s="127">
        <v>1221948</v>
      </c>
      <c r="C58" s="127">
        <v>908126.61</v>
      </c>
      <c r="D58" s="74">
        <f t="shared" si="10"/>
        <v>0.74317942334698361</v>
      </c>
      <c r="E58" s="127">
        <f t="shared" si="11"/>
        <v>313821.39</v>
      </c>
      <c r="F58" s="109"/>
      <c r="G58" s="109"/>
      <c r="H58" s="109"/>
    </row>
    <row r="59" spans="1:9" s="123" customFormat="1" ht="15.5">
      <c r="A59" s="152" t="s">
        <v>153</v>
      </c>
      <c r="B59" s="127">
        <v>1129652</v>
      </c>
      <c r="C59" s="127">
        <v>890657.84</v>
      </c>
      <c r="D59" s="74">
        <f t="shared" si="10"/>
        <v>0.78843558901325361</v>
      </c>
      <c r="E59" s="127">
        <f t="shared" si="11"/>
        <v>238994.16000000003</v>
      </c>
      <c r="F59" s="111"/>
    </row>
    <row r="60" spans="1:9" s="123" customFormat="1" ht="15.5">
      <c r="A60" s="152" t="s">
        <v>177</v>
      </c>
      <c r="B60" s="127">
        <v>732997</v>
      </c>
      <c r="C60" s="127">
        <v>546157.74</v>
      </c>
      <c r="D60" s="74">
        <f t="shared" si="10"/>
        <v>0.74510228554823554</v>
      </c>
      <c r="E60" s="128">
        <f t="shared" si="11"/>
        <v>186839.26</v>
      </c>
      <c r="F60" s="109"/>
      <c r="G60" s="109"/>
      <c r="H60" s="109"/>
      <c r="I60" s="109"/>
    </row>
    <row r="61" spans="1:9" s="118" customFormat="1" ht="15.5">
      <c r="A61" s="152" t="s">
        <v>149</v>
      </c>
      <c r="B61" s="127">
        <v>351837</v>
      </c>
      <c r="C61" s="127">
        <v>208739.06</v>
      </c>
      <c r="D61" s="74">
        <f t="shared" si="10"/>
        <v>0.59328342385820709</v>
      </c>
      <c r="E61" s="127">
        <f t="shared" si="11"/>
        <v>143097.94</v>
      </c>
      <c r="F61" s="111"/>
      <c r="G61" s="123"/>
      <c r="H61" s="123"/>
      <c r="I61" s="123"/>
    </row>
    <row r="62" spans="1:9" s="118" customFormat="1" ht="15.5">
      <c r="A62" s="152" t="s">
        <v>184</v>
      </c>
      <c r="B62" s="127">
        <v>639450</v>
      </c>
      <c r="C62" s="127">
        <v>497510.14</v>
      </c>
      <c r="D62" s="74">
        <f t="shared" si="10"/>
        <v>0.7780282117444679</v>
      </c>
      <c r="E62" s="127">
        <f t="shared" si="11"/>
        <v>141939.85999999999</v>
      </c>
      <c r="F62" s="111"/>
      <c r="G62" s="123"/>
      <c r="H62" s="123"/>
      <c r="I62" s="123"/>
    </row>
    <row r="63" spans="1:9" ht="15.5">
      <c r="A63" s="152" t="s">
        <v>181</v>
      </c>
      <c r="B63" s="127">
        <v>762758</v>
      </c>
      <c r="C63" s="127">
        <v>627889.82999999996</v>
      </c>
      <c r="D63" s="74">
        <f t="shared" si="10"/>
        <v>0.8231835392090282</v>
      </c>
      <c r="E63" s="127">
        <f t="shared" si="11"/>
        <v>134868.17000000004</v>
      </c>
      <c r="F63" s="111"/>
      <c r="G63" s="123"/>
      <c r="H63" s="123"/>
      <c r="I63" s="123"/>
    </row>
    <row r="64" spans="1:9" ht="15.5">
      <c r="A64" s="152" t="s">
        <v>183</v>
      </c>
      <c r="B64" s="127">
        <v>370831</v>
      </c>
      <c r="C64" s="127">
        <v>254205.84</v>
      </c>
      <c r="D64" s="74">
        <f t="shared" si="10"/>
        <v>0.68550320766063244</v>
      </c>
      <c r="E64" s="127">
        <f t="shared" si="11"/>
        <v>116625.16</v>
      </c>
      <c r="F64" s="118"/>
    </row>
    <row r="65" spans="1:9" ht="15.5">
      <c r="A65" s="152" t="s">
        <v>151</v>
      </c>
      <c r="B65" s="127">
        <v>155988</v>
      </c>
      <c r="C65" s="127">
        <v>100476.87</v>
      </c>
      <c r="D65" s="74">
        <f t="shared" si="10"/>
        <v>0.64413204861912454</v>
      </c>
      <c r="E65" s="127">
        <f t="shared" si="11"/>
        <v>55511.130000000005</v>
      </c>
      <c r="F65" s="111"/>
      <c r="G65" s="123"/>
      <c r="H65" s="123"/>
      <c r="I65" s="123"/>
    </row>
    <row r="66" spans="1:9" ht="16" thickBot="1">
      <c r="A66" s="152" t="s">
        <v>218</v>
      </c>
      <c r="B66" s="127">
        <v>123686</v>
      </c>
      <c r="C66" s="127">
        <v>89875.86</v>
      </c>
      <c r="D66" s="74">
        <f t="shared" si="10"/>
        <v>0.72664537619455716</v>
      </c>
      <c r="E66" s="163">
        <f t="shared" si="11"/>
        <v>33810.14</v>
      </c>
      <c r="F66" s="111"/>
      <c r="G66" s="123"/>
      <c r="H66" s="123"/>
    </row>
    <row r="67" spans="1:9" ht="15.5" hidden="1" outlineLevel="1">
      <c r="A67" s="153"/>
      <c r="B67" s="154"/>
      <c r="C67" s="154"/>
      <c r="D67" s="114"/>
      <c r="E67" s="155"/>
    </row>
    <row r="68" spans="1:9" ht="16" collapsed="1" thickBot="1">
      <c r="A68" s="156" t="s">
        <v>147</v>
      </c>
      <c r="B68" s="24">
        <f>B54+B10+B23+B45+B49+B51+B47+B37+B41</f>
        <v>571550998</v>
      </c>
      <c r="C68" s="24">
        <f>C54+C10+C23+C45+C49+C51+C47+C37+C41</f>
        <v>512978277.37000006</v>
      </c>
      <c r="D68" s="81">
        <f>IFERROR(C68/B68,"-")</f>
        <v>0.89751969494417727</v>
      </c>
      <c r="E68" s="24">
        <f>E54+E10+E23+E45+E49+E51+E47+E37+E41</f>
        <v>58572720.630000003</v>
      </c>
    </row>
    <row r="69" spans="1:9" ht="45" customHeight="1">
      <c r="A69" s="221" t="s">
        <v>161</v>
      </c>
      <c r="B69" s="221"/>
      <c r="C69" s="221"/>
      <c r="D69" s="221"/>
      <c r="E69" s="222"/>
    </row>
    <row r="70" spans="1:9" ht="46.5">
      <c r="A70" s="46" t="s">
        <v>16</v>
      </c>
      <c r="B70" s="68" t="s">
        <v>217</v>
      </c>
      <c r="C70" s="46" t="str">
        <f>C7</f>
        <v>Izpilde (01.01.2025.-30.11.2025.)</v>
      </c>
      <c r="D70" s="68" t="s">
        <v>20</v>
      </c>
      <c r="E70" s="68" t="s">
        <v>124</v>
      </c>
    </row>
    <row r="71" spans="1:9" ht="15.5">
      <c r="A71" s="48">
        <v>1</v>
      </c>
      <c r="B71" s="48">
        <v>2</v>
      </c>
      <c r="C71" s="48">
        <v>3</v>
      </c>
      <c r="D71" s="48" t="s">
        <v>127</v>
      </c>
      <c r="E71" s="48" t="s">
        <v>128</v>
      </c>
    </row>
    <row r="72" spans="1:9" ht="15.5">
      <c r="A72" s="157" t="s">
        <v>156</v>
      </c>
      <c r="B72" s="128">
        <v>396217731</v>
      </c>
      <c r="C72" s="128">
        <v>381157134.87</v>
      </c>
      <c r="D72" s="74">
        <v>0.96198909096776386</v>
      </c>
      <c r="E72" s="128">
        <v>15060596.129999995</v>
      </c>
    </row>
    <row r="73" spans="1:9" ht="15.5">
      <c r="A73" s="157" t="s">
        <v>166</v>
      </c>
      <c r="B73" s="128">
        <v>75327153</v>
      </c>
      <c r="C73" s="128">
        <v>63697958.430000007</v>
      </c>
      <c r="D73" s="74">
        <v>0.84561749506184059</v>
      </c>
      <c r="E73" s="128">
        <v>11629194.569999993</v>
      </c>
    </row>
    <row r="74" spans="1:9" ht="15.5">
      <c r="A74" s="157" t="s">
        <v>165</v>
      </c>
      <c r="B74" s="128">
        <v>14756989</v>
      </c>
      <c r="C74" s="128">
        <v>4419817.3899999997</v>
      </c>
      <c r="D74" s="74">
        <v>0.29950672118817734</v>
      </c>
      <c r="E74" s="128">
        <v>10337171.609999999</v>
      </c>
    </row>
    <row r="75" spans="1:9" ht="15.5">
      <c r="A75" s="157" t="s">
        <v>157</v>
      </c>
      <c r="B75" s="128">
        <v>23492238</v>
      </c>
      <c r="C75" s="128">
        <v>15773607.359999999</v>
      </c>
      <c r="D75" s="74">
        <v>0.67143910937731854</v>
      </c>
      <c r="E75" s="128">
        <v>7718630.6400000006</v>
      </c>
    </row>
    <row r="76" spans="1:9" ht="15.5">
      <c r="A76" s="157" t="s">
        <v>160</v>
      </c>
      <c r="B76" s="128">
        <v>26701487</v>
      </c>
      <c r="C76" s="128">
        <v>22450556.239999998</v>
      </c>
      <c r="D76" s="74">
        <v>0.84079797653216837</v>
      </c>
      <c r="E76" s="128">
        <v>4250930.7600000016</v>
      </c>
    </row>
    <row r="77" spans="1:9" ht="15.5">
      <c r="A77" s="157" t="s">
        <v>163</v>
      </c>
      <c r="B77" s="128">
        <v>6163825</v>
      </c>
      <c r="C77" s="128">
        <v>3558722.88</v>
      </c>
      <c r="D77" s="74">
        <v>0.5773562487578735</v>
      </c>
      <c r="E77" s="128">
        <v>2605102.12</v>
      </c>
    </row>
    <row r="78" spans="1:9" ht="15.5">
      <c r="A78" s="157" t="s">
        <v>159</v>
      </c>
      <c r="B78" s="128">
        <v>4744794</v>
      </c>
      <c r="C78" s="128">
        <v>2361322.58</v>
      </c>
      <c r="D78" s="74">
        <v>0.49766598507753973</v>
      </c>
      <c r="E78" s="128">
        <v>2383471.42</v>
      </c>
    </row>
    <row r="79" spans="1:9" ht="15.5">
      <c r="A79" s="157" t="s">
        <v>168</v>
      </c>
      <c r="B79" s="128">
        <v>7500322</v>
      </c>
      <c r="C79" s="128">
        <v>5745702.8800000008</v>
      </c>
      <c r="D79" s="74">
        <v>0.76606082778846041</v>
      </c>
      <c r="E79" s="128">
        <v>1754619.1199999992</v>
      </c>
    </row>
    <row r="80" spans="1:9" ht="15.5">
      <c r="A80" s="157" t="s">
        <v>164</v>
      </c>
      <c r="B80" s="128">
        <v>9096972</v>
      </c>
      <c r="C80" s="128">
        <v>8223227.6899999995</v>
      </c>
      <c r="D80" s="74">
        <v>0.90395218211070671</v>
      </c>
      <c r="E80" s="128">
        <v>873744.31000000052</v>
      </c>
    </row>
    <row r="81" spans="1:5" ht="15.5">
      <c r="A81" s="159" t="s">
        <v>167</v>
      </c>
      <c r="B81" s="160">
        <v>1897191</v>
      </c>
      <c r="C81" s="160">
        <v>1090677.57</v>
      </c>
      <c r="D81" s="74">
        <v>0.57489075691377411</v>
      </c>
      <c r="E81" s="128">
        <v>806513.42999999993</v>
      </c>
    </row>
    <row r="82" spans="1:5" ht="15.5">
      <c r="A82" s="158" t="s">
        <v>158</v>
      </c>
      <c r="B82" s="128">
        <v>2448561</v>
      </c>
      <c r="C82" s="128">
        <v>1871957.77</v>
      </c>
      <c r="D82" s="74">
        <v>0.7645134305414486</v>
      </c>
      <c r="E82" s="128">
        <v>576603.23</v>
      </c>
    </row>
    <row r="83" spans="1:5" ht="15.5">
      <c r="A83" s="157" t="s">
        <v>169</v>
      </c>
      <c r="B83" s="128">
        <v>2710473</v>
      </c>
      <c r="C83" s="128">
        <v>2292040.33</v>
      </c>
      <c r="D83" s="74">
        <v>0.84562374537580709</v>
      </c>
      <c r="E83" s="128">
        <v>418432.66999999993</v>
      </c>
    </row>
    <row r="84" spans="1:5" ht="15.5">
      <c r="A84" s="157" t="s">
        <v>215</v>
      </c>
      <c r="B84" s="128">
        <v>493262</v>
      </c>
      <c r="C84" s="128">
        <v>335551.38</v>
      </c>
      <c r="D84" s="74">
        <v>0.68027007959258978</v>
      </c>
      <c r="E84" s="128">
        <v>157710.62</v>
      </c>
    </row>
    <row r="85" spans="1:5" ht="15.5" hidden="1" outlineLevel="1">
      <c r="A85" s="157" t="s">
        <v>170</v>
      </c>
      <c r="B85" s="128"/>
      <c r="C85" s="128"/>
      <c r="D85" s="74" t="s">
        <v>0</v>
      </c>
      <c r="E85" s="160">
        <v>0</v>
      </c>
    </row>
    <row r="86" spans="1:5" ht="15.5" hidden="1" outlineLevel="1">
      <c r="A86" s="157" t="s">
        <v>171</v>
      </c>
      <c r="B86" s="128"/>
      <c r="C86" s="128"/>
      <c r="D86" s="74" t="s">
        <v>0</v>
      </c>
      <c r="E86" s="160">
        <v>0</v>
      </c>
    </row>
    <row r="87" spans="1:5" ht="15.5" hidden="1" outlineLevel="1">
      <c r="A87" s="158" t="s">
        <v>172</v>
      </c>
      <c r="B87" s="128"/>
      <c r="C87" s="128"/>
      <c r="D87" s="74" t="s">
        <v>0</v>
      </c>
      <c r="E87" s="160">
        <v>0</v>
      </c>
    </row>
    <row r="88" spans="1:5" ht="15.5" hidden="1" outlineLevel="1">
      <c r="A88" s="157" t="s">
        <v>173</v>
      </c>
      <c r="B88" s="128"/>
      <c r="C88" s="128"/>
      <c r="D88" s="74" t="s">
        <v>0</v>
      </c>
      <c r="E88" s="160">
        <v>0</v>
      </c>
    </row>
    <row r="89" spans="1:5" ht="15.5" hidden="1" outlineLevel="1">
      <c r="A89" s="161" t="s">
        <v>174</v>
      </c>
      <c r="B89" s="155"/>
      <c r="C89" s="155"/>
      <c r="D89" s="74" t="s">
        <v>0</v>
      </c>
      <c r="E89" s="162">
        <v>0</v>
      </c>
    </row>
    <row r="90" spans="1:5" ht="16" collapsed="1" thickBot="1">
      <c r="A90" s="58" t="s">
        <v>17</v>
      </c>
      <c r="B90" s="24">
        <v>571550998</v>
      </c>
      <c r="C90" s="24">
        <v>512978277.36999995</v>
      </c>
      <c r="D90" s="81">
        <v>0.89751969494417705</v>
      </c>
      <c r="E90" s="24">
        <v>58572720.630000055</v>
      </c>
    </row>
    <row r="91" spans="1:5" ht="15.5">
      <c r="A91" s="223" t="s">
        <v>223</v>
      </c>
      <c r="B91" s="223"/>
      <c r="C91" s="223"/>
      <c r="D91" s="223"/>
      <c r="E91" s="223"/>
    </row>
    <row r="92" spans="1:5" ht="33.75" customHeight="1">
      <c r="A92" s="224" t="s">
        <v>186</v>
      </c>
      <c r="B92" s="224"/>
      <c r="C92" s="224"/>
      <c r="D92" s="224"/>
      <c r="E92" s="224"/>
    </row>
    <row r="93" spans="1:5" ht="15.5">
      <c r="A93" s="118"/>
      <c r="B93" s="118"/>
      <c r="C93" s="118"/>
      <c r="D93" s="118"/>
      <c r="E93" s="118"/>
    </row>
    <row r="94" spans="1:5">
      <c r="B94" s="110"/>
      <c r="C94" s="110"/>
    </row>
  </sheetData>
  <mergeCells count="10">
    <mergeCell ref="A53:E53"/>
    <mergeCell ref="A69:E69"/>
    <mergeCell ref="A91:E91"/>
    <mergeCell ref="A92:E92"/>
    <mergeCell ref="A2:E2"/>
    <mergeCell ref="A4:D4"/>
    <mergeCell ref="A5:D5"/>
    <mergeCell ref="A6:D6"/>
    <mergeCell ref="A9:E9"/>
    <mergeCell ref="A44:E44"/>
  </mergeCells>
  <printOptions horizontalCentered="1"/>
  <pageMargins left="0.7" right="0.7" top="0.75" bottom="0.75" header="0.3" footer="0.3"/>
  <pageSetup paperSize="9" scale="73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30"/>
  <sheetViews>
    <sheetView topLeftCell="A2" zoomScale="90" zoomScaleNormal="90" zoomScaleSheetLayoutView="100" workbookViewId="0">
      <selection activeCell="G18" sqref="G18"/>
    </sheetView>
  </sheetViews>
  <sheetFormatPr defaultColWidth="9" defaultRowHeight="15.5"/>
  <cols>
    <col min="1" max="1" width="22.81640625" style="60" customWidth="1"/>
    <col min="2" max="2" width="15.1796875" style="70" customWidth="1"/>
    <col min="3" max="3" width="16.81640625" style="60" customWidth="1"/>
    <col min="4" max="4" width="14.81640625" style="60" customWidth="1"/>
    <col min="5" max="5" width="14.1796875" style="60" customWidth="1"/>
    <col min="6" max="6" width="11.54296875" style="60" customWidth="1"/>
    <col min="7" max="7" width="14.7265625" style="60" customWidth="1"/>
    <col min="8" max="8" width="16" style="60" customWidth="1"/>
    <col min="9" max="9" width="15.453125" style="60" customWidth="1"/>
    <col min="10" max="10" width="12.453125" style="60" customWidth="1"/>
    <col min="11" max="11" width="11.1796875" style="60" bestFit="1" customWidth="1"/>
    <col min="12" max="12" width="13.81640625" style="60" customWidth="1"/>
    <col min="13" max="16384" width="9" style="60"/>
  </cols>
  <sheetData>
    <row r="1" spans="1:12" ht="18.5">
      <c r="B1" s="61"/>
      <c r="C1" s="61"/>
      <c r="E1" s="62"/>
    </row>
    <row r="2" spans="1:12" ht="48" customHeight="1">
      <c r="A2" s="230" t="s">
        <v>229</v>
      </c>
      <c r="B2" s="230"/>
      <c r="C2" s="230"/>
      <c r="D2" s="230"/>
      <c r="E2" s="230"/>
    </row>
    <row r="3" spans="1:12" ht="21" customHeight="1" thickBot="1">
      <c r="A3" s="104" t="s">
        <v>243</v>
      </c>
      <c r="B3" s="105"/>
      <c r="C3" s="105"/>
      <c r="D3" s="105"/>
      <c r="E3" s="105"/>
    </row>
    <row r="4" spans="1:12" ht="46.5">
      <c r="A4" s="63" t="s">
        <v>2</v>
      </c>
      <c r="B4" s="64" t="s">
        <v>217</v>
      </c>
      <c r="C4" s="64" t="s">
        <v>242</v>
      </c>
      <c r="D4" s="64" t="s">
        <v>20</v>
      </c>
      <c r="E4" s="65" t="s">
        <v>124</v>
      </c>
    </row>
    <row r="5" spans="1:12" ht="18.75" hidden="1" customHeight="1">
      <c r="A5" s="66">
        <v>1</v>
      </c>
      <c r="B5" s="67"/>
      <c r="C5" s="68">
        <v>4</v>
      </c>
      <c r="D5" s="68" t="s">
        <v>4</v>
      </c>
      <c r="E5" s="69" t="s">
        <v>5</v>
      </c>
    </row>
    <row r="6" spans="1:12" ht="16" thickBot="1">
      <c r="A6" s="164">
        <v>1</v>
      </c>
      <c r="B6" s="165">
        <v>2</v>
      </c>
      <c r="C6" s="166">
        <v>3</v>
      </c>
      <c r="D6" s="166" t="s">
        <v>127</v>
      </c>
      <c r="E6" s="167" t="s">
        <v>128</v>
      </c>
    </row>
    <row r="7" spans="1:12">
      <c r="A7" s="168" t="s">
        <v>57</v>
      </c>
      <c r="B7" s="169">
        <f>B8+B9+B10+B11+B12+B13+B14+B15+B16+B17</f>
        <v>2910909</v>
      </c>
      <c r="C7" s="213">
        <f>C8+C9+C10+C11+C12+C13+C14+C15+C16+C17</f>
        <v>2772761.07</v>
      </c>
      <c r="D7" s="170">
        <f t="shared" ref="D7" si="0">C7/B7</f>
        <v>0.95254130926112768</v>
      </c>
      <c r="E7" s="171">
        <f t="shared" ref="E7" si="1">B7-C7</f>
        <v>138147.93000000017</v>
      </c>
      <c r="F7" s="70"/>
    </row>
    <row r="8" spans="1:12">
      <c r="A8" s="214" t="s">
        <v>142</v>
      </c>
      <c r="B8" s="216">
        <v>573735</v>
      </c>
      <c r="C8" s="216">
        <v>517375.53</v>
      </c>
      <c r="D8" s="174">
        <f t="shared" ref="D8:D13" si="2">C8/B8</f>
        <v>0.90176741875604594</v>
      </c>
      <c r="E8" s="175">
        <f>B8-C8</f>
        <v>56359.469999999972</v>
      </c>
      <c r="F8" s="90"/>
    </row>
    <row r="9" spans="1:12" ht="15" customHeight="1">
      <c r="A9" s="214" t="s">
        <v>137</v>
      </c>
      <c r="B9" s="216">
        <v>1240634</v>
      </c>
      <c r="C9" s="216">
        <v>1204003.6599999999</v>
      </c>
      <c r="D9" s="174">
        <f t="shared" si="2"/>
        <v>0.970474499328569</v>
      </c>
      <c r="E9" s="175">
        <f>B9-C9</f>
        <v>36630.340000000084</v>
      </c>
      <c r="F9" s="90"/>
    </row>
    <row r="10" spans="1:12">
      <c r="A10" s="157" t="s">
        <v>234</v>
      </c>
      <c r="B10" s="217">
        <v>63564</v>
      </c>
      <c r="C10" s="172">
        <v>43478.67</v>
      </c>
      <c r="D10" s="174">
        <f t="shared" si="2"/>
        <v>0.68401406456484803</v>
      </c>
      <c r="E10" s="175">
        <f>B10-C10</f>
        <v>20085.330000000002</v>
      </c>
      <c r="F10" s="90"/>
    </row>
    <row r="11" spans="1:12">
      <c r="A11" s="214" t="s">
        <v>141</v>
      </c>
      <c r="B11" s="216">
        <v>99198</v>
      </c>
      <c r="C11" s="216">
        <v>89355.5</v>
      </c>
      <c r="D11" s="174">
        <f t="shared" si="2"/>
        <v>0.90077924958164479</v>
      </c>
      <c r="E11" s="175">
        <f>B11-C11</f>
        <v>9842.5</v>
      </c>
      <c r="F11" s="90"/>
    </row>
    <row r="12" spans="1:12">
      <c r="A12" s="214" t="s">
        <v>227</v>
      </c>
      <c r="B12" s="216">
        <v>54840</v>
      </c>
      <c r="C12" s="216">
        <v>46289.13</v>
      </c>
      <c r="D12" s="174">
        <f t="shared" si="2"/>
        <v>0.84407603938730846</v>
      </c>
      <c r="E12" s="175">
        <f>B12-C12</f>
        <v>8550.8700000000026</v>
      </c>
      <c r="F12" s="90"/>
    </row>
    <row r="13" spans="1:12">
      <c r="A13" s="214" t="s">
        <v>233</v>
      </c>
      <c r="B13" s="216">
        <v>20000</v>
      </c>
      <c r="C13" s="216">
        <v>14507.55</v>
      </c>
      <c r="D13" s="174">
        <f t="shared" si="2"/>
        <v>0.72537750000000001</v>
      </c>
      <c r="E13" s="175">
        <f t="shared" ref="E13" si="3">B13-C13</f>
        <v>5492.4500000000007</v>
      </c>
      <c r="F13" s="90"/>
    </row>
    <row r="14" spans="1:12">
      <c r="A14" s="214" t="s">
        <v>110</v>
      </c>
      <c r="B14" s="216">
        <v>35183</v>
      </c>
      <c r="C14" s="216">
        <v>34008.29</v>
      </c>
      <c r="D14" s="174">
        <f t="shared" ref="D14:D17" si="4">C14/B14</f>
        <v>0.96661143165733454</v>
      </c>
      <c r="E14" s="175">
        <f>B14-C14</f>
        <v>1174.7099999999991</v>
      </c>
      <c r="F14" s="90"/>
      <c r="G14" s="173"/>
      <c r="H14" s="173"/>
      <c r="I14" s="173"/>
      <c r="J14" s="173"/>
      <c r="K14" s="173"/>
      <c r="L14" s="70"/>
    </row>
    <row r="15" spans="1:12">
      <c r="A15" s="214" t="s">
        <v>231</v>
      </c>
      <c r="B15" s="216">
        <v>174881</v>
      </c>
      <c r="C15" s="216">
        <v>174873.36</v>
      </c>
      <c r="D15" s="174">
        <f>C15/B15</f>
        <v>0.99995631315008482</v>
      </c>
      <c r="E15" s="175">
        <f>B15-C15</f>
        <v>7.6400000000139698</v>
      </c>
      <c r="F15" s="90"/>
    </row>
    <row r="16" spans="1:12">
      <c r="A16" s="214" t="s">
        <v>232</v>
      </c>
      <c r="B16" s="216">
        <v>547449</v>
      </c>
      <c r="C16" s="216">
        <v>547445.15</v>
      </c>
      <c r="D16" s="174">
        <f>C16/B16</f>
        <v>0.9999929673814365</v>
      </c>
      <c r="E16" s="175">
        <f>B16-C16</f>
        <v>3.8499999999767169</v>
      </c>
      <c r="F16" s="90"/>
    </row>
    <row r="17" spans="1:11">
      <c r="A17" s="157" t="s">
        <v>236</v>
      </c>
      <c r="B17" s="216">
        <v>101425</v>
      </c>
      <c r="C17" s="216">
        <v>101424.23</v>
      </c>
      <c r="D17" s="174">
        <f t="shared" si="4"/>
        <v>0.99999240818338675</v>
      </c>
      <c r="E17" s="175">
        <f>B17-C17</f>
        <v>0.77000000000407454</v>
      </c>
    </row>
    <row r="18" spans="1:11">
      <c r="A18" s="82" t="s">
        <v>226</v>
      </c>
      <c r="B18" s="60"/>
      <c r="F18" s="70"/>
    </row>
    <row r="19" spans="1:11">
      <c r="A19" s="91" t="s">
        <v>228</v>
      </c>
      <c r="B19" s="60"/>
      <c r="F19" s="70"/>
    </row>
    <row r="20" spans="1:11">
      <c r="A20" s="91" t="s">
        <v>235</v>
      </c>
      <c r="B20" s="60"/>
      <c r="F20" s="70"/>
    </row>
    <row r="21" spans="1:11">
      <c r="A21" s="91" t="s">
        <v>237</v>
      </c>
      <c r="B21" s="60"/>
      <c r="F21" s="70"/>
    </row>
    <row r="22" spans="1:11">
      <c r="A22" s="85" t="s">
        <v>138</v>
      </c>
      <c r="B22" s="60"/>
      <c r="F22" s="70"/>
    </row>
    <row r="23" spans="1:11">
      <c r="A23" s="86" t="s">
        <v>139</v>
      </c>
      <c r="B23" s="60"/>
      <c r="F23" s="89"/>
      <c r="K23" s="26"/>
    </row>
    <row r="24" spans="1:11">
      <c r="A24" s="86" t="s">
        <v>143</v>
      </c>
      <c r="B24" s="60"/>
      <c r="F24" s="89"/>
      <c r="K24" s="26"/>
    </row>
    <row r="25" spans="1:11">
      <c r="A25" s="86" t="s">
        <v>140</v>
      </c>
      <c r="B25" s="60"/>
      <c r="F25" s="70"/>
      <c r="H25" s="71"/>
    </row>
    <row r="26" spans="1:11">
      <c r="B26" s="60"/>
      <c r="F26" s="70"/>
      <c r="H26" s="71"/>
    </row>
    <row r="27" spans="1:11">
      <c r="B27" s="60"/>
      <c r="H27" s="71"/>
    </row>
    <row r="28" spans="1:11">
      <c r="A28" s="83"/>
      <c r="B28" s="83"/>
      <c r="C28" s="83"/>
      <c r="D28" s="83"/>
      <c r="E28" s="83"/>
    </row>
    <row r="29" spans="1:11" ht="18.75" customHeight="1">
      <c r="A29" s="84"/>
      <c r="B29" s="84"/>
      <c r="C29" s="84"/>
      <c r="D29" s="84"/>
      <c r="E29" s="84"/>
    </row>
    <row r="30" spans="1:11">
      <c r="B30" s="60"/>
    </row>
  </sheetData>
  <sortState xmlns:xlrd2="http://schemas.microsoft.com/office/spreadsheetml/2017/richdata2" ref="E8:E13">
    <sortCondition descending="1" ref="E8:E13"/>
  </sortState>
  <mergeCells count="1">
    <mergeCell ref="A2:E2"/>
  </mergeCells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&amp;C&amp;P/&amp;N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I224"/>
  <sheetViews>
    <sheetView zoomScaleNormal="100" zoomScaleSheetLayoutView="100" workbookViewId="0">
      <selection activeCell="A99" sqref="A99:C109"/>
    </sheetView>
  </sheetViews>
  <sheetFormatPr defaultColWidth="9" defaultRowHeight="15.5" outlineLevelRow="1"/>
  <cols>
    <col min="1" max="1" width="31.1796875" style="176" customWidth="1"/>
    <col min="2" max="2" width="16" style="176" customWidth="1"/>
    <col min="3" max="3" width="14.54296875" style="203" customWidth="1"/>
    <col min="4" max="4" width="18" style="176" customWidth="1"/>
    <col min="5" max="5" width="24.1796875" style="176" customWidth="1"/>
    <col min="6" max="6" width="15.1796875" style="176" customWidth="1"/>
    <col min="7" max="8" width="18" style="176" bestFit="1" customWidth="1"/>
    <col min="9" max="9" width="15.54296875" style="176" customWidth="1"/>
    <col min="10" max="16384" width="9" style="176"/>
  </cols>
  <sheetData>
    <row r="1" spans="1:9">
      <c r="A1" s="4"/>
      <c r="B1" s="4"/>
      <c r="C1" s="25"/>
      <c r="D1" s="4"/>
      <c r="E1" s="4"/>
    </row>
    <row r="2" spans="1:9" ht="35.25" customHeight="1">
      <c r="A2" s="235" t="s">
        <v>129</v>
      </c>
      <c r="B2" s="235"/>
      <c r="C2" s="235"/>
      <c r="D2" s="235"/>
      <c r="E2" s="235"/>
    </row>
    <row r="3" spans="1:9" ht="19.5" customHeight="1">
      <c r="A3" s="27"/>
      <c r="B3" s="4"/>
      <c r="C3" s="25"/>
      <c r="D3" s="4"/>
      <c r="E3" s="4"/>
    </row>
    <row r="4" spans="1:9" ht="49.5" customHeight="1">
      <c r="A4" s="5" t="s">
        <v>2</v>
      </c>
      <c r="B4" s="5" t="s">
        <v>3</v>
      </c>
      <c r="C4" s="8" t="s">
        <v>21</v>
      </c>
      <c r="D4" s="5" t="s">
        <v>19</v>
      </c>
      <c r="E4" s="6" t="s">
        <v>124</v>
      </c>
    </row>
    <row r="5" spans="1:9" s="210" customFormat="1" ht="16" thickBot="1">
      <c r="A5" s="5">
        <v>1</v>
      </c>
      <c r="B5" s="5">
        <v>2</v>
      </c>
      <c r="C5" s="8">
        <v>3</v>
      </c>
      <c r="D5" s="5" t="s">
        <v>127</v>
      </c>
      <c r="E5" s="6" t="s">
        <v>128</v>
      </c>
      <c r="G5" s="210" t="s">
        <v>188</v>
      </c>
      <c r="H5" s="210" t="s">
        <v>202</v>
      </c>
    </row>
    <row r="6" spans="1:9" s="207" customFormat="1" ht="31.5" hidden="1" customHeight="1" outlineLevel="1">
      <c r="A6" s="28" t="s">
        <v>6</v>
      </c>
      <c r="B6" s="29">
        <v>0</v>
      </c>
      <c r="C6" s="29">
        <v>0</v>
      </c>
      <c r="D6" s="30" t="s">
        <v>0</v>
      </c>
      <c r="E6" s="31">
        <f>B6-C6</f>
        <v>0</v>
      </c>
      <c r="F6" s="204"/>
      <c r="G6" s="207" t="s">
        <v>131</v>
      </c>
      <c r="H6" s="211">
        <f>B30+B46+B55+B60+B64+B68+B72+B76+B80+B84+B88+B92+B96</f>
        <v>0</v>
      </c>
      <c r="I6" s="211">
        <f>C30+C46+C55+C60+C64+C68+C72+C76+C80+C84+C88+C92+C96</f>
        <v>0</v>
      </c>
    </row>
    <row r="7" spans="1:9" hidden="1" outlineLevel="1">
      <c r="A7" s="23" t="s">
        <v>8</v>
      </c>
      <c r="B7" s="32">
        <v>0</v>
      </c>
      <c r="C7" s="32">
        <v>0</v>
      </c>
      <c r="D7" s="33" t="s">
        <v>0</v>
      </c>
      <c r="E7" s="12">
        <f>B7-C7</f>
        <v>0</v>
      </c>
      <c r="F7" s="204"/>
      <c r="G7" s="176" t="s">
        <v>132</v>
      </c>
      <c r="H7" s="203">
        <f>B15+B48+B54+B59+B63+B67+B71+B75+B79+B83+B87+B91+B95</f>
        <v>0</v>
      </c>
      <c r="I7" s="203">
        <f>C15+C48+C54+C59+C63+C67+C71+C75+C79+C83+C87+C91+C95</f>
        <v>0</v>
      </c>
    </row>
    <row r="8" spans="1:9" hidden="1" outlineLevel="1">
      <c r="A8" s="23" t="s">
        <v>7</v>
      </c>
      <c r="B8" s="34">
        <v>0</v>
      </c>
      <c r="C8" s="34">
        <v>0</v>
      </c>
      <c r="D8" s="33" t="s">
        <v>0</v>
      </c>
      <c r="E8" s="12">
        <f>B8-C8</f>
        <v>0</v>
      </c>
      <c r="F8" s="204"/>
      <c r="G8" s="176" t="s">
        <v>133</v>
      </c>
      <c r="H8" s="203">
        <f>B11+B44+B53+B58+B62+B66+B70+B74+B78+B82+B86+B90+B94</f>
        <v>0</v>
      </c>
      <c r="I8" s="203">
        <f>C11+C44+C53+C58+C62+C66+C70+C74+C78+C82+C86+C90+C94</f>
        <v>0</v>
      </c>
    </row>
    <row r="9" spans="1:9" s="207" customFormat="1" ht="16" hidden="1" outlineLevel="1" thickBot="1">
      <c r="A9" s="35" t="s">
        <v>9</v>
      </c>
      <c r="B9" s="36">
        <v>0</v>
      </c>
      <c r="C9" s="36">
        <v>0</v>
      </c>
      <c r="D9" s="37" t="s">
        <v>0</v>
      </c>
      <c r="E9" s="38">
        <f>B9-C9</f>
        <v>0</v>
      </c>
      <c r="F9" s="204"/>
      <c r="G9" s="205" t="s">
        <v>201</v>
      </c>
      <c r="I9" s="176"/>
    </row>
    <row r="10" spans="1:9" s="207" customFormat="1" ht="25.5" hidden="1" customHeight="1" outlineLevel="1">
      <c r="A10" s="233" t="s">
        <v>58</v>
      </c>
      <c r="B10" s="234"/>
      <c r="C10" s="234"/>
      <c r="D10" s="234"/>
      <c r="E10" s="234"/>
      <c r="F10" s="204"/>
      <c r="G10" s="210"/>
      <c r="I10" s="176"/>
    </row>
    <row r="11" spans="1:9" s="207" customFormat="1" hidden="1" outlineLevel="1">
      <c r="A11" s="7" t="s">
        <v>22</v>
      </c>
      <c r="B11" s="8">
        <f>B12+B14+B13</f>
        <v>0</v>
      </c>
      <c r="C11" s="8">
        <f>C12+C14+C13</f>
        <v>0</v>
      </c>
      <c r="D11" s="75" t="e">
        <f>C11/B11</f>
        <v>#DIV/0!</v>
      </c>
      <c r="E11" s="9">
        <f>B11-C11</f>
        <v>0</v>
      </c>
      <c r="F11" s="204"/>
      <c r="H11" s="205"/>
      <c r="I11" s="203"/>
    </row>
    <row r="12" spans="1:9" s="207" customFormat="1" hidden="1" outlineLevel="1">
      <c r="A12" s="10" t="s">
        <v>26</v>
      </c>
      <c r="B12" s="106"/>
      <c r="C12" s="106"/>
      <c r="D12" s="74" t="str">
        <f>IFERROR(C12/B12,"-")</f>
        <v>-</v>
      </c>
      <c r="E12" s="12">
        <f>IF(B12&gt;0,B12-C12,0)</f>
        <v>0</v>
      </c>
      <c r="F12" s="204"/>
      <c r="G12" s="176"/>
      <c r="H12" s="205"/>
      <c r="I12" s="203"/>
    </row>
    <row r="13" spans="1:9" s="207" customFormat="1" hidden="1" outlineLevel="1">
      <c r="A13" s="10" t="s">
        <v>196</v>
      </c>
      <c r="B13" s="106"/>
      <c r="C13" s="107"/>
      <c r="D13" s="11" t="str">
        <f>IFERROR(C13/B13,"-")</f>
        <v>-</v>
      </c>
      <c r="E13" s="12">
        <f>IF(B13&gt;0,B13-C13,0)</f>
        <v>0</v>
      </c>
      <c r="F13" s="204"/>
      <c r="G13" s="176"/>
      <c r="H13" s="205"/>
      <c r="I13" s="203"/>
    </row>
    <row r="14" spans="1:9" s="207" customFormat="1" hidden="1" outlineLevel="1">
      <c r="A14" s="10" t="s">
        <v>38</v>
      </c>
      <c r="B14" s="106"/>
      <c r="C14" s="107"/>
      <c r="D14" s="74" t="str">
        <f>IFERROR(C14/B14,"-")</f>
        <v>-</v>
      </c>
      <c r="E14" s="12">
        <f>IF(B14&gt;0,B14-C14,0)</f>
        <v>0</v>
      </c>
      <c r="F14" s="204"/>
      <c r="G14" s="205"/>
      <c r="H14" s="205"/>
      <c r="I14" s="176"/>
    </row>
    <row r="15" spans="1:9" s="207" customFormat="1" hidden="1" outlineLevel="1">
      <c r="A15" s="7" t="s">
        <v>23</v>
      </c>
      <c r="B15" s="8">
        <f>B16+B17+B18+B27+B29+B25++B28+B19+B21+B20+B26+B22+B23+B24</f>
        <v>0</v>
      </c>
      <c r="C15" s="8">
        <f>C16+C17+C18+C27+C29+C25++C28+C19+C21+C20+C26+C22+C23+C24</f>
        <v>0</v>
      </c>
      <c r="D15" s="75" t="e">
        <f>C15/B15</f>
        <v>#DIV/0!</v>
      </c>
      <c r="E15" s="9">
        <f>B15-C15</f>
        <v>0</v>
      </c>
      <c r="F15" s="204"/>
      <c r="G15" s="205"/>
      <c r="H15" s="205"/>
      <c r="I15" s="176"/>
    </row>
    <row r="16" spans="1:9" s="207" customFormat="1" hidden="1" outlineLevel="1">
      <c r="A16" s="10" t="s">
        <v>32</v>
      </c>
      <c r="B16" s="106"/>
      <c r="C16" s="107"/>
      <c r="D16" s="74" t="str">
        <f t="shared" ref="D16:D29" si="0">IFERROR(C16/B16,"-")</f>
        <v>-</v>
      </c>
      <c r="E16" s="12">
        <f>IF(B16&gt;0,B16-C16,0)</f>
        <v>0</v>
      </c>
      <c r="F16" s="204"/>
      <c r="G16" s="210"/>
      <c r="I16" s="176"/>
    </row>
    <row r="17" spans="1:9" s="207" customFormat="1" hidden="1" outlineLevel="1">
      <c r="A17" s="10" t="s">
        <v>36</v>
      </c>
      <c r="B17" s="106"/>
      <c r="C17" s="107"/>
      <c r="D17" s="74" t="str">
        <f t="shared" si="0"/>
        <v>-</v>
      </c>
      <c r="E17" s="12">
        <f t="shared" ref="E17:E29" si="1">IF(B17&gt;0,B17-C17,0)</f>
        <v>0</v>
      </c>
      <c r="F17" s="204"/>
      <c r="H17" s="205"/>
      <c r="I17" s="212"/>
    </row>
    <row r="18" spans="1:9" s="207" customFormat="1" hidden="1" outlineLevel="1">
      <c r="A18" s="10" t="s">
        <v>39</v>
      </c>
      <c r="B18" s="106"/>
      <c r="C18" s="107"/>
      <c r="D18" s="74" t="str">
        <f t="shared" si="0"/>
        <v>-</v>
      </c>
      <c r="E18" s="12">
        <f t="shared" si="1"/>
        <v>0</v>
      </c>
      <c r="F18" s="204"/>
      <c r="G18" s="176"/>
      <c r="H18" s="205"/>
      <c r="I18" s="212"/>
    </row>
    <row r="19" spans="1:9" s="207" customFormat="1" hidden="1" outlineLevel="1">
      <c r="A19" s="10" t="s">
        <v>102</v>
      </c>
      <c r="B19" s="106"/>
      <c r="C19" s="107"/>
      <c r="D19" s="74" t="str">
        <f t="shared" si="0"/>
        <v>-</v>
      </c>
      <c r="E19" s="12">
        <f t="shared" si="1"/>
        <v>0</v>
      </c>
      <c r="F19" s="204"/>
      <c r="G19" s="176"/>
      <c r="H19" s="205"/>
      <c r="I19" s="212"/>
    </row>
    <row r="20" spans="1:9" s="207" customFormat="1" hidden="1" outlineLevel="1">
      <c r="A20" s="10" t="s">
        <v>29</v>
      </c>
      <c r="B20" s="106"/>
      <c r="C20" s="107"/>
      <c r="D20" s="74" t="str">
        <f t="shared" si="0"/>
        <v>-</v>
      </c>
      <c r="E20" s="12">
        <f t="shared" si="1"/>
        <v>0</v>
      </c>
      <c r="F20" s="205"/>
      <c r="G20" s="205"/>
      <c r="H20" s="205"/>
      <c r="I20" s="176"/>
    </row>
    <row r="21" spans="1:9" s="207" customFormat="1" hidden="1" outlineLevel="1">
      <c r="A21" s="10" t="s">
        <v>125</v>
      </c>
      <c r="B21" s="106"/>
      <c r="C21" s="107"/>
      <c r="D21" s="74" t="str">
        <f t="shared" si="0"/>
        <v>-</v>
      </c>
      <c r="E21" s="12">
        <f t="shared" si="1"/>
        <v>0</v>
      </c>
      <c r="F21" s="204"/>
      <c r="G21" s="205"/>
      <c r="H21" s="205"/>
      <c r="I21" s="176"/>
    </row>
    <row r="22" spans="1:9" s="207" customFormat="1" hidden="1" outlineLevel="1">
      <c r="A22" s="10" t="s">
        <v>126</v>
      </c>
      <c r="B22" s="106"/>
      <c r="C22" s="107"/>
      <c r="D22" s="74" t="str">
        <f t="shared" si="0"/>
        <v>-</v>
      </c>
      <c r="E22" s="12">
        <f t="shared" si="1"/>
        <v>0</v>
      </c>
      <c r="F22" s="204"/>
      <c r="G22" s="205"/>
      <c r="H22" s="205"/>
      <c r="I22" s="176"/>
    </row>
    <row r="23" spans="1:9" s="207" customFormat="1" hidden="1" outlineLevel="1">
      <c r="A23" s="10" t="s">
        <v>111</v>
      </c>
      <c r="B23" s="98">
        <v>0</v>
      </c>
      <c r="C23" s="98">
        <v>0</v>
      </c>
      <c r="D23" s="74" t="str">
        <f t="shared" si="0"/>
        <v>-</v>
      </c>
      <c r="E23" s="12">
        <f t="shared" si="1"/>
        <v>0</v>
      </c>
      <c r="F23" s="204"/>
      <c r="G23" s="205"/>
      <c r="H23" s="205"/>
      <c r="I23" s="176"/>
    </row>
    <row r="24" spans="1:9" s="207" customFormat="1" hidden="1" outlineLevel="1">
      <c r="A24" s="10" t="s">
        <v>130</v>
      </c>
      <c r="B24" s="100">
        <v>0</v>
      </c>
      <c r="C24" s="100">
        <v>0</v>
      </c>
      <c r="D24" s="74" t="str">
        <f t="shared" si="0"/>
        <v>-</v>
      </c>
      <c r="E24" s="12">
        <f t="shared" si="1"/>
        <v>0</v>
      </c>
      <c r="F24" s="204"/>
      <c r="G24" s="205"/>
      <c r="H24" s="205"/>
      <c r="I24" s="176"/>
    </row>
    <row r="25" spans="1:9" s="207" customFormat="1" hidden="1" outlineLevel="1">
      <c r="A25" s="10" t="s">
        <v>101</v>
      </c>
      <c r="B25" s="106"/>
      <c r="C25" s="107"/>
      <c r="D25" s="74" t="str">
        <f t="shared" si="0"/>
        <v>-</v>
      </c>
      <c r="E25" s="12">
        <f t="shared" si="1"/>
        <v>0</v>
      </c>
      <c r="F25" s="204"/>
      <c r="G25" s="205"/>
      <c r="H25" s="205"/>
      <c r="I25" s="176"/>
    </row>
    <row r="26" spans="1:9" s="207" customFormat="1" hidden="1" outlineLevel="1">
      <c r="A26" s="10" t="s">
        <v>109</v>
      </c>
      <c r="B26" s="106"/>
      <c r="C26" s="107"/>
      <c r="D26" s="74" t="str">
        <f t="shared" si="0"/>
        <v>-</v>
      </c>
      <c r="E26" s="12">
        <f t="shared" si="1"/>
        <v>0</v>
      </c>
      <c r="F26" s="204"/>
      <c r="G26" s="205"/>
      <c r="H26" s="205"/>
      <c r="I26" s="176"/>
    </row>
    <row r="27" spans="1:9" s="207" customFormat="1" hidden="1" outlineLevel="1">
      <c r="A27" s="10" t="s">
        <v>37</v>
      </c>
      <c r="B27" s="106"/>
      <c r="C27" s="107"/>
      <c r="D27" s="74" t="str">
        <f t="shared" si="0"/>
        <v>-</v>
      </c>
      <c r="E27" s="12">
        <f t="shared" si="1"/>
        <v>0</v>
      </c>
      <c r="F27" s="204"/>
      <c r="G27" s="205"/>
      <c r="H27" s="205"/>
      <c r="I27" s="176"/>
    </row>
    <row r="28" spans="1:9" s="207" customFormat="1" hidden="1" outlineLevel="1">
      <c r="A28" s="10" t="s">
        <v>104</v>
      </c>
      <c r="B28" s="106"/>
      <c r="C28" s="107"/>
      <c r="D28" s="74" t="str">
        <f t="shared" si="0"/>
        <v>-</v>
      </c>
      <c r="E28" s="12">
        <f t="shared" si="1"/>
        <v>0</v>
      </c>
      <c r="F28" s="204"/>
      <c r="G28" s="205"/>
      <c r="H28" s="205"/>
      <c r="I28" s="176"/>
    </row>
    <row r="29" spans="1:9" s="207" customFormat="1" hidden="1" outlineLevel="1">
      <c r="A29" s="10" t="s">
        <v>27</v>
      </c>
      <c r="B29" s="98">
        <v>0</v>
      </c>
      <c r="C29" s="98">
        <v>0</v>
      </c>
      <c r="D29" s="74" t="str">
        <f t="shared" si="0"/>
        <v>-</v>
      </c>
      <c r="E29" s="12">
        <f t="shared" si="1"/>
        <v>0</v>
      </c>
      <c r="F29" s="204"/>
      <c r="G29" s="205"/>
      <c r="H29" s="205"/>
      <c r="I29" s="176"/>
    </row>
    <row r="30" spans="1:9" s="207" customFormat="1" hidden="1" outlineLevel="1">
      <c r="A30" s="13" t="s">
        <v>24</v>
      </c>
      <c r="B30" s="8">
        <f>B31+B40+B39+B35+B32+B42+B41+B33+B34+B36+B38+B37</f>
        <v>0</v>
      </c>
      <c r="C30" s="8">
        <f>C31+C40+C39+C35+C32+C42+C41+C33+C34+C36+C38+C37</f>
        <v>0</v>
      </c>
      <c r="D30" s="75" t="e">
        <f>C30/B30</f>
        <v>#DIV/0!</v>
      </c>
      <c r="E30" s="9">
        <f>B30-C30</f>
        <v>0</v>
      </c>
      <c r="F30" s="204"/>
      <c r="G30" s="205"/>
      <c r="H30" s="205"/>
      <c r="I30" s="205"/>
    </row>
    <row r="31" spans="1:9" s="207" customFormat="1" hidden="1" outlineLevel="1">
      <c r="A31" s="10" t="s">
        <v>33</v>
      </c>
      <c r="B31" s="106"/>
      <c r="C31" s="107"/>
      <c r="D31" s="74" t="str">
        <f t="shared" ref="D31:D42" si="2">IFERROR(C31/B31,"-")</f>
        <v>-</v>
      </c>
      <c r="E31" s="12">
        <f>IF(B31&gt;0,B31-C31,0)</f>
        <v>0</v>
      </c>
      <c r="F31" s="204"/>
      <c r="G31" s="205"/>
      <c r="H31" s="205"/>
      <c r="I31" s="205"/>
    </row>
    <row r="32" spans="1:9" s="207" customFormat="1" hidden="1" outlineLevel="1">
      <c r="A32" s="10" t="s">
        <v>25</v>
      </c>
      <c r="B32" s="106"/>
      <c r="C32" s="107"/>
      <c r="D32" s="74" t="str">
        <f t="shared" si="2"/>
        <v>-</v>
      </c>
      <c r="E32" s="12">
        <f t="shared" ref="E32:E42" si="3">IF(B32&gt;0,B32-C32,0)</f>
        <v>0</v>
      </c>
      <c r="F32" s="204"/>
      <c r="G32" s="205"/>
      <c r="H32" s="205"/>
      <c r="I32" s="205"/>
    </row>
    <row r="33" spans="1:9" s="207" customFormat="1" hidden="1" outlineLevel="1">
      <c r="A33" s="10" t="s">
        <v>59</v>
      </c>
      <c r="B33" s="106"/>
      <c r="C33" s="107"/>
      <c r="D33" s="74" t="str">
        <f t="shared" si="2"/>
        <v>-</v>
      </c>
      <c r="E33" s="12">
        <f t="shared" si="3"/>
        <v>0</v>
      </c>
      <c r="F33" s="204"/>
      <c r="G33" s="205"/>
      <c r="H33" s="205"/>
      <c r="I33" s="205"/>
    </row>
    <row r="34" spans="1:9" s="207" customFormat="1" hidden="1" outlineLevel="1">
      <c r="A34" s="10" t="s">
        <v>60</v>
      </c>
      <c r="B34" s="106"/>
      <c r="C34" s="107"/>
      <c r="D34" s="74" t="str">
        <f t="shared" si="2"/>
        <v>-</v>
      </c>
      <c r="E34" s="12">
        <f t="shared" si="3"/>
        <v>0</v>
      </c>
      <c r="F34" s="204"/>
      <c r="G34" s="205"/>
      <c r="H34" s="205"/>
      <c r="I34" s="205"/>
    </row>
    <row r="35" spans="1:9" s="207" customFormat="1" hidden="1" outlineLevel="1">
      <c r="A35" s="10" t="s">
        <v>28</v>
      </c>
      <c r="B35" s="106"/>
      <c r="C35" s="107"/>
      <c r="D35" s="74" t="str">
        <f t="shared" si="2"/>
        <v>-</v>
      </c>
      <c r="E35" s="12">
        <f t="shared" si="3"/>
        <v>0</v>
      </c>
      <c r="F35" s="204"/>
      <c r="G35" s="205"/>
      <c r="H35" s="205"/>
      <c r="I35" s="205"/>
    </row>
    <row r="36" spans="1:9" s="207" customFormat="1" hidden="1" outlineLevel="1">
      <c r="A36" s="10" t="s">
        <v>100</v>
      </c>
      <c r="B36" s="101">
        <v>0</v>
      </c>
      <c r="C36" s="101">
        <v>0</v>
      </c>
      <c r="D36" s="74" t="str">
        <f t="shared" si="2"/>
        <v>-</v>
      </c>
      <c r="E36" s="12">
        <f t="shared" si="3"/>
        <v>0</v>
      </c>
      <c r="F36" s="204"/>
      <c r="G36" s="205"/>
      <c r="H36" s="205"/>
      <c r="I36" s="205"/>
    </row>
    <row r="37" spans="1:9" s="207" customFormat="1" hidden="1" outlineLevel="1">
      <c r="A37" s="10" t="s">
        <v>107</v>
      </c>
      <c r="B37" s="98">
        <v>0</v>
      </c>
      <c r="C37" s="98">
        <v>0</v>
      </c>
      <c r="D37" s="74" t="str">
        <f t="shared" si="2"/>
        <v>-</v>
      </c>
      <c r="E37" s="12">
        <f t="shared" si="3"/>
        <v>0</v>
      </c>
      <c r="F37" s="204"/>
      <c r="G37" s="205"/>
      <c r="H37" s="205"/>
      <c r="I37" s="205"/>
    </row>
    <row r="38" spans="1:9" s="207" customFormat="1" hidden="1" outlineLevel="1">
      <c r="A38" s="10" t="s">
        <v>105</v>
      </c>
      <c r="B38" s="99">
        <v>0</v>
      </c>
      <c r="C38" s="99">
        <v>0</v>
      </c>
      <c r="D38" s="74" t="str">
        <f t="shared" si="2"/>
        <v>-</v>
      </c>
      <c r="E38" s="12">
        <f t="shared" si="3"/>
        <v>0</v>
      </c>
      <c r="F38" s="204"/>
      <c r="G38" s="205"/>
      <c r="H38" s="205"/>
      <c r="I38" s="205"/>
    </row>
    <row r="39" spans="1:9" s="207" customFormat="1" hidden="1" outlineLevel="1">
      <c r="A39" s="10" t="s">
        <v>106</v>
      </c>
      <c r="B39" s="106"/>
      <c r="C39" s="107"/>
      <c r="D39" s="74" t="str">
        <f t="shared" si="2"/>
        <v>-</v>
      </c>
      <c r="E39" s="12">
        <f t="shared" si="3"/>
        <v>0</v>
      </c>
      <c r="F39" s="204"/>
      <c r="G39" s="205"/>
      <c r="H39" s="205"/>
      <c r="I39" s="205"/>
    </row>
    <row r="40" spans="1:9" s="207" customFormat="1" hidden="1" outlineLevel="1">
      <c r="A40" s="10" t="s">
        <v>31</v>
      </c>
      <c r="B40" s="106"/>
      <c r="C40" s="107"/>
      <c r="D40" s="74" t="str">
        <f t="shared" si="2"/>
        <v>-</v>
      </c>
      <c r="E40" s="12">
        <f t="shared" si="3"/>
        <v>0</v>
      </c>
      <c r="F40" s="204"/>
      <c r="G40" s="205"/>
      <c r="H40" s="205"/>
      <c r="I40" s="205"/>
    </row>
    <row r="41" spans="1:9" s="207" customFormat="1" hidden="1" outlineLevel="1">
      <c r="A41" s="14" t="s">
        <v>61</v>
      </c>
      <c r="B41" s="102">
        <v>0</v>
      </c>
      <c r="C41" s="102">
        <v>0</v>
      </c>
      <c r="D41" s="74" t="str">
        <f t="shared" si="2"/>
        <v>-</v>
      </c>
      <c r="E41" s="12">
        <f t="shared" si="3"/>
        <v>0</v>
      </c>
      <c r="F41" s="204"/>
      <c r="G41" s="205"/>
      <c r="H41" s="205"/>
      <c r="I41" s="205"/>
    </row>
    <row r="42" spans="1:9" s="207" customFormat="1" ht="16" hidden="1" outlineLevel="1" thickBot="1">
      <c r="A42" s="15" t="s">
        <v>30</v>
      </c>
      <c r="B42" s="106"/>
      <c r="C42" s="107"/>
      <c r="D42" s="76" t="str">
        <f t="shared" si="2"/>
        <v>-</v>
      </c>
      <c r="E42" s="12">
        <f t="shared" si="3"/>
        <v>0</v>
      </c>
      <c r="F42" s="204"/>
      <c r="G42" s="205"/>
      <c r="H42" s="205"/>
      <c r="I42" s="205"/>
    </row>
    <row r="43" spans="1:9" s="207" customFormat="1" ht="38.25" hidden="1" customHeight="1" outlineLevel="1">
      <c r="A43" s="236" t="s">
        <v>108</v>
      </c>
      <c r="B43" s="237"/>
      <c r="C43" s="237"/>
      <c r="D43" s="237"/>
      <c r="E43" s="237"/>
      <c r="F43" s="204"/>
      <c r="G43" s="208"/>
      <c r="H43" s="208"/>
      <c r="I43" s="208"/>
    </row>
    <row r="44" spans="1:9" s="207" customFormat="1" ht="38.25" hidden="1" customHeight="1" outlineLevel="1">
      <c r="A44" s="16" t="s">
        <v>22</v>
      </c>
      <c r="B44" s="17">
        <f>B45</f>
        <v>0</v>
      </c>
      <c r="C44" s="17">
        <f>C45</f>
        <v>0</v>
      </c>
      <c r="D44" s="77" t="str">
        <f>IFERROR(C44/B44,"-")</f>
        <v>-</v>
      </c>
      <c r="E44" s="18">
        <f>B44-C44</f>
        <v>0</v>
      </c>
      <c r="F44" s="204"/>
      <c r="G44" s="208"/>
      <c r="H44" s="208"/>
      <c r="I44" s="208"/>
    </row>
    <row r="45" spans="1:9" s="207" customFormat="1" ht="16" hidden="1" outlineLevel="1" thickBot="1">
      <c r="A45" s="19" t="s">
        <v>34</v>
      </c>
      <c r="B45" s="106"/>
      <c r="C45" s="107"/>
      <c r="D45" s="76" t="str">
        <f>IFERROR(C45/B45,"-")</f>
        <v>-</v>
      </c>
      <c r="E45" s="39" t="str">
        <f>IF(B45&gt;0,B45-C45,"0")</f>
        <v>0</v>
      </c>
      <c r="F45" s="204"/>
      <c r="G45" s="205"/>
      <c r="H45" s="206"/>
      <c r="I45" s="176"/>
    </row>
    <row r="46" spans="1:9" s="207" customFormat="1" ht="38.25" hidden="1" customHeight="1" outlineLevel="1">
      <c r="A46" s="16" t="s">
        <v>24</v>
      </c>
      <c r="B46" s="16">
        <f>B47</f>
        <v>0</v>
      </c>
      <c r="C46" s="73">
        <f>C47</f>
        <v>0</v>
      </c>
      <c r="D46" s="77" t="str">
        <f>IFERROR(C46/B46,"-")</f>
        <v>-</v>
      </c>
      <c r="E46" s="18">
        <f>B46-C46</f>
        <v>0</v>
      </c>
      <c r="F46" s="204"/>
      <c r="G46" s="208"/>
      <c r="H46" s="208"/>
      <c r="I46" s="208"/>
    </row>
    <row r="47" spans="1:9" s="207" customFormat="1" ht="16" hidden="1" outlineLevel="1" thickBot="1">
      <c r="A47" s="19" t="s">
        <v>35</v>
      </c>
      <c r="B47" s="106"/>
      <c r="C47" s="107"/>
      <c r="D47" s="76" t="str">
        <f>IFERROR(C47/B47,"-")</f>
        <v>-</v>
      </c>
      <c r="E47" s="39" t="str">
        <f>IF(B47&gt;0,B47-C47,"0")</f>
        <v>0</v>
      </c>
      <c r="F47" s="204"/>
      <c r="G47" s="205"/>
      <c r="H47" s="206"/>
      <c r="I47" s="176"/>
    </row>
    <row r="48" spans="1:9" s="207" customFormat="1" ht="31.5" hidden="1" customHeight="1" outlineLevel="1">
      <c r="A48" s="20" t="s">
        <v>23</v>
      </c>
      <c r="B48" s="20">
        <f>B49</f>
        <v>0</v>
      </c>
      <c r="C48" s="72">
        <f>C49</f>
        <v>0</v>
      </c>
      <c r="D48" s="77" t="e">
        <f>C48/B48</f>
        <v>#DIV/0!</v>
      </c>
      <c r="E48" s="18">
        <f>B48-C48</f>
        <v>0</v>
      </c>
      <c r="F48" s="204"/>
      <c r="G48" s="208"/>
      <c r="H48" s="208"/>
      <c r="I48" s="208"/>
    </row>
    <row r="49" spans="1:8" s="207" customFormat="1" ht="40.5" hidden="1" customHeight="1" outlineLevel="1" thickBot="1">
      <c r="A49" s="21" t="s">
        <v>29</v>
      </c>
      <c r="B49" s="106"/>
      <c r="C49" s="107"/>
      <c r="D49" s="76" t="str">
        <f>IFERROR(C49/B49,"-")</f>
        <v>-</v>
      </c>
      <c r="E49" s="39" t="str">
        <f>IF(B49&gt;0,B49-C49,"0")</f>
        <v>0</v>
      </c>
      <c r="F49" s="204"/>
      <c r="G49" s="209"/>
    </row>
    <row r="50" spans="1:8" s="207" customFormat="1" ht="18.5" hidden="1" outlineLevel="1">
      <c r="A50" s="233" t="s">
        <v>62</v>
      </c>
      <c r="B50" s="234"/>
      <c r="C50" s="234"/>
      <c r="D50" s="234"/>
      <c r="E50" s="234"/>
      <c r="F50" s="204"/>
      <c r="G50" s="209"/>
    </row>
    <row r="51" spans="1:8" s="207" customFormat="1" ht="31" hidden="1" outlineLevel="1">
      <c r="A51" s="22" t="s">
        <v>63</v>
      </c>
      <c r="B51" s="8">
        <f>B69+B65+B61+B57+B52+B73+B77+B81+B85+B89+B93</f>
        <v>0</v>
      </c>
      <c r="C51" s="8">
        <f>C69+C65+C61+C57+C52+C73+C77+C81+C85+C89+C93</f>
        <v>0</v>
      </c>
      <c r="D51" s="75" t="e">
        <f>C51/B51</f>
        <v>#DIV/0!</v>
      </c>
      <c r="E51" s="9">
        <f>B51-C51</f>
        <v>0</v>
      </c>
      <c r="F51" s="204"/>
      <c r="G51" s="209"/>
      <c r="H51" s="211"/>
    </row>
    <row r="52" spans="1:8" s="207" customFormat="1" hidden="1" outlineLevel="1">
      <c r="A52" s="40" t="s">
        <v>1</v>
      </c>
      <c r="B52" s="103">
        <f>B53+B54+B55+B56</f>
        <v>0</v>
      </c>
      <c r="C52" s="103">
        <f>C53+C54+C55+C56</f>
        <v>0</v>
      </c>
      <c r="D52" s="78" t="str">
        <f t="shared" ref="D52:D96" si="4">IFERROR(C52/B52,"-")</f>
        <v>-</v>
      </c>
      <c r="E52" s="41" t="str">
        <f t="shared" ref="E52:E96" si="5">IF(B52&gt;0,B52-C52,"-")</f>
        <v>-</v>
      </c>
      <c r="F52" s="204"/>
      <c r="G52" s="209"/>
    </row>
    <row r="53" spans="1:8" s="207" customFormat="1" hidden="1" outlineLevel="1">
      <c r="A53" s="42" t="s">
        <v>64</v>
      </c>
      <c r="B53" s="98">
        <v>0</v>
      </c>
      <c r="C53" s="98">
        <v>0</v>
      </c>
      <c r="D53" s="78" t="str">
        <f t="shared" si="4"/>
        <v>-</v>
      </c>
      <c r="E53" s="41" t="str">
        <f t="shared" si="5"/>
        <v>-</v>
      </c>
      <c r="F53" s="204"/>
      <c r="G53" s="209"/>
    </row>
    <row r="54" spans="1:8" s="207" customFormat="1" hidden="1" outlineLevel="1">
      <c r="A54" s="42" t="s">
        <v>65</v>
      </c>
      <c r="B54" s="98">
        <v>0</v>
      </c>
      <c r="C54" s="98">
        <v>0</v>
      </c>
      <c r="D54" s="78" t="str">
        <f t="shared" si="4"/>
        <v>-</v>
      </c>
      <c r="E54" s="41" t="str">
        <f t="shared" si="5"/>
        <v>-</v>
      </c>
      <c r="F54" s="204"/>
      <c r="G54" s="209"/>
    </row>
    <row r="55" spans="1:8" s="207" customFormat="1" hidden="1" outlineLevel="1">
      <c r="A55" s="42" t="s">
        <v>66</v>
      </c>
      <c r="B55" s="106"/>
      <c r="C55" s="107"/>
      <c r="D55" s="78" t="str">
        <f t="shared" si="4"/>
        <v>-</v>
      </c>
      <c r="E55" s="41" t="str">
        <f t="shared" si="5"/>
        <v>-</v>
      </c>
      <c r="F55" s="204"/>
      <c r="G55" s="209"/>
    </row>
    <row r="56" spans="1:8" s="207" customFormat="1" hidden="1" outlineLevel="1">
      <c r="A56" s="42" t="s">
        <v>67</v>
      </c>
      <c r="B56" s="88">
        <v>0</v>
      </c>
      <c r="C56" s="88">
        <v>0</v>
      </c>
      <c r="D56" s="78" t="str">
        <f t="shared" si="4"/>
        <v>-</v>
      </c>
      <c r="E56" s="41" t="str">
        <f t="shared" si="5"/>
        <v>-</v>
      </c>
      <c r="F56" s="204"/>
      <c r="G56" s="209"/>
    </row>
    <row r="57" spans="1:8" s="207" customFormat="1" hidden="1" outlineLevel="1">
      <c r="A57" s="40" t="s">
        <v>15</v>
      </c>
      <c r="B57" s="103">
        <f>B58+B59+B60</f>
        <v>0</v>
      </c>
      <c r="C57" s="103">
        <f>C58+C59+C60</f>
        <v>0</v>
      </c>
      <c r="D57" s="78" t="str">
        <f t="shared" si="4"/>
        <v>-</v>
      </c>
      <c r="E57" s="41" t="str">
        <f t="shared" si="5"/>
        <v>-</v>
      </c>
      <c r="F57" s="204"/>
      <c r="G57" s="209"/>
    </row>
    <row r="58" spans="1:8" s="207" customFormat="1" hidden="1" outlineLevel="1">
      <c r="A58" s="42" t="s">
        <v>68</v>
      </c>
      <c r="B58" s="88">
        <v>0</v>
      </c>
      <c r="C58" s="88">
        <v>0</v>
      </c>
      <c r="D58" s="78" t="str">
        <f t="shared" si="4"/>
        <v>-</v>
      </c>
      <c r="E58" s="41" t="str">
        <f t="shared" si="5"/>
        <v>-</v>
      </c>
      <c r="F58" s="204"/>
      <c r="G58" s="209"/>
    </row>
    <row r="59" spans="1:8" s="207" customFormat="1" hidden="1" outlineLevel="1">
      <c r="A59" s="42" t="s">
        <v>69</v>
      </c>
      <c r="B59" s="106"/>
      <c r="C59" s="107"/>
      <c r="D59" s="78" t="str">
        <f t="shared" si="4"/>
        <v>-</v>
      </c>
      <c r="E59" s="41" t="str">
        <f t="shared" si="5"/>
        <v>-</v>
      </c>
      <c r="F59" s="204"/>
      <c r="G59" s="209"/>
    </row>
    <row r="60" spans="1:8" s="207" customFormat="1" hidden="1" outlineLevel="1">
      <c r="A60" s="42" t="s">
        <v>70</v>
      </c>
      <c r="B60" s="98">
        <v>0</v>
      </c>
      <c r="C60" s="98">
        <v>0</v>
      </c>
      <c r="D60" s="78" t="str">
        <f t="shared" si="4"/>
        <v>-</v>
      </c>
      <c r="E60" s="41" t="str">
        <f t="shared" si="5"/>
        <v>-</v>
      </c>
      <c r="F60" s="204"/>
      <c r="G60" s="209"/>
    </row>
    <row r="61" spans="1:8" s="207" customFormat="1" hidden="1" outlineLevel="1">
      <c r="A61" s="40" t="s">
        <v>13</v>
      </c>
      <c r="B61" s="103">
        <f>B62+B63+B64</f>
        <v>0</v>
      </c>
      <c r="C61" s="103">
        <f>C62+C63+C64</f>
        <v>0</v>
      </c>
      <c r="D61" s="78" t="str">
        <f t="shared" si="4"/>
        <v>-</v>
      </c>
      <c r="E61" s="41" t="str">
        <f t="shared" si="5"/>
        <v>-</v>
      </c>
      <c r="F61" s="204"/>
      <c r="G61" s="209"/>
    </row>
    <row r="62" spans="1:8" s="207" customFormat="1" hidden="1" outlineLevel="1">
      <c r="A62" s="42" t="s">
        <v>71</v>
      </c>
      <c r="B62" s="88">
        <v>0</v>
      </c>
      <c r="C62" s="88">
        <v>0</v>
      </c>
      <c r="D62" s="78" t="str">
        <f t="shared" si="4"/>
        <v>-</v>
      </c>
      <c r="E62" s="41" t="str">
        <f t="shared" si="5"/>
        <v>-</v>
      </c>
      <c r="F62" s="204"/>
      <c r="G62" s="209"/>
    </row>
    <row r="63" spans="1:8" s="207" customFormat="1" hidden="1" outlineLevel="1">
      <c r="A63" s="42" t="s">
        <v>72</v>
      </c>
      <c r="B63" s="106"/>
      <c r="C63" s="107"/>
      <c r="D63" s="78" t="str">
        <f t="shared" si="4"/>
        <v>-</v>
      </c>
      <c r="E63" s="41" t="str">
        <f t="shared" si="5"/>
        <v>-</v>
      </c>
      <c r="F63" s="204"/>
      <c r="G63" s="209"/>
    </row>
    <row r="64" spans="1:8" s="207" customFormat="1" hidden="1" outlineLevel="1">
      <c r="A64" s="42" t="s">
        <v>73</v>
      </c>
      <c r="B64" s="106"/>
      <c r="C64" s="107"/>
      <c r="D64" s="78" t="str">
        <f t="shared" si="4"/>
        <v>-</v>
      </c>
      <c r="E64" s="41" t="str">
        <f t="shared" si="5"/>
        <v>-</v>
      </c>
      <c r="F64" s="204"/>
      <c r="G64" s="209"/>
    </row>
    <row r="65" spans="1:7" s="207" customFormat="1" hidden="1" outlineLevel="1">
      <c r="A65" s="40" t="s">
        <v>10</v>
      </c>
      <c r="B65" s="103">
        <f>B66+B67+B68</f>
        <v>0</v>
      </c>
      <c r="C65" s="103">
        <f>C66+C67+C68</f>
        <v>0</v>
      </c>
      <c r="D65" s="78" t="str">
        <f t="shared" si="4"/>
        <v>-</v>
      </c>
      <c r="E65" s="41" t="str">
        <f t="shared" si="5"/>
        <v>-</v>
      </c>
      <c r="F65" s="204"/>
      <c r="G65" s="209"/>
    </row>
    <row r="66" spans="1:7" s="207" customFormat="1" hidden="1" outlineLevel="1">
      <c r="A66" s="42" t="s">
        <v>74</v>
      </c>
      <c r="B66" s="88">
        <v>0</v>
      </c>
      <c r="C66" s="88">
        <v>0</v>
      </c>
      <c r="D66" s="78" t="str">
        <f t="shared" si="4"/>
        <v>-</v>
      </c>
      <c r="E66" s="41" t="str">
        <f t="shared" si="5"/>
        <v>-</v>
      </c>
      <c r="F66" s="204"/>
      <c r="G66" s="209"/>
    </row>
    <row r="67" spans="1:7" s="207" customFormat="1" hidden="1" outlineLevel="1">
      <c r="A67" s="42" t="s">
        <v>75</v>
      </c>
      <c r="B67" s="98">
        <v>0</v>
      </c>
      <c r="C67" s="98">
        <v>0</v>
      </c>
      <c r="D67" s="78" t="str">
        <f t="shared" si="4"/>
        <v>-</v>
      </c>
      <c r="E67" s="41" t="str">
        <f t="shared" si="5"/>
        <v>-</v>
      </c>
      <c r="F67" s="204"/>
      <c r="G67" s="209"/>
    </row>
    <row r="68" spans="1:7" s="207" customFormat="1" hidden="1" outlineLevel="1">
      <c r="A68" s="42" t="s">
        <v>76</v>
      </c>
      <c r="B68" s="106"/>
      <c r="C68" s="107"/>
      <c r="D68" s="78" t="str">
        <f t="shared" si="4"/>
        <v>-</v>
      </c>
      <c r="E68" s="41" t="str">
        <f t="shared" si="5"/>
        <v>-</v>
      </c>
      <c r="F68" s="204"/>
      <c r="G68" s="209"/>
    </row>
    <row r="69" spans="1:7" s="207" customFormat="1" hidden="1" outlineLevel="1">
      <c r="A69" s="40" t="s">
        <v>12</v>
      </c>
      <c r="B69" s="103">
        <f>B70+B71+B72</f>
        <v>0</v>
      </c>
      <c r="C69" s="103">
        <f>C70+C71+C72</f>
        <v>0</v>
      </c>
      <c r="D69" s="78" t="str">
        <f t="shared" si="4"/>
        <v>-</v>
      </c>
      <c r="E69" s="41" t="str">
        <f t="shared" si="5"/>
        <v>-</v>
      </c>
      <c r="F69" s="204"/>
      <c r="G69" s="209"/>
    </row>
    <row r="70" spans="1:7" s="207" customFormat="1" hidden="1" outlineLevel="1">
      <c r="A70" s="42" t="s">
        <v>77</v>
      </c>
      <c r="B70" s="88">
        <v>0</v>
      </c>
      <c r="C70" s="88">
        <v>0</v>
      </c>
      <c r="D70" s="78" t="str">
        <f t="shared" si="4"/>
        <v>-</v>
      </c>
      <c r="E70" s="41" t="str">
        <f t="shared" si="5"/>
        <v>-</v>
      </c>
      <c r="F70" s="204"/>
      <c r="G70" s="209"/>
    </row>
    <row r="71" spans="1:7" s="207" customFormat="1" hidden="1" outlineLevel="1">
      <c r="A71" s="42" t="s">
        <v>78</v>
      </c>
      <c r="B71" s="106"/>
      <c r="C71" s="107"/>
      <c r="D71" s="78" t="str">
        <f t="shared" si="4"/>
        <v>-</v>
      </c>
      <c r="E71" s="41" t="str">
        <f t="shared" si="5"/>
        <v>-</v>
      </c>
      <c r="F71" s="204"/>
      <c r="G71" s="209"/>
    </row>
    <row r="72" spans="1:7" s="207" customFormat="1" hidden="1" outlineLevel="1">
      <c r="A72" s="42" t="s">
        <v>79</v>
      </c>
      <c r="B72" s="106"/>
      <c r="C72" s="107"/>
      <c r="D72" s="78" t="str">
        <f t="shared" si="4"/>
        <v>-</v>
      </c>
      <c r="E72" s="41" t="str">
        <f>IF(B72&gt;0,B72-C72,"-")</f>
        <v>-</v>
      </c>
      <c r="F72" s="204"/>
      <c r="G72" s="209"/>
    </row>
    <row r="73" spans="1:7" s="207" customFormat="1" hidden="1" outlineLevel="1">
      <c r="A73" s="40" t="s">
        <v>80</v>
      </c>
      <c r="B73" s="103">
        <f>B74+B75+B76</f>
        <v>0</v>
      </c>
      <c r="C73" s="103">
        <f>C74+C75+C76</f>
        <v>0</v>
      </c>
      <c r="D73" s="78" t="str">
        <f t="shared" si="4"/>
        <v>-</v>
      </c>
      <c r="E73" s="41" t="str">
        <f t="shared" si="5"/>
        <v>-</v>
      </c>
      <c r="F73" s="204"/>
      <c r="G73" s="209"/>
    </row>
    <row r="74" spans="1:7" s="207" customFormat="1" hidden="1" outlineLevel="1">
      <c r="A74" s="42" t="s">
        <v>81</v>
      </c>
      <c r="B74" s="88">
        <v>0</v>
      </c>
      <c r="C74" s="88">
        <v>0</v>
      </c>
      <c r="D74" s="78" t="str">
        <f t="shared" si="4"/>
        <v>-</v>
      </c>
      <c r="E74" s="41" t="str">
        <f t="shared" si="5"/>
        <v>-</v>
      </c>
      <c r="F74" s="204"/>
      <c r="G74" s="209"/>
    </row>
    <row r="75" spans="1:7" s="207" customFormat="1" hidden="1" outlineLevel="1">
      <c r="A75" s="42" t="s">
        <v>82</v>
      </c>
      <c r="B75" s="106"/>
      <c r="C75" s="107"/>
      <c r="D75" s="78" t="str">
        <f t="shared" si="4"/>
        <v>-</v>
      </c>
      <c r="E75" s="41" t="str">
        <f t="shared" si="5"/>
        <v>-</v>
      </c>
      <c r="F75" s="204"/>
      <c r="G75" s="209"/>
    </row>
    <row r="76" spans="1:7" s="207" customFormat="1" hidden="1" outlineLevel="1">
      <c r="A76" s="42" t="s">
        <v>83</v>
      </c>
      <c r="B76" s="98">
        <v>0</v>
      </c>
      <c r="C76" s="98">
        <v>0</v>
      </c>
      <c r="D76" s="78" t="str">
        <f t="shared" si="4"/>
        <v>-</v>
      </c>
      <c r="E76" s="41" t="str">
        <f t="shared" si="5"/>
        <v>-</v>
      </c>
      <c r="F76" s="204"/>
      <c r="G76" s="209"/>
    </row>
    <row r="77" spans="1:7" s="207" customFormat="1" hidden="1" outlineLevel="1">
      <c r="A77" s="40" t="s">
        <v>14</v>
      </c>
      <c r="B77" s="103">
        <f>B78+B79+B80</f>
        <v>0</v>
      </c>
      <c r="C77" s="103">
        <f>C78+C79+C80</f>
        <v>0</v>
      </c>
      <c r="D77" s="78" t="str">
        <f t="shared" si="4"/>
        <v>-</v>
      </c>
      <c r="E77" s="41" t="str">
        <f t="shared" si="5"/>
        <v>-</v>
      </c>
      <c r="F77" s="204"/>
      <c r="G77" s="209"/>
    </row>
    <row r="78" spans="1:7" s="207" customFormat="1" hidden="1" outlineLevel="1">
      <c r="A78" s="42" t="s">
        <v>84</v>
      </c>
      <c r="B78" s="88">
        <v>0</v>
      </c>
      <c r="C78" s="88">
        <v>0</v>
      </c>
      <c r="D78" s="78" t="str">
        <f t="shared" si="4"/>
        <v>-</v>
      </c>
      <c r="E78" s="41" t="str">
        <f t="shared" si="5"/>
        <v>-</v>
      </c>
      <c r="F78" s="204"/>
      <c r="G78" s="209"/>
    </row>
    <row r="79" spans="1:7" s="207" customFormat="1" hidden="1" outlineLevel="1">
      <c r="A79" s="42" t="s">
        <v>85</v>
      </c>
      <c r="B79" s="98">
        <v>0</v>
      </c>
      <c r="C79" s="98">
        <v>0</v>
      </c>
      <c r="D79" s="78" t="str">
        <f t="shared" si="4"/>
        <v>-</v>
      </c>
      <c r="E79" s="41" t="str">
        <f t="shared" si="5"/>
        <v>-</v>
      </c>
      <c r="F79" s="204"/>
      <c r="G79" s="209"/>
    </row>
    <row r="80" spans="1:7" s="207" customFormat="1" hidden="1" outlineLevel="1">
      <c r="A80" s="42" t="s">
        <v>86</v>
      </c>
      <c r="B80" s="106"/>
      <c r="C80" s="107"/>
      <c r="D80" s="78" t="str">
        <f t="shared" si="4"/>
        <v>-</v>
      </c>
      <c r="E80" s="41" t="str">
        <f t="shared" si="5"/>
        <v>-</v>
      </c>
      <c r="F80" s="204"/>
      <c r="G80" s="209"/>
    </row>
    <row r="81" spans="1:7" s="207" customFormat="1" hidden="1" outlineLevel="1">
      <c r="A81" s="40" t="s">
        <v>135</v>
      </c>
      <c r="B81" s="103">
        <f>B82+B83+B84</f>
        <v>0</v>
      </c>
      <c r="C81" s="103">
        <f>C82+C83+C84</f>
        <v>0</v>
      </c>
      <c r="D81" s="78" t="str">
        <f t="shared" si="4"/>
        <v>-</v>
      </c>
      <c r="E81" s="41" t="str">
        <f t="shared" si="5"/>
        <v>-</v>
      </c>
      <c r="F81" s="204"/>
      <c r="G81" s="209"/>
    </row>
    <row r="82" spans="1:7" s="207" customFormat="1" hidden="1" outlineLevel="1">
      <c r="A82" s="42" t="s">
        <v>87</v>
      </c>
      <c r="B82" s="103">
        <v>0</v>
      </c>
      <c r="C82" s="103">
        <v>0</v>
      </c>
      <c r="D82" s="78" t="str">
        <f t="shared" si="4"/>
        <v>-</v>
      </c>
      <c r="E82" s="41" t="str">
        <f t="shared" si="5"/>
        <v>-</v>
      </c>
      <c r="F82" s="204"/>
      <c r="G82" s="209"/>
    </row>
    <row r="83" spans="1:7" s="207" customFormat="1" hidden="1" outlineLevel="1">
      <c r="A83" s="42" t="s">
        <v>88</v>
      </c>
      <c r="B83" s="106"/>
      <c r="C83" s="107"/>
      <c r="D83" s="78" t="str">
        <f t="shared" si="4"/>
        <v>-</v>
      </c>
      <c r="E83" s="41" t="str">
        <f t="shared" si="5"/>
        <v>-</v>
      </c>
      <c r="F83" s="204"/>
      <c r="G83" s="209"/>
    </row>
    <row r="84" spans="1:7" s="207" customFormat="1" hidden="1" outlineLevel="1">
      <c r="A84" s="42" t="s">
        <v>89</v>
      </c>
      <c r="B84" s="106"/>
      <c r="C84" s="107"/>
      <c r="D84" s="78" t="str">
        <f t="shared" si="4"/>
        <v>-</v>
      </c>
      <c r="E84" s="41" t="str">
        <f t="shared" si="5"/>
        <v>-</v>
      </c>
      <c r="F84" s="204"/>
      <c r="G84" s="209"/>
    </row>
    <row r="85" spans="1:7" s="207" customFormat="1" hidden="1" outlineLevel="1">
      <c r="A85" s="40" t="s">
        <v>11</v>
      </c>
      <c r="B85" s="103">
        <f>B86+B87+B88</f>
        <v>0</v>
      </c>
      <c r="C85" s="103">
        <f>C86+C87+C88</f>
        <v>0</v>
      </c>
      <c r="D85" s="78" t="str">
        <f t="shared" si="4"/>
        <v>-</v>
      </c>
      <c r="E85" s="41" t="str">
        <f t="shared" si="5"/>
        <v>-</v>
      </c>
      <c r="F85" s="204"/>
      <c r="G85" s="209"/>
    </row>
    <row r="86" spans="1:7" s="207" customFormat="1" hidden="1" outlineLevel="1">
      <c r="A86" s="42" t="s">
        <v>90</v>
      </c>
      <c r="B86" s="88">
        <v>0</v>
      </c>
      <c r="C86" s="88">
        <v>0</v>
      </c>
      <c r="D86" s="78" t="str">
        <f t="shared" si="4"/>
        <v>-</v>
      </c>
      <c r="E86" s="41" t="str">
        <f t="shared" si="5"/>
        <v>-</v>
      </c>
      <c r="F86" s="204"/>
      <c r="G86" s="209"/>
    </row>
    <row r="87" spans="1:7" s="207" customFormat="1" hidden="1" outlineLevel="1">
      <c r="A87" s="42" t="s">
        <v>91</v>
      </c>
      <c r="B87" s="106"/>
      <c r="C87" s="107"/>
      <c r="D87" s="78" t="str">
        <f t="shared" si="4"/>
        <v>-</v>
      </c>
      <c r="E87" s="41" t="str">
        <f t="shared" si="5"/>
        <v>-</v>
      </c>
      <c r="F87" s="204"/>
      <c r="G87" s="209"/>
    </row>
    <row r="88" spans="1:7" s="207" customFormat="1" hidden="1" outlineLevel="1">
      <c r="A88" s="42" t="s">
        <v>92</v>
      </c>
      <c r="B88" s="106"/>
      <c r="C88" s="107"/>
      <c r="D88" s="78" t="str">
        <f t="shared" si="4"/>
        <v>-</v>
      </c>
      <c r="E88" s="41" t="str">
        <f t="shared" si="5"/>
        <v>-</v>
      </c>
      <c r="F88" s="204"/>
      <c r="G88" s="209"/>
    </row>
    <row r="89" spans="1:7" s="207" customFormat="1" hidden="1" outlineLevel="1">
      <c r="A89" s="40" t="s">
        <v>93</v>
      </c>
      <c r="B89" s="103">
        <f>B90+B91+B92</f>
        <v>0</v>
      </c>
      <c r="C89" s="103">
        <f>C90+C91+C92</f>
        <v>0</v>
      </c>
      <c r="D89" s="78" t="str">
        <f t="shared" si="4"/>
        <v>-</v>
      </c>
      <c r="E89" s="41" t="str">
        <f t="shared" si="5"/>
        <v>-</v>
      </c>
      <c r="F89" s="204"/>
      <c r="G89" s="209"/>
    </row>
    <row r="90" spans="1:7" s="207" customFormat="1" hidden="1" outlineLevel="1">
      <c r="A90" s="42" t="s">
        <v>94</v>
      </c>
      <c r="B90" s="88">
        <v>0</v>
      </c>
      <c r="C90" s="88">
        <v>0</v>
      </c>
      <c r="D90" s="78" t="str">
        <f t="shared" si="4"/>
        <v>-</v>
      </c>
      <c r="E90" s="41" t="str">
        <f t="shared" si="5"/>
        <v>-</v>
      </c>
      <c r="F90" s="204"/>
      <c r="G90" s="209"/>
    </row>
    <row r="91" spans="1:7" s="207" customFormat="1" hidden="1" outlineLevel="1">
      <c r="A91" s="42" t="s">
        <v>95</v>
      </c>
      <c r="B91" s="98">
        <v>0</v>
      </c>
      <c r="C91" s="98">
        <v>0</v>
      </c>
      <c r="D91" s="78" t="str">
        <f t="shared" si="4"/>
        <v>-</v>
      </c>
      <c r="E91" s="41" t="str">
        <f t="shared" si="5"/>
        <v>-</v>
      </c>
      <c r="F91" s="204"/>
      <c r="G91" s="209"/>
    </row>
    <row r="92" spans="1:7" s="207" customFormat="1" hidden="1" outlineLevel="1">
      <c r="A92" s="42" t="s">
        <v>96</v>
      </c>
      <c r="B92" s="106"/>
      <c r="C92" s="107"/>
      <c r="D92" s="78" t="str">
        <f t="shared" si="4"/>
        <v>-</v>
      </c>
      <c r="E92" s="41" t="str">
        <f t="shared" si="5"/>
        <v>-</v>
      </c>
      <c r="F92" s="204"/>
      <c r="G92" s="209"/>
    </row>
    <row r="93" spans="1:7" s="207" customFormat="1" hidden="1" outlineLevel="1">
      <c r="A93" s="40" t="s">
        <v>18</v>
      </c>
      <c r="B93" s="103">
        <f>B94+B95+B96</f>
        <v>0</v>
      </c>
      <c r="C93" s="103">
        <f>C94+C95+C96</f>
        <v>0</v>
      </c>
      <c r="D93" s="78" t="str">
        <f t="shared" si="4"/>
        <v>-</v>
      </c>
      <c r="E93" s="41" t="str">
        <f t="shared" si="5"/>
        <v>-</v>
      </c>
      <c r="F93" s="204"/>
      <c r="G93" s="209"/>
    </row>
    <row r="94" spans="1:7" s="207" customFormat="1" hidden="1" outlineLevel="1">
      <c r="A94" s="42" t="s">
        <v>97</v>
      </c>
      <c r="B94" s="88">
        <v>0</v>
      </c>
      <c r="C94" s="88">
        <v>0</v>
      </c>
      <c r="D94" s="78" t="str">
        <f t="shared" si="4"/>
        <v>-</v>
      </c>
      <c r="E94" s="43" t="str">
        <f t="shared" si="5"/>
        <v>-</v>
      </c>
      <c r="F94" s="204"/>
      <c r="G94" s="209"/>
    </row>
    <row r="95" spans="1:7" s="207" customFormat="1" hidden="1" outlineLevel="1">
      <c r="A95" s="42" t="s">
        <v>98</v>
      </c>
      <c r="B95" s="88">
        <v>0</v>
      </c>
      <c r="C95" s="88">
        <v>0</v>
      </c>
      <c r="D95" s="78" t="str">
        <f t="shared" si="4"/>
        <v>-</v>
      </c>
      <c r="E95" s="43" t="str">
        <f t="shared" si="5"/>
        <v>-</v>
      </c>
      <c r="F95" s="204"/>
      <c r="G95" s="209"/>
    </row>
    <row r="96" spans="1:7" s="207" customFormat="1" ht="16" hidden="1" outlineLevel="1" thickBot="1">
      <c r="A96" s="42" t="s">
        <v>99</v>
      </c>
      <c r="B96" s="88">
        <v>0</v>
      </c>
      <c r="C96" s="88">
        <v>0</v>
      </c>
      <c r="D96" s="78" t="str">
        <f t="shared" si="4"/>
        <v>-</v>
      </c>
      <c r="E96" s="43" t="str">
        <f t="shared" si="5"/>
        <v>-</v>
      </c>
      <c r="F96" s="204"/>
      <c r="G96" s="209"/>
    </row>
    <row r="97" spans="1:9" s="207" customFormat="1" ht="25.5" customHeight="1" collapsed="1">
      <c r="A97" s="239" t="s">
        <v>150</v>
      </c>
      <c r="B97" s="240"/>
      <c r="C97" s="240"/>
      <c r="D97" s="240"/>
      <c r="E97" s="240"/>
      <c r="F97" s="204"/>
      <c r="I97" s="176"/>
    </row>
    <row r="98" spans="1:9" s="207" customFormat="1">
      <c r="A98" s="93" t="s">
        <v>154</v>
      </c>
      <c r="B98" s="94">
        <f>B99+B100+B101+B102+B103+B104+B105+B106+B107+B108+B109</f>
        <v>68452359</v>
      </c>
      <c r="C98" s="94">
        <f>C99+C100+C101+C102+C103+C104+C105+C106+C107+C108+C109</f>
        <v>53886274.889999993</v>
      </c>
      <c r="D98" s="95">
        <f>C98/B98</f>
        <v>0.78720844215171593</v>
      </c>
      <c r="E98" s="96">
        <f>B98-C98</f>
        <v>14566084.110000007</v>
      </c>
      <c r="F98" s="204"/>
      <c r="G98" s="205"/>
      <c r="H98" s="205"/>
      <c r="I98" s="176"/>
    </row>
    <row r="99" spans="1:9" s="207" customFormat="1">
      <c r="A99" s="10" t="s">
        <v>176</v>
      </c>
      <c r="B99" s="215">
        <v>25348787</v>
      </c>
      <c r="C99" s="215">
        <v>21542607.359999999</v>
      </c>
      <c r="D99" s="74">
        <f t="shared" ref="D99:D106" si="6">IFERROR(C99/B99,"-")</f>
        <v>0.84984766174412996</v>
      </c>
      <c r="E99" s="12">
        <f t="shared" ref="E99:E106" si="7">IF(B99&gt;0,B99-C99,0)</f>
        <v>3806179.6400000006</v>
      </c>
      <c r="F99" s="204"/>
      <c r="G99" s="205"/>
      <c r="H99" s="205"/>
      <c r="I99" s="176"/>
    </row>
    <row r="100" spans="1:9" s="207" customFormat="1">
      <c r="A100" s="10" t="s">
        <v>178</v>
      </c>
      <c r="B100" s="215">
        <v>2710473</v>
      </c>
      <c r="C100" s="215">
        <v>2292040.33</v>
      </c>
      <c r="D100" s="74">
        <f t="shared" si="6"/>
        <v>0.84562374537580709</v>
      </c>
      <c r="E100" s="12">
        <f t="shared" si="7"/>
        <v>418432.66999999993</v>
      </c>
      <c r="F100" s="204"/>
      <c r="G100" s="205"/>
      <c r="H100" s="205"/>
      <c r="I100" s="176"/>
    </row>
    <row r="101" spans="1:9" s="207" customFormat="1">
      <c r="A101" s="10" t="s">
        <v>175</v>
      </c>
      <c r="B101" s="215">
        <v>27788726</v>
      </c>
      <c r="C101" s="215">
        <v>21014601.940000001</v>
      </c>
      <c r="D101" s="74">
        <f t="shared" si="6"/>
        <v>0.75622761331339916</v>
      </c>
      <c r="E101" s="12">
        <f t="shared" si="7"/>
        <v>6774124.0599999987</v>
      </c>
      <c r="F101" s="204"/>
      <c r="G101" s="205"/>
      <c r="H101" s="205"/>
      <c r="I101" s="176"/>
    </row>
    <row r="102" spans="1:9" s="207" customFormat="1">
      <c r="A102" s="10" t="s">
        <v>179</v>
      </c>
      <c r="B102" s="215">
        <v>87645</v>
      </c>
      <c r="C102" s="215">
        <v>59985.41</v>
      </c>
      <c r="D102" s="11">
        <f t="shared" si="6"/>
        <v>0.68441337212619091</v>
      </c>
      <c r="E102" s="12">
        <f t="shared" si="7"/>
        <v>27659.589999999997</v>
      </c>
      <c r="F102" s="204"/>
      <c r="G102" s="205"/>
      <c r="H102" s="205"/>
      <c r="I102" s="176"/>
    </row>
    <row r="103" spans="1:9" s="207" customFormat="1">
      <c r="A103" s="10" t="s">
        <v>192</v>
      </c>
      <c r="B103" s="215">
        <v>4940762</v>
      </c>
      <c r="C103" s="215">
        <v>2649765.7200000002</v>
      </c>
      <c r="D103" s="11">
        <f t="shared" si="6"/>
        <v>0.53630709594997694</v>
      </c>
      <c r="E103" s="12">
        <f t="shared" si="7"/>
        <v>2290996.2799999998</v>
      </c>
      <c r="F103" s="204"/>
      <c r="G103" s="205"/>
      <c r="H103" s="205"/>
      <c r="I103" s="176"/>
    </row>
    <row r="104" spans="1:9" s="207" customFormat="1">
      <c r="A104" s="10" t="s">
        <v>203</v>
      </c>
      <c r="B104" s="215">
        <v>5631320</v>
      </c>
      <c r="C104" s="215">
        <v>4991795.92</v>
      </c>
      <c r="D104" s="11">
        <f t="shared" si="6"/>
        <v>0.88643442745217815</v>
      </c>
      <c r="E104" s="12">
        <f t="shared" si="7"/>
        <v>639524.08000000007</v>
      </c>
      <c r="F104" s="204"/>
      <c r="G104" s="205"/>
      <c r="H104" s="205"/>
      <c r="I104" s="176"/>
    </row>
    <row r="105" spans="1:9" s="207" customFormat="1">
      <c r="A105" s="10" t="s">
        <v>204</v>
      </c>
      <c r="B105" s="215">
        <v>25000</v>
      </c>
      <c r="C105" s="215">
        <v>20461.169999999998</v>
      </c>
      <c r="D105" s="11">
        <f t="shared" si="6"/>
        <v>0.81844679999999992</v>
      </c>
      <c r="E105" s="12">
        <f t="shared" si="7"/>
        <v>4538.8300000000017</v>
      </c>
      <c r="F105" s="204"/>
      <c r="G105" s="205"/>
      <c r="H105" s="205"/>
      <c r="I105" s="176"/>
    </row>
    <row r="106" spans="1:9" s="207" customFormat="1">
      <c r="A106" s="10" t="s">
        <v>207</v>
      </c>
      <c r="B106" s="215">
        <v>1573724</v>
      </c>
      <c r="C106" s="215">
        <v>1173218.71</v>
      </c>
      <c r="D106" s="11">
        <f t="shared" si="6"/>
        <v>0.74550474543185463</v>
      </c>
      <c r="E106" s="12">
        <f t="shared" si="7"/>
        <v>400505.29000000004</v>
      </c>
      <c r="F106" s="204"/>
      <c r="G106" s="205"/>
      <c r="H106" s="205"/>
      <c r="I106" s="176"/>
    </row>
    <row r="107" spans="1:9" s="207" customFormat="1">
      <c r="A107" s="10" t="s">
        <v>209</v>
      </c>
      <c r="B107" s="215">
        <v>174091</v>
      </c>
      <c r="C107" s="215">
        <v>90670.41</v>
      </c>
      <c r="D107" s="11">
        <f t="shared" ref="D107" si="8">IFERROR(C107/B107,"-")</f>
        <v>0.52082192646374603</v>
      </c>
      <c r="E107" s="12">
        <f t="shared" ref="E107" si="9">IF(B107&gt;0,B107-C107,0)</f>
        <v>83420.59</v>
      </c>
      <c r="F107" s="204"/>
      <c r="G107" s="205"/>
      <c r="H107" s="205"/>
      <c r="I107" s="176"/>
    </row>
    <row r="108" spans="1:9" s="207" customFormat="1">
      <c r="A108" s="10" t="s">
        <v>230</v>
      </c>
      <c r="B108" s="215">
        <v>129746</v>
      </c>
      <c r="C108" s="215">
        <v>27852.5</v>
      </c>
      <c r="D108" s="11">
        <f t="shared" ref="D108:D109" si="10">IFERROR(C108/B108,"-")</f>
        <v>0.21466943104219013</v>
      </c>
      <c r="E108" s="12">
        <f t="shared" ref="E108:E109" si="11">IF(B108&gt;0,B108-C108,0)</f>
        <v>101893.5</v>
      </c>
      <c r="F108" s="204"/>
      <c r="G108" s="205"/>
      <c r="H108" s="205"/>
      <c r="I108" s="176"/>
    </row>
    <row r="109" spans="1:9" s="207" customFormat="1" ht="16" thickBot="1">
      <c r="A109" s="10" t="s">
        <v>238</v>
      </c>
      <c r="B109" s="215">
        <v>42085</v>
      </c>
      <c r="C109" s="215">
        <v>23275.42</v>
      </c>
      <c r="D109" s="11">
        <f t="shared" si="10"/>
        <v>0.55305738386598546</v>
      </c>
      <c r="E109" s="12">
        <f t="shared" si="11"/>
        <v>18809.580000000002</v>
      </c>
      <c r="F109" s="204"/>
      <c r="G109" s="205"/>
      <c r="H109" s="205"/>
      <c r="I109" s="176"/>
    </row>
    <row r="110" spans="1:9" s="207" customFormat="1" ht="18.5">
      <c r="A110" s="239" t="s">
        <v>150</v>
      </c>
      <c r="B110" s="240"/>
      <c r="C110" s="240"/>
      <c r="D110" s="240"/>
      <c r="E110" s="240"/>
      <c r="F110" s="204"/>
      <c r="G110" s="205"/>
      <c r="H110" s="205"/>
      <c r="I110" s="176"/>
    </row>
    <row r="111" spans="1:9" s="207" customFormat="1">
      <c r="A111" s="93" t="s">
        <v>190</v>
      </c>
      <c r="B111" s="94">
        <f>B112+B114+B115+B116+B117+B118+B119+B120+B113+B121+B122+B123</f>
        <v>90720060</v>
      </c>
      <c r="C111" s="94">
        <f>C112+C114+C115+C116+C117+C118+C119+C120+C113+C121+C122+C123</f>
        <v>67996162.420000017</v>
      </c>
      <c r="D111" s="95">
        <f>C111/B111</f>
        <v>0.74951628581374419</v>
      </c>
      <c r="E111" s="96">
        <f>B111-C111</f>
        <v>22723897.579999983</v>
      </c>
      <c r="F111" s="204"/>
      <c r="G111" s="205"/>
      <c r="H111" s="205"/>
      <c r="I111" s="176"/>
    </row>
    <row r="112" spans="1:9" s="207" customFormat="1">
      <c r="A112" s="10" t="s">
        <v>189</v>
      </c>
      <c r="B112" s="215">
        <v>46316479</v>
      </c>
      <c r="C112" s="215">
        <v>41775229.880000003</v>
      </c>
      <c r="D112" s="78">
        <f t="shared" ref="D112:D119" si="12">IFERROR(C112/B112,"-")</f>
        <v>0.90195176278404066</v>
      </c>
      <c r="E112" s="12">
        <f t="shared" ref="E112:E119" si="13">IF(B112&gt;0,B112-C112,0)</f>
        <v>4541249.1199999973</v>
      </c>
      <c r="F112" s="204"/>
      <c r="G112" s="205"/>
      <c r="H112" s="205"/>
      <c r="I112" s="176"/>
    </row>
    <row r="113" spans="1:9" s="207" customFormat="1">
      <c r="A113" s="10" t="s">
        <v>213</v>
      </c>
      <c r="B113" s="215">
        <v>4459060</v>
      </c>
      <c r="C113" s="215">
        <v>2232993.21</v>
      </c>
      <c r="D113" s="78">
        <f t="shared" ref="D113" si="14">IFERROR(C113/B113,"-")</f>
        <v>0.50077666817670086</v>
      </c>
      <c r="E113" s="12">
        <f t="shared" ref="E113" si="15">IF(B113&gt;0,B113-C113,0)</f>
        <v>2226066.79</v>
      </c>
      <c r="F113" s="204"/>
      <c r="G113" s="205"/>
      <c r="H113" s="205"/>
      <c r="I113" s="176"/>
    </row>
    <row r="114" spans="1:9" s="207" customFormat="1">
      <c r="A114" s="10" t="s">
        <v>191</v>
      </c>
      <c r="B114" s="215">
        <v>2905021</v>
      </c>
      <c r="C114" s="215">
        <v>2045644.03</v>
      </c>
      <c r="D114" s="78">
        <f t="shared" si="12"/>
        <v>0.70417529856066441</v>
      </c>
      <c r="E114" s="12">
        <f t="shared" si="13"/>
        <v>859376.97</v>
      </c>
      <c r="F114" s="204"/>
      <c r="H114" s="205"/>
      <c r="I114" s="176"/>
    </row>
    <row r="115" spans="1:9" s="207" customFormat="1">
      <c r="A115" s="10" t="s">
        <v>193</v>
      </c>
      <c r="B115" s="215">
        <v>22313819</v>
      </c>
      <c r="C115" s="215">
        <v>15107157.609999999</v>
      </c>
      <c r="D115" s="78">
        <f t="shared" si="12"/>
        <v>0.67703146691294747</v>
      </c>
      <c r="E115" s="12">
        <f t="shared" si="13"/>
        <v>7206661.3900000006</v>
      </c>
      <c r="F115" s="204"/>
      <c r="H115" s="205"/>
      <c r="I115" s="176"/>
    </row>
    <row r="116" spans="1:9" s="207" customFormat="1">
      <c r="A116" s="10" t="s">
        <v>194</v>
      </c>
      <c r="B116" s="215">
        <v>2826202</v>
      </c>
      <c r="C116" s="215">
        <v>2733921.63</v>
      </c>
      <c r="D116" s="78">
        <f t="shared" si="12"/>
        <v>0.96734827517636734</v>
      </c>
      <c r="E116" s="12">
        <f t="shared" si="13"/>
        <v>92280.370000000112</v>
      </c>
      <c r="F116" s="204"/>
      <c r="H116" s="205"/>
      <c r="I116" s="176"/>
    </row>
    <row r="117" spans="1:9" s="207" customFormat="1">
      <c r="A117" s="10" t="s">
        <v>195</v>
      </c>
      <c r="B117" s="215">
        <v>28174</v>
      </c>
      <c r="C117" s="215">
        <v>23898.45</v>
      </c>
      <c r="D117" s="78">
        <f t="shared" si="12"/>
        <v>0.84824483566408748</v>
      </c>
      <c r="E117" s="12">
        <f t="shared" si="13"/>
        <v>4275.5499999999993</v>
      </c>
      <c r="F117" s="204"/>
      <c r="H117" s="205"/>
      <c r="I117" s="176"/>
    </row>
    <row r="118" spans="1:9" s="207" customFormat="1">
      <c r="A118" s="10" t="s">
        <v>205</v>
      </c>
      <c r="B118" s="215">
        <v>8781340</v>
      </c>
      <c r="C118" s="215">
        <v>2148355.3199999998</v>
      </c>
      <c r="D118" s="78">
        <f t="shared" si="12"/>
        <v>0.244650055686262</v>
      </c>
      <c r="E118" s="12">
        <f t="shared" si="13"/>
        <v>6632984.6799999997</v>
      </c>
      <c r="F118" s="204"/>
      <c r="H118" s="205"/>
      <c r="I118" s="176"/>
    </row>
    <row r="119" spans="1:9" s="207" customFormat="1">
      <c r="A119" s="10" t="s">
        <v>206</v>
      </c>
      <c r="B119" s="215">
        <v>490066</v>
      </c>
      <c r="C119" s="215">
        <v>362799.42</v>
      </c>
      <c r="D119" s="78">
        <f t="shared" si="12"/>
        <v>0.74030726473577024</v>
      </c>
      <c r="E119" s="12">
        <f t="shared" si="13"/>
        <v>127266.58000000002</v>
      </c>
      <c r="F119" s="204"/>
      <c r="H119" s="205"/>
      <c r="I119" s="176"/>
    </row>
    <row r="120" spans="1:9" s="207" customFormat="1">
      <c r="A120" s="10" t="s">
        <v>210</v>
      </c>
      <c r="B120" s="215">
        <v>1484275</v>
      </c>
      <c r="C120" s="215">
        <v>813196.31</v>
      </c>
      <c r="D120" s="78">
        <f t="shared" ref="D120" si="16">IFERROR(C120/B120,"-")</f>
        <v>0.54787442354011218</v>
      </c>
      <c r="E120" s="12">
        <f t="shared" ref="E120" si="17">IF(B120&gt;0,B120-C120,0)</f>
        <v>671078.68999999994</v>
      </c>
      <c r="F120" s="204"/>
      <c r="H120" s="205"/>
      <c r="I120" s="176"/>
    </row>
    <row r="121" spans="1:9" s="207" customFormat="1">
      <c r="A121" s="10" t="s">
        <v>214</v>
      </c>
      <c r="B121" s="215">
        <v>369576</v>
      </c>
      <c r="C121" s="215">
        <v>245675.51999999999</v>
      </c>
      <c r="D121" s="78">
        <f>IFERROR(C121/B121,"-")</f>
        <v>0.6647496590687707</v>
      </c>
      <c r="E121" s="12">
        <f>IF(B121&gt;0,B121-C121,0)</f>
        <v>123900.48000000001</v>
      </c>
      <c r="F121" s="204"/>
      <c r="H121" s="205"/>
      <c r="I121" s="176"/>
    </row>
    <row r="122" spans="1:9" s="207" customFormat="1">
      <c r="A122" s="10" t="s">
        <v>239</v>
      </c>
      <c r="B122" s="215">
        <v>223048</v>
      </c>
      <c r="C122" s="215">
        <v>17291.04</v>
      </c>
      <c r="D122" s="78">
        <f>IFERROR(C122/B122,"-")</f>
        <v>7.7521609698360888E-2</v>
      </c>
      <c r="E122" s="12">
        <f>IF(B122&gt;0,B122-C122,0)</f>
        <v>205756.96</v>
      </c>
      <c r="F122" s="204"/>
      <c r="H122" s="205"/>
      <c r="I122" s="176"/>
    </row>
    <row r="123" spans="1:9" s="207" customFormat="1" ht="16" thickBot="1">
      <c r="A123" s="10" t="s">
        <v>240</v>
      </c>
      <c r="B123" s="215">
        <v>523000</v>
      </c>
      <c r="C123" s="215">
        <v>490000</v>
      </c>
      <c r="D123" s="78">
        <f>IFERROR(C123/B123,"-")</f>
        <v>0.93690248565965584</v>
      </c>
      <c r="E123" s="12">
        <f>IF(B123&gt;0,B123-C123,0)</f>
        <v>33000</v>
      </c>
      <c r="F123" s="204"/>
      <c r="H123" s="205"/>
      <c r="I123" s="176"/>
    </row>
    <row r="124" spans="1:9" s="207" customFormat="1" ht="18.5">
      <c r="A124" s="239" t="s">
        <v>150</v>
      </c>
      <c r="B124" s="240"/>
      <c r="C124" s="240"/>
      <c r="D124" s="240"/>
      <c r="E124" s="240"/>
      <c r="F124" s="204"/>
      <c r="G124" s="205"/>
      <c r="H124" s="205"/>
      <c r="I124" s="176"/>
    </row>
    <row r="125" spans="1:9" s="207" customFormat="1">
      <c r="A125" s="93" t="s">
        <v>211</v>
      </c>
      <c r="B125" s="94">
        <f>B126+B128+B129+B130+B131+B132+B133+B134+B127+B135</f>
        <v>2794025</v>
      </c>
      <c r="C125" s="94">
        <f>C126+C128+C129+C130+C131+C132+C133+C134+C127+C135</f>
        <v>2548359.5699999998</v>
      </c>
      <c r="D125" s="95">
        <f>C125/B125</f>
        <v>0.91207472016177371</v>
      </c>
      <c r="E125" s="96">
        <f>B125-C125</f>
        <v>245665.43000000017</v>
      </c>
      <c r="F125" s="204"/>
      <c r="G125" s="205"/>
      <c r="H125" s="205"/>
      <c r="I125" s="176"/>
    </row>
    <row r="126" spans="1:9" s="207" customFormat="1" hidden="1" outlineLevel="1">
      <c r="A126" s="10" t="s">
        <v>189</v>
      </c>
      <c r="B126" s="98"/>
      <c r="C126" s="116"/>
      <c r="D126" s="78" t="str">
        <f t="shared" ref="D126:D135" si="18">IFERROR(C126/B126,"-")</f>
        <v>-</v>
      </c>
      <c r="E126" s="12">
        <f t="shared" ref="E126:E135" si="19">IF(B126&gt;0,B126-C126,0)</f>
        <v>0</v>
      </c>
      <c r="F126" s="204"/>
      <c r="G126" s="205"/>
      <c r="H126" s="205"/>
      <c r="I126" s="176"/>
    </row>
    <row r="127" spans="1:9" s="207" customFormat="1" hidden="1" outlineLevel="1">
      <c r="A127" s="10" t="s">
        <v>213</v>
      </c>
      <c r="B127" s="98"/>
      <c r="C127" s="116"/>
      <c r="D127" s="78" t="str">
        <f t="shared" si="18"/>
        <v>-</v>
      </c>
      <c r="E127" s="12">
        <f t="shared" si="19"/>
        <v>0</v>
      </c>
      <c r="F127" s="204"/>
      <c r="G127" s="205"/>
      <c r="H127" s="205"/>
      <c r="I127" s="176"/>
    </row>
    <row r="128" spans="1:9" s="207" customFormat="1" ht="16" collapsed="1" thickBot="1">
      <c r="A128" s="10" t="s">
        <v>219</v>
      </c>
      <c r="B128" s="215">
        <v>2794025</v>
      </c>
      <c r="C128" s="215">
        <v>2548359.5699999998</v>
      </c>
      <c r="D128" s="78">
        <f t="shared" si="18"/>
        <v>0.91207472016177371</v>
      </c>
      <c r="E128" s="12">
        <f t="shared" si="19"/>
        <v>245665.43000000017</v>
      </c>
      <c r="F128" s="204"/>
      <c r="H128" s="205"/>
      <c r="I128" s="176"/>
    </row>
    <row r="129" spans="1:9" s="207" customFormat="1" hidden="1" outlineLevel="1">
      <c r="A129" s="10" t="s">
        <v>193</v>
      </c>
      <c r="B129" s="98"/>
      <c r="C129" s="116"/>
      <c r="D129" s="78" t="str">
        <f t="shared" si="18"/>
        <v>-</v>
      </c>
      <c r="E129" s="12">
        <f t="shared" si="19"/>
        <v>0</v>
      </c>
      <c r="F129" s="204"/>
      <c r="H129" s="205"/>
      <c r="I129" s="176"/>
    </row>
    <row r="130" spans="1:9" s="207" customFormat="1" hidden="1" outlineLevel="1">
      <c r="A130" s="10" t="s">
        <v>194</v>
      </c>
      <c r="B130" s="98"/>
      <c r="C130" s="98"/>
      <c r="D130" s="78" t="str">
        <f t="shared" si="18"/>
        <v>-</v>
      </c>
      <c r="E130" s="12">
        <f t="shared" si="19"/>
        <v>0</v>
      </c>
      <c r="F130" s="204"/>
      <c r="H130" s="205"/>
      <c r="I130" s="176"/>
    </row>
    <row r="131" spans="1:9" s="207" customFormat="1" hidden="1" outlineLevel="1">
      <c r="A131" s="10" t="s">
        <v>195</v>
      </c>
      <c r="B131" s="98"/>
      <c r="C131" s="108"/>
      <c r="D131" s="78" t="str">
        <f t="shared" si="18"/>
        <v>-</v>
      </c>
      <c r="E131" s="12">
        <f t="shared" si="19"/>
        <v>0</v>
      </c>
      <c r="F131" s="204"/>
      <c r="H131" s="205"/>
      <c r="I131" s="176"/>
    </row>
    <row r="132" spans="1:9" s="207" customFormat="1" hidden="1" outlineLevel="1">
      <c r="A132" s="10" t="s">
        <v>205</v>
      </c>
      <c r="B132" s="98"/>
      <c r="C132" s="116"/>
      <c r="D132" s="78" t="str">
        <f t="shared" si="18"/>
        <v>-</v>
      </c>
      <c r="E132" s="12">
        <f t="shared" si="19"/>
        <v>0</v>
      </c>
      <c r="F132" s="204"/>
      <c r="H132" s="205"/>
      <c r="I132" s="176"/>
    </row>
    <row r="133" spans="1:9" s="207" customFormat="1" hidden="1" outlineLevel="1">
      <c r="A133" s="10" t="s">
        <v>206</v>
      </c>
      <c r="B133" s="98"/>
      <c r="C133" s="116"/>
      <c r="D133" s="78" t="str">
        <f t="shared" si="18"/>
        <v>-</v>
      </c>
      <c r="E133" s="12">
        <f t="shared" si="19"/>
        <v>0</v>
      </c>
      <c r="F133" s="204"/>
      <c r="H133" s="205"/>
      <c r="I133" s="176"/>
    </row>
    <row r="134" spans="1:9" s="207" customFormat="1" hidden="1" outlineLevel="1">
      <c r="A134" s="10" t="s">
        <v>210</v>
      </c>
      <c r="B134" s="98"/>
      <c r="C134" s="98"/>
      <c r="D134" s="78" t="str">
        <f t="shared" si="18"/>
        <v>-</v>
      </c>
      <c r="E134" s="12">
        <f t="shared" si="19"/>
        <v>0</v>
      </c>
      <c r="F134" s="204"/>
      <c r="H134" s="205"/>
      <c r="I134" s="176"/>
    </row>
    <row r="135" spans="1:9" s="207" customFormat="1" ht="16" hidden="1" outlineLevel="1" thickBot="1">
      <c r="A135" s="10" t="s">
        <v>214</v>
      </c>
      <c r="B135" s="98"/>
      <c r="C135" s="116"/>
      <c r="D135" s="78" t="str">
        <f t="shared" si="18"/>
        <v>-</v>
      </c>
      <c r="E135" s="12">
        <f t="shared" si="19"/>
        <v>0</v>
      </c>
      <c r="F135" s="204"/>
      <c r="H135" s="205"/>
      <c r="I135" s="176"/>
    </row>
    <row r="136" spans="1:9" s="207" customFormat="1" ht="18.5" collapsed="1">
      <c r="A136" s="239" t="s">
        <v>150</v>
      </c>
      <c r="B136" s="240"/>
      <c r="C136" s="240"/>
      <c r="D136" s="240"/>
      <c r="E136" s="240"/>
      <c r="F136" s="204"/>
      <c r="G136" s="205"/>
      <c r="H136" s="205"/>
      <c r="I136" s="176"/>
    </row>
    <row r="137" spans="1:9" s="207" customFormat="1">
      <c r="A137" s="93" t="s">
        <v>200</v>
      </c>
      <c r="B137" s="94">
        <f>B138+B140+B141+B142+B143+B144+B145+B146+B139+B147</f>
        <v>5212891</v>
      </c>
      <c r="C137" s="94">
        <f>C138+C140+C141+C142+C143+C144+C145+C146+C139+C147</f>
        <v>1643572.24</v>
      </c>
      <c r="D137" s="95">
        <f>C137/B137</f>
        <v>0.31528996865654779</v>
      </c>
      <c r="E137" s="96">
        <f>B137-C137</f>
        <v>3569318.76</v>
      </c>
      <c r="F137" s="204"/>
      <c r="G137" s="205"/>
      <c r="H137" s="205"/>
      <c r="I137" s="176"/>
    </row>
    <row r="138" spans="1:9" s="207" customFormat="1" hidden="1" outlineLevel="1">
      <c r="A138" s="10" t="s">
        <v>189</v>
      </c>
      <c r="B138" s="98"/>
      <c r="C138" s="116"/>
      <c r="D138" s="78" t="str">
        <f t="shared" ref="D138:D147" si="20">IFERROR(C138/B138,"-")</f>
        <v>-</v>
      </c>
      <c r="E138" s="12">
        <f t="shared" ref="E138:E147" si="21">IF(B138&gt;0,B138-C138,0)</f>
        <v>0</v>
      </c>
      <c r="F138" s="204"/>
      <c r="G138" s="205"/>
      <c r="H138" s="205"/>
      <c r="I138" s="176"/>
    </row>
    <row r="139" spans="1:9" s="207" customFormat="1" hidden="1" outlineLevel="1">
      <c r="A139" s="10" t="s">
        <v>213</v>
      </c>
      <c r="B139" s="98"/>
      <c r="C139" s="116"/>
      <c r="D139" s="78" t="str">
        <f t="shared" si="20"/>
        <v>-</v>
      </c>
      <c r="E139" s="12">
        <f t="shared" si="21"/>
        <v>0</v>
      </c>
      <c r="F139" s="204"/>
      <c r="G139" s="205"/>
      <c r="H139" s="205"/>
      <c r="I139" s="176"/>
    </row>
    <row r="140" spans="1:9" s="207" customFormat="1" hidden="1" outlineLevel="1">
      <c r="A140" s="10" t="s">
        <v>191</v>
      </c>
      <c r="B140" s="98"/>
      <c r="C140" s="98"/>
      <c r="D140" s="78" t="str">
        <f t="shared" si="20"/>
        <v>-</v>
      </c>
      <c r="E140" s="12">
        <f t="shared" si="21"/>
        <v>0</v>
      </c>
      <c r="F140" s="204"/>
      <c r="H140" s="205"/>
      <c r="I140" s="176"/>
    </row>
    <row r="141" spans="1:9" s="207" customFormat="1" hidden="1" outlineLevel="1">
      <c r="A141" s="10" t="s">
        <v>193</v>
      </c>
      <c r="B141" s="98"/>
      <c r="C141" s="116"/>
      <c r="D141" s="78" t="str">
        <f t="shared" si="20"/>
        <v>-</v>
      </c>
      <c r="E141" s="12">
        <f t="shared" si="21"/>
        <v>0</v>
      </c>
      <c r="F141" s="204"/>
      <c r="H141" s="205"/>
      <c r="I141" s="176"/>
    </row>
    <row r="142" spans="1:9" s="207" customFormat="1" hidden="1" outlineLevel="1">
      <c r="A142" s="10" t="s">
        <v>194</v>
      </c>
      <c r="B142" s="98"/>
      <c r="C142" s="98"/>
      <c r="D142" s="78" t="str">
        <f t="shared" si="20"/>
        <v>-</v>
      </c>
      <c r="E142" s="12">
        <f t="shared" si="21"/>
        <v>0</v>
      </c>
      <c r="F142" s="204"/>
      <c r="H142" s="205"/>
      <c r="I142" s="176"/>
    </row>
    <row r="143" spans="1:9" s="207" customFormat="1" hidden="1" outlineLevel="1">
      <c r="A143" s="10" t="s">
        <v>195</v>
      </c>
      <c r="B143" s="98"/>
      <c r="C143" s="108"/>
      <c r="D143" s="78" t="str">
        <f t="shared" si="20"/>
        <v>-</v>
      </c>
      <c r="E143" s="12">
        <f t="shared" si="21"/>
        <v>0</v>
      </c>
      <c r="F143" s="204"/>
      <c r="H143" s="205"/>
      <c r="I143" s="176"/>
    </row>
    <row r="144" spans="1:9" s="207" customFormat="1" collapsed="1">
      <c r="A144" s="10" t="s">
        <v>220</v>
      </c>
      <c r="B144" s="215">
        <v>5212891</v>
      </c>
      <c r="C144" s="215">
        <v>1643572.24</v>
      </c>
      <c r="D144" s="78">
        <f t="shared" si="20"/>
        <v>0.31528996865654779</v>
      </c>
      <c r="E144" s="12">
        <f t="shared" si="21"/>
        <v>3569318.76</v>
      </c>
      <c r="F144" s="204"/>
      <c r="H144" s="205"/>
      <c r="I144" s="176"/>
    </row>
    <row r="145" spans="1:9" s="207" customFormat="1" hidden="1" outlineLevel="1">
      <c r="A145" s="10" t="s">
        <v>206</v>
      </c>
      <c r="B145" s="98"/>
      <c r="C145" s="116"/>
      <c r="D145" s="78" t="str">
        <f t="shared" si="20"/>
        <v>-</v>
      </c>
      <c r="E145" s="12">
        <f t="shared" si="21"/>
        <v>0</v>
      </c>
      <c r="F145" s="204"/>
      <c r="H145" s="205"/>
      <c r="I145" s="176"/>
    </row>
    <row r="146" spans="1:9" s="207" customFormat="1" hidden="1" outlineLevel="1">
      <c r="A146" s="10" t="s">
        <v>210</v>
      </c>
      <c r="B146" s="98"/>
      <c r="C146" s="98"/>
      <c r="D146" s="78" t="str">
        <f t="shared" si="20"/>
        <v>-</v>
      </c>
      <c r="E146" s="12">
        <f t="shared" si="21"/>
        <v>0</v>
      </c>
      <c r="F146" s="204"/>
      <c r="H146" s="205"/>
      <c r="I146" s="176"/>
    </row>
    <row r="147" spans="1:9" s="207" customFormat="1" hidden="1" outlineLevel="1">
      <c r="A147" s="10" t="s">
        <v>214</v>
      </c>
      <c r="B147" s="98"/>
      <c r="C147" s="116"/>
      <c r="D147" s="78" t="str">
        <f t="shared" si="20"/>
        <v>-</v>
      </c>
      <c r="E147" s="12">
        <f t="shared" si="21"/>
        <v>0</v>
      </c>
      <c r="F147" s="204"/>
      <c r="H147" s="205"/>
      <c r="I147" s="176"/>
    </row>
    <row r="148" spans="1:9" s="207" customFormat="1" ht="38.25" customHeight="1" collapsed="1">
      <c r="A148" s="236" t="s">
        <v>198</v>
      </c>
      <c r="B148" s="237"/>
      <c r="C148" s="237"/>
      <c r="D148" s="237"/>
      <c r="E148" s="237"/>
      <c r="F148" s="204"/>
      <c r="G148" s="208"/>
      <c r="H148" s="208"/>
      <c r="I148" s="208"/>
    </row>
    <row r="149" spans="1:9" s="207" customFormat="1" ht="38.25" customHeight="1">
      <c r="A149" s="16" t="s">
        <v>200</v>
      </c>
      <c r="B149" s="17">
        <f>B150</f>
        <v>58594060</v>
      </c>
      <c r="C149" s="17">
        <f>C150</f>
        <v>54731537.869999997</v>
      </c>
      <c r="D149" s="77">
        <f t="shared" ref="D149:D154" si="22">IFERROR(C149/B149,"-")</f>
        <v>0.93407997107556628</v>
      </c>
      <c r="E149" s="18">
        <f>B149-C149</f>
        <v>3862522.1300000027</v>
      </c>
      <c r="F149" s="204"/>
      <c r="G149" s="208"/>
      <c r="H149" s="208"/>
      <c r="I149" s="208"/>
    </row>
    <row r="150" spans="1:9" s="207" customFormat="1" ht="16" thickBot="1">
      <c r="A150" s="19" t="s">
        <v>199</v>
      </c>
      <c r="B150" s="215">
        <v>58594060</v>
      </c>
      <c r="C150" s="215">
        <v>54731537.869999997</v>
      </c>
      <c r="D150" s="76">
        <f t="shared" si="22"/>
        <v>0.93407997107556628</v>
      </c>
      <c r="E150" s="39">
        <f>IF(B150&gt;0,B150-C150,"0")</f>
        <v>3862522.1300000027</v>
      </c>
      <c r="F150" s="204"/>
      <c r="G150" s="205"/>
      <c r="H150" s="206"/>
      <c r="I150" s="176"/>
    </row>
    <row r="151" spans="1:9" s="207" customFormat="1" ht="38.25" customHeight="1">
      <c r="A151" s="16" t="s">
        <v>211</v>
      </c>
      <c r="B151" s="17">
        <f>B152</f>
        <v>31053528</v>
      </c>
      <c r="C151" s="17">
        <f>C152</f>
        <v>30396327.469999999</v>
      </c>
      <c r="D151" s="77">
        <f t="shared" si="22"/>
        <v>0.97883652607845395</v>
      </c>
      <c r="E151" s="18">
        <f>B151-C151</f>
        <v>657200.53000000119</v>
      </c>
      <c r="F151" s="204"/>
      <c r="G151" s="208"/>
      <c r="H151" s="208"/>
      <c r="I151" s="208"/>
    </row>
    <row r="152" spans="1:9" s="207" customFormat="1" ht="16" thickBot="1">
      <c r="A152" s="19" t="s">
        <v>212</v>
      </c>
      <c r="B152" s="215">
        <v>31053528</v>
      </c>
      <c r="C152" s="215">
        <v>30396327.469999999</v>
      </c>
      <c r="D152" s="76">
        <f t="shared" si="22"/>
        <v>0.97883652607845395</v>
      </c>
      <c r="E152" s="39">
        <f>IF(B152&gt;0,B152-C152,"0")</f>
        <v>657200.53000000119</v>
      </c>
      <c r="F152" s="204"/>
      <c r="G152" s="205"/>
      <c r="H152" s="206"/>
      <c r="I152" s="176"/>
    </row>
    <row r="153" spans="1:9" s="207" customFormat="1" ht="38.25" customHeight="1">
      <c r="A153" s="16" t="s">
        <v>154</v>
      </c>
      <c r="B153" s="115">
        <f>B154</f>
        <v>14424550</v>
      </c>
      <c r="C153" s="73">
        <f>C154</f>
        <v>12581445.9</v>
      </c>
      <c r="D153" s="77">
        <f t="shared" si="22"/>
        <v>0.87222449920448131</v>
      </c>
      <c r="E153" s="18">
        <f>B153-C153</f>
        <v>1843104.0999999996</v>
      </c>
      <c r="F153" s="204"/>
      <c r="G153" s="208"/>
      <c r="H153" s="208"/>
      <c r="I153" s="208"/>
    </row>
    <row r="154" spans="1:9" s="207" customFormat="1" ht="16" thickBot="1">
      <c r="A154" s="19" t="s">
        <v>179</v>
      </c>
      <c r="B154" s="215">
        <v>14424550</v>
      </c>
      <c r="C154" s="215">
        <v>12581445.9</v>
      </c>
      <c r="D154" s="76">
        <f t="shared" si="22"/>
        <v>0.87222449920448131</v>
      </c>
      <c r="E154" s="39">
        <f>IF(B154&gt;0,B154-C154,"0")</f>
        <v>1843104.0999999996</v>
      </c>
      <c r="F154" s="204"/>
      <c r="G154" s="205"/>
      <c r="H154" s="206"/>
      <c r="I154" s="176"/>
    </row>
    <row r="155" spans="1:9" s="207" customFormat="1" ht="31.5" customHeight="1">
      <c r="A155" s="20" t="s">
        <v>190</v>
      </c>
      <c r="B155" s="20">
        <f>B156</f>
        <v>272456603</v>
      </c>
      <c r="C155" s="72">
        <f>C156</f>
        <v>265854872.91</v>
      </c>
      <c r="D155" s="77">
        <f>C155/B155</f>
        <v>0.97576960874756258</v>
      </c>
      <c r="E155" s="18">
        <f>B155-C155</f>
        <v>6601730.0900000036</v>
      </c>
      <c r="F155" s="204"/>
      <c r="G155" s="208"/>
      <c r="H155" s="208"/>
      <c r="I155" s="208"/>
    </row>
    <row r="156" spans="1:9" s="207" customFormat="1" ht="40.5" customHeight="1" thickBot="1">
      <c r="A156" s="21" t="s">
        <v>195</v>
      </c>
      <c r="B156" s="215">
        <v>272456603</v>
      </c>
      <c r="C156" s="215">
        <v>265854872.91</v>
      </c>
      <c r="D156" s="76">
        <f>IFERROR(C156/B156,"-")</f>
        <v>0.97576960874756258</v>
      </c>
      <c r="E156" s="39">
        <f>IF(B156&gt;0,B156-C156,"0")</f>
        <v>6601730.0900000036</v>
      </c>
      <c r="F156" s="204"/>
      <c r="G156" s="209"/>
    </row>
    <row r="157" spans="1:9" s="207" customFormat="1" ht="19.5" customHeight="1" thickBot="1">
      <c r="A157" s="10"/>
      <c r="B157" s="88"/>
      <c r="C157" s="88"/>
      <c r="D157" s="74"/>
      <c r="E157" s="12"/>
      <c r="F157" s="204"/>
      <c r="G157" s="205"/>
      <c r="H157" s="205"/>
      <c r="I157" s="176"/>
    </row>
    <row r="158" spans="1:9" s="207" customFormat="1" ht="18.5">
      <c r="A158" s="239" t="s">
        <v>144</v>
      </c>
      <c r="B158" s="240"/>
      <c r="C158" s="240"/>
      <c r="D158" s="240"/>
      <c r="E158" s="240"/>
      <c r="F158" s="204"/>
      <c r="G158" s="209"/>
    </row>
    <row r="159" spans="1:9" s="207" customFormat="1" ht="49.5" customHeight="1">
      <c r="A159" s="97" t="s">
        <v>146</v>
      </c>
      <c r="B159" s="94">
        <f>B160</f>
        <v>27842922</v>
      </c>
      <c r="C159" s="94">
        <f>C160</f>
        <v>23339724.099999994</v>
      </c>
      <c r="D159" s="95">
        <f>C159/B159</f>
        <v>0.83826417715784263</v>
      </c>
      <c r="E159" s="96">
        <f>B159-C159</f>
        <v>4503197.900000006</v>
      </c>
      <c r="F159" s="204"/>
      <c r="G159" s="209"/>
    </row>
    <row r="160" spans="1:9" s="207" customFormat="1">
      <c r="A160" s="40" t="s">
        <v>148</v>
      </c>
      <c r="B160" s="88">
        <f>SUM(B161:B173)</f>
        <v>27842922</v>
      </c>
      <c r="C160" s="88">
        <f>SUM(C161:C173)</f>
        <v>23339724.099999994</v>
      </c>
      <c r="D160" s="78">
        <f>IFERROR(C160/B160,"-")</f>
        <v>0.83826417715784263</v>
      </c>
      <c r="E160" s="41">
        <f>IF(B160&gt;0,B160-C160,"-")</f>
        <v>4503197.900000006</v>
      </c>
      <c r="F160" s="204"/>
      <c r="G160" s="209"/>
    </row>
    <row r="161" spans="1:7" s="207" customFormat="1" ht="35.9" customHeight="1">
      <c r="A161" s="42"/>
      <c r="B161" s="98">
        <v>0</v>
      </c>
      <c r="C161" s="98">
        <v>0</v>
      </c>
      <c r="D161" s="78" t="str">
        <f t="shared" ref="D161:D173" si="23">IFERROR(C161/B161,"-")</f>
        <v>-</v>
      </c>
      <c r="E161" s="41" t="str">
        <f t="shared" ref="E161" si="24">IF(B161&gt;0,B161-C161,"-")</f>
        <v>-</v>
      </c>
      <c r="F161" s="204"/>
      <c r="G161" s="209"/>
    </row>
    <row r="162" spans="1:7" s="207" customFormat="1">
      <c r="A162" s="42" t="s">
        <v>145</v>
      </c>
      <c r="B162" s="215">
        <v>19573171</v>
      </c>
      <c r="C162" s="215">
        <v>17509066.859999999</v>
      </c>
      <c r="D162" s="78">
        <f t="shared" si="23"/>
        <v>0.89454421360749359</v>
      </c>
      <c r="E162" s="41">
        <f>IF(B162&gt;0,B162-C162,"-")</f>
        <v>2064104.1400000006</v>
      </c>
      <c r="F162" s="204"/>
      <c r="G162" s="209"/>
    </row>
    <row r="163" spans="1:7" s="207" customFormat="1">
      <c r="A163" s="42" t="s">
        <v>149</v>
      </c>
      <c r="B163" s="215">
        <v>351837</v>
      </c>
      <c r="C163" s="215">
        <v>208739.06</v>
      </c>
      <c r="D163" s="78">
        <f t="shared" ref="D163:D172" si="25">IFERROR(C163/B163,"-")</f>
        <v>0.59328342385820709</v>
      </c>
      <c r="E163" s="41">
        <f t="shared" ref="E163:E172" si="26">IF(B163&gt;0,B163-C163,"-")</f>
        <v>143097.94</v>
      </c>
      <c r="F163" s="204"/>
      <c r="G163" s="209"/>
    </row>
    <row r="164" spans="1:7" s="207" customFormat="1">
      <c r="A164" s="42" t="s">
        <v>151</v>
      </c>
      <c r="B164" s="215">
        <v>155988</v>
      </c>
      <c r="C164" s="215">
        <v>100476.87</v>
      </c>
      <c r="D164" s="78">
        <f t="shared" si="25"/>
        <v>0.64413204861912454</v>
      </c>
      <c r="E164" s="41">
        <f t="shared" si="26"/>
        <v>55511.130000000005</v>
      </c>
      <c r="F164" s="204"/>
      <c r="G164" s="209"/>
    </row>
    <row r="165" spans="1:7" s="207" customFormat="1">
      <c r="A165" s="42" t="s">
        <v>152</v>
      </c>
      <c r="B165" s="215">
        <v>1153419</v>
      </c>
      <c r="C165" s="215">
        <v>645988.57999999996</v>
      </c>
      <c r="D165" s="78">
        <f t="shared" si="25"/>
        <v>0.56006410506502835</v>
      </c>
      <c r="E165" s="41">
        <f t="shared" si="26"/>
        <v>507430.42000000004</v>
      </c>
      <c r="F165" s="204"/>
      <c r="G165" s="209"/>
    </row>
    <row r="166" spans="1:7" s="207" customFormat="1">
      <c r="A166" s="42" t="s">
        <v>153</v>
      </c>
      <c r="B166" s="215">
        <v>1129652</v>
      </c>
      <c r="C166" s="215">
        <v>890657.84</v>
      </c>
      <c r="D166" s="78">
        <f t="shared" si="25"/>
        <v>0.78843558901325361</v>
      </c>
      <c r="E166" s="41">
        <f t="shared" si="26"/>
        <v>238994.16000000003</v>
      </c>
      <c r="F166" s="204"/>
      <c r="G166" s="209"/>
    </row>
    <row r="167" spans="1:7" s="207" customFormat="1">
      <c r="A167" s="42" t="s">
        <v>177</v>
      </c>
      <c r="B167" s="215">
        <v>732997</v>
      </c>
      <c r="C167" s="215">
        <v>546157.74</v>
      </c>
      <c r="D167" s="78">
        <f t="shared" si="25"/>
        <v>0.74510228554823554</v>
      </c>
      <c r="E167" s="41">
        <f t="shared" si="26"/>
        <v>186839.26</v>
      </c>
      <c r="F167" s="204"/>
      <c r="G167" s="209"/>
    </row>
    <row r="168" spans="1:7" s="207" customFormat="1">
      <c r="A168" s="42" t="s">
        <v>180</v>
      </c>
      <c r="B168" s="215">
        <v>1221948</v>
      </c>
      <c r="C168" s="215">
        <v>908126.61</v>
      </c>
      <c r="D168" s="78">
        <f t="shared" si="25"/>
        <v>0.74317942334698361</v>
      </c>
      <c r="E168" s="41">
        <f t="shared" si="26"/>
        <v>313821.39</v>
      </c>
      <c r="F168" s="204"/>
      <c r="G168" s="209"/>
    </row>
    <row r="169" spans="1:7" s="207" customFormat="1">
      <c r="A169" s="42" t="s">
        <v>181</v>
      </c>
      <c r="B169" s="215">
        <v>762758</v>
      </c>
      <c r="C169" s="215">
        <v>627889.82999999996</v>
      </c>
      <c r="D169" s="78">
        <f t="shared" si="25"/>
        <v>0.8231835392090282</v>
      </c>
      <c r="E169" s="41">
        <f t="shared" si="26"/>
        <v>134868.17000000004</v>
      </c>
      <c r="F169" s="204"/>
      <c r="G169" s="209"/>
    </row>
    <row r="170" spans="1:7" s="207" customFormat="1">
      <c r="A170" s="42" t="s">
        <v>182</v>
      </c>
      <c r="B170" s="215">
        <v>1627185</v>
      </c>
      <c r="C170" s="215">
        <v>1061028.8700000001</v>
      </c>
      <c r="D170" s="78">
        <f t="shared" si="25"/>
        <v>0.65206406769973924</v>
      </c>
      <c r="E170" s="41">
        <f t="shared" si="26"/>
        <v>566156.12999999989</v>
      </c>
      <c r="F170" s="204"/>
      <c r="G170" s="209"/>
    </row>
    <row r="171" spans="1:7" s="207" customFormat="1">
      <c r="A171" s="42" t="s">
        <v>183</v>
      </c>
      <c r="B171" s="215">
        <v>370831</v>
      </c>
      <c r="C171" s="215">
        <v>254205.84</v>
      </c>
      <c r="D171" s="78">
        <f t="shared" si="25"/>
        <v>0.68550320766063244</v>
      </c>
      <c r="E171" s="41">
        <f t="shared" si="26"/>
        <v>116625.16</v>
      </c>
      <c r="F171" s="204"/>
      <c r="G171" s="209"/>
    </row>
    <row r="172" spans="1:7" s="207" customFormat="1">
      <c r="A172" s="42" t="s">
        <v>184</v>
      </c>
      <c r="B172" s="215">
        <v>639450</v>
      </c>
      <c r="C172" s="215">
        <v>497510.14</v>
      </c>
      <c r="D172" s="78">
        <f t="shared" si="25"/>
        <v>0.7780282117444679</v>
      </c>
      <c r="E172" s="41">
        <f t="shared" si="26"/>
        <v>141939.85999999999</v>
      </c>
      <c r="F172" s="204"/>
      <c r="G172" s="209"/>
    </row>
    <row r="173" spans="1:7" s="207" customFormat="1">
      <c r="A173" s="42" t="s">
        <v>218</v>
      </c>
      <c r="B173" s="215">
        <v>123686</v>
      </c>
      <c r="C173" s="215">
        <v>89875.86</v>
      </c>
      <c r="D173" s="78">
        <f t="shared" si="23"/>
        <v>0.72664537619455716</v>
      </c>
      <c r="E173" s="41">
        <f>IF(B173&gt;0,B173-C173,"-")</f>
        <v>33810.14</v>
      </c>
      <c r="F173" s="204"/>
      <c r="G173" s="209"/>
    </row>
    <row r="174" spans="1:7" ht="21.5" thickBot="1">
      <c r="A174" s="241" t="s">
        <v>162</v>
      </c>
      <c r="B174" s="241"/>
      <c r="C174" s="241"/>
      <c r="D174" s="241"/>
      <c r="E174" s="241"/>
    </row>
    <row r="175" spans="1:7" ht="48.75" customHeight="1" thickTop="1">
      <c r="A175" s="46" t="s">
        <v>16</v>
      </c>
      <c r="B175" s="46" t="str">
        <f>B4</f>
        <v>Gada plāns</v>
      </c>
      <c r="C175" s="46" t="str">
        <f>C4</f>
        <v>Pārskata perioda izpilde</v>
      </c>
      <c r="D175" s="46" t="s">
        <v>20</v>
      </c>
      <c r="E175" s="47" t="s">
        <v>124</v>
      </c>
    </row>
    <row r="176" spans="1:7">
      <c r="A176" s="48">
        <v>1</v>
      </c>
      <c r="B176" s="48">
        <v>2</v>
      </c>
      <c r="C176" s="59">
        <v>3</v>
      </c>
      <c r="D176" s="48" t="s">
        <v>127</v>
      </c>
      <c r="E176" s="49" t="s">
        <v>128</v>
      </c>
    </row>
    <row r="177" spans="1:5">
      <c r="A177" s="50" t="s">
        <v>156</v>
      </c>
      <c r="B177" s="51">
        <f>B162+B102+B117+B150+B154+B156+B152</f>
        <v>396217731</v>
      </c>
      <c r="C177" s="51">
        <f>C162+C102+C117+C150+C154+C156+C152</f>
        <v>381157134.87</v>
      </c>
      <c r="D177" s="79">
        <f t="shared" ref="D177:D194" si="27">IFERROR(C177/B177,"-")</f>
        <v>0.96198909096776386</v>
      </c>
      <c r="E177" s="52">
        <f t="shared" ref="E177:E195" si="28">B177-C177</f>
        <v>15060596.129999995</v>
      </c>
    </row>
    <row r="178" spans="1:5">
      <c r="A178" s="53" t="s">
        <v>157</v>
      </c>
      <c r="B178" s="34">
        <f>B165+B115+B105</f>
        <v>23492238</v>
      </c>
      <c r="C178" s="34">
        <f>C165+C115+C105</f>
        <v>15773607.359999999</v>
      </c>
      <c r="D178" s="79">
        <f t="shared" si="27"/>
        <v>0.67143910937731854</v>
      </c>
      <c r="E178" s="52">
        <f t="shared" si="28"/>
        <v>7718630.6400000006</v>
      </c>
    </row>
    <row r="179" spans="1:5">
      <c r="A179" s="53" t="s">
        <v>163</v>
      </c>
      <c r="B179" s="34">
        <f>B167+B103+B119</f>
        <v>6163825</v>
      </c>
      <c r="C179" s="34">
        <f>C167+C103+C119</f>
        <v>3558722.88</v>
      </c>
      <c r="D179" s="79">
        <f t="shared" si="27"/>
        <v>0.5773562487578735</v>
      </c>
      <c r="E179" s="52">
        <f t="shared" si="28"/>
        <v>2605102.12</v>
      </c>
    </row>
    <row r="180" spans="1:5">
      <c r="A180" s="53" t="s">
        <v>164</v>
      </c>
      <c r="B180" s="34">
        <f>B172+B104+B116</f>
        <v>9096972</v>
      </c>
      <c r="C180" s="34">
        <f>C172+C104+C116</f>
        <v>8223227.6899999995</v>
      </c>
      <c r="D180" s="79">
        <f t="shared" si="27"/>
        <v>0.90395218211070671</v>
      </c>
      <c r="E180" s="52">
        <f t="shared" si="28"/>
        <v>873744.31000000052</v>
      </c>
    </row>
    <row r="181" spans="1:5">
      <c r="A181" s="53" t="s">
        <v>165</v>
      </c>
      <c r="B181" s="34">
        <f>B169+B118+B144</f>
        <v>14756989</v>
      </c>
      <c r="C181" s="34">
        <f>C169+C118+C144</f>
        <v>4419817.3899999997</v>
      </c>
      <c r="D181" s="79">
        <f t="shared" si="27"/>
        <v>0.29950672118817734</v>
      </c>
      <c r="E181" s="52">
        <f t="shared" si="28"/>
        <v>10337171.609999999</v>
      </c>
    </row>
    <row r="182" spans="1:5">
      <c r="A182" s="53" t="s">
        <v>166</v>
      </c>
      <c r="B182" s="34">
        <f>B168+B112+B101</f>
        <v>75327153</v>
      </c>
      <c r="C182" s="34">
        <f>C168+C112+C101</f>
        <v>63697958.430000007</v>
      </c>
      <c r="D182" s="79">
        <f t="shared" si="27"/>
        <v>0.84561749506184059</v>
      </c>
      <c r="E182" s="52">
        <f t="shared" si="28"/>
        <v>11629194.569999993</v>
      </c>
    </row>
    <row r="183" spans="1:5">
      <c r="A183" s="53" t="s">
        <v>167</v>
      </c>
      <c r="B183" s="34">
        <f>B171+B120+B109</f>
        <v>1897191</v>
      </c>
      <c r="C183" s="34">
        <f>C171+C120+C109</f>
        <v>1090677.57</v>
      </c>
      <c r="D183" s="79">
        <f>IFERROR(C183/B183,"-")</f>
        <v>0.57489075691377411</v>
      </c>
      <c r="E183" s="52">
        <f t="shared" si="28"/>
        <v>806513.42999999993</v>
      </c>
    </row>
    <row r="184" spans="1:5">
      <c r="A184" s="53" t="s">
        <v>168</v>
      </c>
      <c r="B184" s="34">
        <f>B170+B114+B107+B128</f>
        <v>7500322</v>
      </c>
      <c r="C184" s="34">
        <f>C170+C114+C107+C128</f>
        <v>5745702.8800000008</v>
      </c>
      <c r="D184" s="79">
        <f t="shared" si="27"/>
        <v>0.76606082778846041</v>
      </c>
      <c r="E184" s="52">
        <f t="shared" si="28"/>
        <v>1754619.1199999992</v>
      </c>
    </row>
    <row r="185" spans="1:5">
      <c r="A185" s="53" t="s">
        <v>160</v>
      </c>
      <c r="B185" s="34">
        <f>B166+B99+B122</f>
        <v>26701487</v>
      </c>
      <c r="C185" s="34">
        <f>C166+C99+C122</f>
        <v>22450556.239999998</v>
      </c>
      <c r="D185" s="79">
        <f t="shared" si="27"/>
        <v>0.84079797653216837</v>
      </c>
      <c r="E185" s="52">
        <f>B185-C185</f>
        <v>4250930.7600000016</v>
      </c>
    </row>
    <row r="186" spans="1:5">
      <c r="A186" s="53" t="s">
        <v>158</v>
      </c>
      <c r="B186" s="34">
        <f>B163+B106+B123</f>
        <v>2448561</v>
      </c>
      <c r="C186" s="34">
        <f>C163+C106+C123</f>
        <v>1871957.77</v>
      </c>
      <c r="D186" s="79">
        <f t="shared" si="27"/>
        <v>0.7645134305414486</v>
      </c>
      <c r="E186" s="52">
        <f t="shared" si="28"/>
        <v>576603.23</v>
      </c>
    </row>
    <row r="187" spans="1:5">
      <c r="A187" s="53" t="s">
        <v>169</v>
      </c>
      <c r="B187" s="34">
        <f>B100</f>
        <v>2710473</v>
      </c>
      <c r="C187" s="34">
        <f>C100</f>
        <v>2292040.33</v>
      </c>
      <c r="D187" s="79">
        <f t="shared" si="27"/>
        <v>0.84562374537580709</v>
      </c>
      <c r="E187" s="52">
        <f t="shared" si="28"/>
        <v>418432.66999999993</v>
      </c>
    </row>
    <row r="188" spans="1:5">
      <c r="A188" s="53" t="s">
        <v>215</v>
      </c>
      <c r="B188" s="34">
        <f>B121+B173</f>
        <v>493262</v>
      </c>
      <c r="C188" s="34">
        <f>C121+C173</f>
        <v>335551.38</v>
      </c>
      <c r="D188" s="79">
        <f t="shared" ref="D188" si="29">IFERROR(C188/B188,"-")</f>
        <v>0.68027007959258978</v>
      </c>
      <c r="E188" s="52">
        <f t="shared" ref="E188" si="30">B188-C188</f>
        <v>157710.62</v>
      </c>
    </row>
    <row r="189" spans="1:5">
      <c r="A189" s="53" t="s">
        <v>159</v>
      </c>
      <c r="B189" s="34">
        <f>B164+B113+B108</f>
        <v>4744794</v>
      </c>
      <c r="C189" s="34">
        <f>C164+C113+C108</f>
        <v>2361322.58</v>
      </c>
      <c r="D189" s="79">
        <f t="shared" si="27"/>
        <v>0.49766598507753973</v>
      </c>
      <c r="E189" s="52">
        <f t="shared" si="28"/>
        <v>2383471.42</v>
      </c>
    </row>
    <row r="190" spans="1:5">
      <c r="A190" s="53" t="s">
        <v>170</v>
      </c>
      <c r="B190" s="34"/>
      <c r="C190" s="34"/>
      <c r="D190" s="79" t="str">
        <f>IFERROR(C190/B190,"-")</f>
        <v>-</v>
      </c>
      <c r="E190" s="52">
        <f>B190-C190</f>
        <v>0</v>
      </c>
    </row>
    <row r="191" spans="1:5">
      <c r="A191" s="53" t="s">
        <v>171</v>
      </c>
      <c r="B191" s="34"/>
      <c r="C191" s="34"/>
      <c r="D191" s="79" t="str">
        <f t="shared" si="27"/>
        <v>-</v>
      </c>
      <c r="E191" s="52">
        <f t="shared" si="28"/>
        <v>0</v>
      </c>
    </row>
    <row r="192" spans="1:5">
      <c r="A192" s="53" t="s">
        <v>172</v>
      </c>
      <c r="B192" s="34"/>
      <c r="C192" s="34"/>
      <c r="D192" s="79" t="str">
        <f t="shared" si="27"/>
        <v>-</v>
      </c>
      <c r="E192" s="52">
        <f t="shared" si="28"/>
        <v>0</v>
      </c>
    </row>
    <row r="193" spans="1:5">
      <c r="A193" s="53" t="s">
        <v>173</v>
      </c>
      <c r="B193" s="34"/>
      <c r="C193" s="34"/>
      <c r="D193" s="79" t="str">
        <f t="shared" si="27"/>
        <v>-</v>
      </c>
      <c r="E193" s="52">
        <f t="shared" si="28"/>
        <v>0</v>
      </c>
    </row>
    <row r="194" spans="1:5">
      <c r="A194" s="53" t="s">
        <v>174</v>
      </c>
      <c r="B194" s="34"/>
      <c r="C194" s="34"/>
      <c r="D194" s="79" t="str">
        <f t="shared" si="27"/>
        <v>-</v>
      </c>
      <c r="E194" s="52">
        <f t="shared" si="28"/>
        <v>0</v>
      </c>
    </row>
    <row r="195" spans="1:5">
      <c r="A195" s="54" t="s">
        <v>17</v>
      </c>
      <c r="B195" s="55">
        <f>B177+B178+B179+B180+B181+B182+B183+B184+B185+B186+B187+B190+B189+B191+B192+B194+B193+B188</f>
        <v>571550998</v>
      </c>
      <c r="C195" s="55">
        <f>C177+C178+C179+C180+C181+C182+C183+C184+C185+C186+C187+C190+C189+C191+C192+C194+C193+C188</f>
        <v>512978277.36999995</v>
      </c>
      <c r="D195" s="80">
        <f>C195/B195</f>
        <v>0.89751969494417705</v>
      </c>
      <c r="E195" s="56">
        <f t="shared" si="28"/>
        <v>58572720.630000055</v>
      </c>
    </row>
    <row r="196" spans="1:5" ht="46.5">
      <c r="A196" s="57" t="s">
        <v>103</v>
      </c>
      <c r="B196" s="55">
        <f>B159+B111+B98+B149+B153+B155+B151+B125+B137</f>
        <v>571550998</v>
      </c>
      <c r="C196" s="55">
        <f>C159+C111+C98+C149+C153+C155+C151+C125+C137</f>
        <v>512978277.37000006</v>
      </c>
      <c r="D196" s="44"/>
      <c r="E196" s="45"/>
    </row>
    <row r="197" spans="1:5">
      <c r="A197" s="57"/>
      <c r="B197" s="55" t="b">
        <f>B195=B196</f>
        <v>1</v>
      </c>
      <c r="C197" s="55" t="b">
        <f>C195=C196</f>
        <v>1</v>
      </c>
      <c r="D197" s="44"/>
      <c r="E197" s="45"/>
    </row>
    <row r="198" spans="1:5" ht="21.5" hidden="1" outlineLevel="1" thickBot="1">
      <c r="A198" s="238" t="s">
        <v>40</v>
      </c>
      <c r="B198" s="238"/>
      <c r="C198" s="238"/>
      <c r="D198" s="238"/>
      <c r="E198" s="238"/>
    </row>
    <row r="199" spans="1:5" ht="47" hidden="1" outlineLevel="1" thickTop="1">
      <c r="A199" s="177" t="s">
        <v>16</v>
      </c>
      <c r="B199" s="177" t="str">
        <f>B4</f>
        <v>Gada plāns</v>
      </c>
      <c r="C199" s="178" t="str">
        <f>C4</f>
        <v>Pārskata perioda izpilde</v>
      </c>
      <c r="D199" s="177" t="s">
        <v>20</v>
      </c>
      <c r="E199" s="179" t="s">
        <v>124</v>
      </c>
    </row>
    <row r="200" spans="1:5" hidden="1" outlineLevel="1">
      <c r="A200" s="180">
        <v>1</v>
      </c>
      <c r="B200" s="180">
        <v>2</v>
      </c>
      <c r="C200" s="178">
        <v>3</v>
      </c>
      <c r="D200" s="180" t="s">
        <v>127</v>
      </c>
      <c r="E200" s="181" t="s">
        <v>128</v>
      </c>
    </row>
    <row r="201" spans="1:5" hidden="1" outlineLevel="1">
      <c r="A201" s="182" t="s">
        <v>43</v>
      </c>
      <c r="B201" s="183">
        <f>B49+B52+B47+B45+B20</f>
        <v>0</v>
      </c>
      <c r="C201" s="183">
        <f>C49+C52+C47+C45+C20</f>
        <v>0</v>
      </c>
      <c r="D201" s="184" t="str">
        <f>IFERROR(C201/B201,"n/a")</f>
        <v>n/a</v>
      </c>
      <c r="E201" s="185">
        <f>B201-C201</f>
        <v>0</v>
      </c>
    </row>
    <row r="202" spans="1:5" hidden="1" outlineLevel="1">
      <c r="A202" s="186" t="s">
        <v>41</v>
      </c>
      <c r="B202" s="187">
        <f>B16+B31+B65</f>
        <v>0</v>
      </c>
      <c r="C202" s="187">
        <f>C16+C31+C65</f>
        <v>0</v>
      </c>
      <c r="D202" s="184" t="str">
        <f t="shared" ref="D202:D211" si="31">IFERROR(C202/B202,"n/a")</f>
        <v>n/a</v>
      </c>
      <c r="E202" s="185">
        <f t="shared" ref="E202:E218" si="32">B202-C202</f>
        <v>0</v>
      </c>
    </row>
    <row r="203" spans="1:5" hidden="1" outlineLevel="1">
      <c r="A203" s="186" t="s">
        <v>49</v>
      </c>
      <c r="B203" s="187">
        <f>B40+B73+B22</f>
        <v>0</v>
      </c>
      <c r="C203" s="187">
        <f>C40+C73+C22</f>
        <v>0</v>
      </c>
      <c r="D203" s="184" t="str">
        <f t="shared" si="31"/>
        <v>n/a</v>
      </c>
      <c r="E203" s="185">
        <f t="shared" si="32"/>
        <v>0</v>
      </c>
    </row>
    <row r="204" spans="1:5" hidden="1" outlineLevel="1">
      <c r="A204" s="186" t="s">
        <v>136</v>
      </c>
      <c r="B204" s="187">
        <f>B28+B39+B81</f>
        <v>0</v>
      </c>
      <c r="C204" s="187">
        <f>C28+C39+C81</f>
        <v>0</v>
      </c>
      <c r="D204" s="184" t="str">
        <f t="shared" si="31"/>
        <v>n/a</v>
      </c>
      <c r="E204" s="185">
        <f t="shared" si="32"/>
        <v>0</v>
      </c>
    </row>
    <row r="205" spans="1:5" hidden="1" outlineLevel="1">
      <c r="A205" s="186" t="s">
        <v>48</v>
      </c>
      <c r="B205" s="187">
        <f>B12+B69+B29</f>
        <v>0</v>
      </c>
      <c r="C205" s="187">
        <f>C12+C69+C29</f>
        <v>0</v>
      </c>
      <c r="D205" s="184" t="str">
        <f t="shared" si="31"/>
        <v>n/a</v>
      </c>
      <c r="E205" s="185">
        <f t="shared" si="32"/>
        <v>0</v>
      </c>
    </row>
    <row r="206" spans="1:5" hidden="1" outlineLevel="1">
      <c r="A206" s="186" t="s">
        <v>44</v>
      </c>
      <c r="B206" s="187">
        <f>B17+B32+B57</f>
        <v>0</v>
      </c>
      <c r="C206" s="187">
        <f>C17+C32+C57</f>
        <v>0</v>
      </c>
      <c r="D206" s="184" t="str">
        <f t="shared" si="31"/>
        <v>n/a</v>
      </c>
      <c r="E206" s="185">
        <f t="shared" si="32"/>
        <v>0</v>
      </c>
    </row>
    <row r="207" spans="1:5" hidden="1" outlineLevel="1">
      <c r="A207" s="186" t="s">
        <v>50</v>
      </c>
      <c r="B207" s="187">
        <f>B77+B19+B37</f>
        <v>0</v>
      </c>
      <c r="C207" s="187">
        <f>C77+C19+C37</f>
        <v>0</v>
      </c>
      <c r="D207" s="184" t="str">
        <f t="shared" si="31"/>
        <v>n/a</v>
      </c>
      <c r="E207" s="185">
        <f t="shared" si="32"/>
        <v>0</v>
      </c>
    </row>
    <row r="208" spans="1:5" hidden="1" outlineLevel="1">
      <c r="A208" s="186" t="s">
        <v>42</v>
      </c>
      <c r="B208" s="187">
        <f>B14+B18+B42+B61</f>
        <v>0</v>
      </c>
      <c r="C208" s="187">
        <f>C14+C18+C42+C61</f>
        <v>0</v>
      </c>
      <c r="D208" s="184" t="str">
        <f t="shared" si="31"/>
        <v>n/a</v>
      </c>
      <c r="E208" s="185">
        <f t="shared" si="32"/>
        <v>0</v>
      </c>
    </row>
    <row r="209" spans="1:5" hidden="1" outlineLevel="1">
      <c r="A209" s="186" t="s">
        <v>56</v>
      </c>
      <c r="B209" s="187">
        <f>B27+B35+B85</f>
        <v>0</v>
      </c>
      <c r="C209" s="187">
        <f>C27+C35+C85</f>
        <v>0</v>
      </c>
      <c r="D209" s="184" t="str">
        <f t="shared" si="31"/>
        <v>n/a</v>
      </c>
      <c r="E209" s="185">
        <f t="shared" si="32"/>
        <v>0</v>
      </c>
    </row>
    <row r="210" spans="1:5" hidden="1" outlineLevel="1">
      <c r="A210" s="186" t="s">
        <v>51</v>
      </c>
      <c r="B210" s="187">
        <f>B89+B33+B25</f>
        <v>0</v>
      </c>
      <c r="C210" s="187">
        <f>C89+C33+C25</f>
        <v>0</v>
      </c>
      <c r="D210" s="184" t="str">
        <f t="shared" si="31"/>
        <v>n/a</v>
      </c>
      <c r="E210" s="185">
        <f t="shared" si="32"/>
        <v>0</v>
      </c>
    </row>
    <row r="211" spans="1:5" hidden="1" outlineLevel="1">
      <c r="A211" s="186" t="s">
        <v>47</v>
      </c>
      <c r="B211" s="187">
        <f>B93+B34</f>
        <v>0</v>
      </c>
      <c r="C211" s="187">
        <f>C93+C34</f>
        <v>0</v>
      </c>
      <c r="D211" s="184" t="str">
        <f t="shared" si="31"/>
        <v>n/a</v>
      </c>
      <c r="E211" s="185">
        <f t="shared" si="32"/>
        <v>0</v>
      </c>
    </row>
    <row r="212" spans="1:5" hidden="1" outlineLevel="1">
      <c r="A212" s="186" t="s">
        <v>53</v>
      </c>
      <c r="B212" s="187">
        <f>B36</f>
        <v>0</v>
      </c>
      <c r="C212" s="187">
        <f>C36</f>
        <v>0</v>
      </c>
      <c r="D212" s="184" t="str">
        <f>IFERROR(C212/B212,"-")</f>
        <v>-</v>
      </c>
      <c r="E212" s="185">
        <f t="shared" si="32"/>
        <v>0</v>
      </c>
    </row>
    <row r="213" spans="1:5" hidden="1" outlineLevel="1">
      <c r="A213" s="186" t="s">
        <v>54</v>
      </c>
      <c r="B213" s="187">
        <f>B41+B21</f>
        <v>0</v>
      </c>
      <c r="C213" s="187">
        <f>C41+C21</f>
        <v>0</v>
      </c>
      <c r="D213" s="184" t="str">
        <f t="shared" ref="D213:D217" si="33">IFERROR(C213/B213,"-")</f>
        <v>-</v>
      </c>
      <c r="E213" s="185">
        <f t="shared" si="32"/>
        <v>0</v>
      </c>
    </row>
    <row r="214" spans="1:5" hidden="1" outlineLevel="1">
      <c r="A214" s="186" t="s">
        <v>52</v>
      </c>
      <c r="B214" s="187">
        <f t="shared" ref="B214:C214" si="34">B13+B26</f>
        <v>0</v>
      </c>
      <c r="C214" s="187">
        <f t="shared" si="34"/>
        <v>0</v>
      </c>
      <c r="D214" s="184" t="str">
        <f t="shared" si="33"/>
        <v>-</v>
      </c>
      <c r="E214" s="185">
        <f t="shared" si="32"/>
        <v>0</v>
      </c>
    </row>
    <row r="215" spans="1:5" hidden="1" outlineLevel="1">
      <c r="A215" s="186" t="s">
        <v>45</v>
      </c>
      <c r="B215" s="187">
        <f t="shared" ref="B215:C215" si="35">B23</f>
        <v>0</v>
      </c>
      <c r="C215" s="187">
        <f t="shared" si="35"/>
        <v>0</v>
      </c>
      <c r="D215" s="184" t="str">
        <f t="shared" si="33"/>
        <v>-</v>
      </c>
      <c r="E215" s="185">
        <f t="shared" si="32"/>
        <v>0</v>
      </c>
    </row>
    <row r="216" spans="1:5" hidden="1" outlineLevel="1">
      <c r="A216" s="186" t="s">
        <v>55</v>
      </c>
      <c r="B216" s="187">
        <f>B24</f>
        <v>0</v>
      </c>
      <c r="C216" s="187">
        <f>C24</f>
        <v>0</v>
      </c>
      <c r="D216" s="184" t="str">
        <f t="shared" si="33"/>
        <v>-</v>
      </c>
      <c r="E216" s="185">
        <f t="shared" si="32"/>
        <v>0</v>
      </c>
    </row>
    <row r="217" spans="1:5" hidden="1" outlineLevel="1">
      <c r="A217" s="186" t="s">
        <v>46</v>
      </c>
      <c r="B217" s="187">
        <f t="shared" ref="B217:C217" si="36">B38</f>
        <v>0</v>
      </c>
      <c r="C217" s="187">
        <f t="shared" si="36"/>
        <v>0</v>
      </c>
      <c r="D217" s="184" t="str">
        <f t="shared" si="33"/>
        <v>-</v>
      </c>
      <c r="E217" s="185">
        <f t="shared" si="32"/>
        <v>0</v>
      </c>
    </row>
    <row r="218" spans="1:5" hidden="1" outlineLevel="1">
      <c r="A218" s="188" t="s">
        <v>17</v>
      </c>
      <c r="B218" s="189">
        <f>B201+B202+B203+B204+B205+B206+B207+B208+B209+B210+B211+B212+B213+B214+B215+B217+B216</f>
        <v>0</v>
      </c>
      <c r="C218" s="189">
        <f>C201+C202+C203+C204+C205+C206+C207+C208+C209+C210+C211+C212+C213+C214+C215+C217+C216</f>
        <v>0</v>
      </c>
      <c r="D218" s="190" t="e">
        <f>C218/B218</f>
        <v>#DIV/0!</v>
      </c>
      <c r="E218" s="191">
        <f t="shared" si="32"/>
        <v>0</v>
      </c>
    </row>
    <row r="219" spans="1:5" hidden="1" outlineLevel="1">
      <c r="A219" s="192"/>
      <c r="B219" s="193">
        <f>B51+B48+B46+B44+B30+B15+B11</f>
        <v>0</v>
      </c>
      <c r="C219" s="193">
        <f>C51+C48+C46+C44+C30+C15+C11</f>
        <v>0</v>
      </c>
      <c r="D219" s="194"/>
      <c r="E219" s="195"/>
    </row>
    <row r="220" spans="1:5" hidden="1" outlineLevel="1">
      <c r="A220" s="192"/>
      <c r="B220" s="193" t="b">
        <f>B218=B219</f>
        <v>1</v>
      </c>
      <c r="C220" s="193" t="b">
        <f>C218=C219</f>
        <v>1</v>
      </c>
      <c r="D220" s="194"/>
      <c r="E220" s="195"/>
    </row>
    <row r="221" spans="1:5" hidden="1" outlineLevel="1">
      <c r="A221" s="231"/>
      <c r="B221" s="232"/>
      <c r="C221" s="232"/>
      <c r="D221" s="232"/>
      <c r="E221" s="232"/>
    </row>
    <row r="222" spans="1:5" hidden="1" outlineLevel="1">
      <c r="A222" s="196"/>
      <c r="B222" s="196"/>
      <c r="C222" s="197"/>
      <c r="D222" s="196"/>
      <c r="E222" s="196"/>
    </row>
    <row r="223" spans="1:5" ht="47" hidden="1" outlineLevel="1" thickBot="1">
      <c r="A223" s="198" t="s">
        <v>155</v>
      </c>
      <c r="B223" s="199">
        <f>B11+B48+B30+B51+B15+B46+B44+B159+B98+B111</f>
        <v>187015341</v>
      </c>
      <c r="C223" s="200">
        <f>C11+C48+C30+C51+C15+C46+C44+C159+C98+C111</f>
        <v>145222161.41</v>
      </c>
      <c r="D223" s="201">
        <f>C223/B223</f>
        <v>0.77652539429906986</v>
      </c>
      <c r="E223" s="202">
        <f>B223-C223</f>
        <v>41793179.590000004</v>
      </c>
    </row>
    <row r="224" spans="1:5" collapsed="1"/>
  </sheetData>
  <autoFilter ref="A5:I159" xr:uid="{00000000-0009-0000-0000-000004000000}"/>
  <mergeCells count="13">
    <mergeCell ref="A221:E221"/>
    <mergeCell ref="A10:E10"/>
    <mergeCell ref="A2:E2"/>
    <mergeCell ref="A43:E43"/>
    <mergeCell ref="A50:E50"/>
    <mergeCell ref="A198:E198"/>
    <mergeCell ref="A158:E158"/>
    <mergeCell ref="A97:E97"/>
    <mergeCell ref="A174:E174"/>
    <mergeCell ref="A110:E110"/>
    <mergeCell ref="A148:E148"/>
    <mergeCell ref="A124:E124"/>
    <mergeCell ref="A136:E136"/>
  </mergeCells>
  <printOptions horizontalCentered="1"/>
  <pageMargins left="0.31496062992125984" right="0.31496062992125984" top="0.19685039370078741" bottom="0.19685039370078741" header="0.19685039370078741" footer="0.19685039370078741"/>
  <pageSetup paperSize="9" scale="93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F1:R12"/>
  <sheetViews>
    <sheetView workbookViewId="0">
      <selection activeCell="R5" sqref="R5"/>
    </sheetView>
  </sheetViews>
  <sheetFormatPr defaultRowHeight="14.5"/>
  <cols>
    <col min="6" max="6" width="36" customWidth="1"/>
    <col min="7" max="7" width="12.54296875" customWidth="1"/>
    <col min="8" max="8" width="12.81640625" customWidth="1"/>
    <col min="9" max="9" width="11" customWidth="1"/>
    <col min="10" max="10" width="12.1796875" customWidth="1"/>
    <col min="11" max="11" width="11.81640625" customWidth="1"/>
    <col min="12" max="12" width="11.1796875" customWidth="1"/>
    <col min="13" max="14" width="10.81640625" bestFit="1" customWidth="1"/>
    <col min="15" max="15" width="11.54296875" bestFit="1" customWidth="1"/>
    <col min="16" max="16" width="11.1796875" bestFit="1" customWidth="1"/>
    <col min="17" max="17" width="12.81640625" customWidth="1"/>
    <col min="18" max="18" width="12" customWidth="1"/>
  </cols>
  <sheetData>
    <row r="1" spans="6:18">
      <c r="F1" t="s">
        <v>188</v>
      </c>
      <c r="G1" s="92">
        <f>G3/$R$5</f>
        <v>3.4254814457799002E-2</v>
      </c>
      <c r="H1" s="87">
        <f>H3/$R$5</f>
        <v>8.6680852125344307E-2</v>
      </c>
      <c r="I1" s="87">
        <f t="shared" ref="I1:Q1" si="0">I3/$R$5</f>
        <v>0.23944835400892581</v>
      </c>
      <c r="J1" s="87">
        <f t="shared" si="0"/>
        <v>0.26797183150696419</v>
      </c>
      <c r="K1" s="87">
        <f t="shared" si="0"/>
        <v>0.31135369450112693</v>
      </c>
      <c r="L1" s="87">
        <f t="shared" si="0"/>
        <v>0.39084941762908021</v>
      </c>
      <c r="M1" s="87">
        <f t="shared" si="0"/>
        <v>0.43495523134776909</v>
      </c>
      <c r="N1" s="87">
        <f t="shared" si="0"/>
        <v>0.47977540090390547</v>
      </c>
      <c r="O1" s="87">
        <f t="shared" si="0"/>
        <v>0.53826600382915613</v>
      </c>
      <c r="P1" s="87">
        <f t="shared" si="0"/>
        <v>0.6493467740700104</v>
      </c>
      <c r="Q1" s="87">
        <f t="shared" si="0"/>
        <v>0.6923856290462006</v>
      </c>
      <c r="R1" s="87">
        <f>R3/$R$5</f>
        <v>0</v>
      </c>
    </row>
    <row r="2" spans="6:18">
      <c r="F2" s="2"/>
      <c r="G2" s="2" t="s">
        <v>112</v>
      </c>
      <c r="H2" s="2" t="s">
        <v>113</v>
      </c>
      <c r="I2" s="2" t="s">
        <v>114</v>
      </c>
      <c r="J2" s="2" t="s">
        <v>115</v>
      </c>
      <c r="K2" s="2" t="s">
        <v>116</v>
      </c>
      <c r="L2" s="2" t="s">
        <v>117</v>
      </c>
      <c r="M2" s="2" t="s">
        <v>118</v>
      </c>
      <c r="N2" s="2" t="s">
        <v>119</v>
      </c>
      <c r="O2" s="2" t="s">
        <v>120</v>
      </c>
      <c r="P2" s="2" t="s">
        <v>121</v>
      </c>
      <c r="Q2" s="2" t="s">
        <v>122</v>
      </c>
      <c r="R2" s="2" t="s">
        <v>123</v>
      </c>
    </row>
    <row r="3" spans="6:18">
      <c r="F3" s="2" t="s">
        <v>185</v>
      </c>
      <c r="G3" s="3">
        <v>25378885.66</v>
      </c>
      <c r="H3" s="3">
        <v>64220561.980000012</v>
      </c>
      <c r="I3" s="3">
        <v>177403745.83999997</v>
      </c>
      <c r="J3" s="3">
        <v>198536368.67000002</v>
      </c>
      <c r="K3" s="3">
        <v>230677349.66999999</v>
      </c>
      <c r="L3" s="3">
        <v>289574555.78999996</v>
      </c>
      <c r="M3" s="3">
        <v>322251901.18000001</v>
      </c>
      <c r="N3" s="3">
        <v>355458502.24999994</v>
      </c>
      <c r="O3" s="3">
        <v>398793325.31999999</v>
      </c>
      <c r="P3" s="3">
        <v>481091425.93999994</v>
      </c>
      <c r="Q3" s="3">
        <v>512978277.36999995</v>
      </c>
      <c r="R3" s="3"/>
    </row>
    <row r="4" spans="6:18">
      <c r="F4" s="2" t="s">
        <v>134</v>
      </c>
      <c r="G4" s="3">
        <v>25378885.66</v>
      </c>
      <c r="H4" s="3">
        <f>H3-G3</f>
        <v>38841676.320000008</v>
      </c>
      <c r="I4" s="3">
        <f>I3-H3</f>
        <v>113183183.85999995</v>
      </c>
      <c r="J4" s="3">
        <f>J3-I3</f>
        <v>21132622.830000043</v>
      </c>
      <c r="K4" s="3">
        <f t="shared" ref="K4:N4" si="1">K3-J3</f>
        <v>32140980.99999997</v>
      </c>
      <c r="L4" s="3">
        <f t="shared" si="1"/>
        <v>58897206.119999975</v>
      </c>
      <c r="M4" s="3">
        <f t="shared" si="1"/>
        <v>32677345.390000045</v>
      </c>
      <c r="N4" s="3">
        <f t="shared" si="1"/>
        <v>33206601.069999933</v>
      </c>
      <c r="O4" s="3">
        <f>O3-N3</f>
        <v>43334823.070000052</v>
      </c>
      <c r="P4" s="3">
        <f>P3-O3</f>
        <v>82298100.619999945</v>
      </c>
      <c r="Q4" s="3">
        <f>Q3-P3</f>
        <v>31886851.430000007</v>
      </c>
      <c r="R4" s="3">
        <v>0</v>
      </c>
    </row>
    <row r="5" spans="6:18">
      <c r="F5" s="2" t="s">
        <v>216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740885217.50033402</v>
      </c>
    </row>
    <row r="6" spans="6:18">
      <c r="R6" s="87"/>
    </row>
    <row r="7" spans="6:18">
      <c r="H7" s="1"/>
    </row>
    <row r="8" spans="6:18"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6:18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6:18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6:18"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6:18"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1_ESfondi_21-27</vt:lpstr>
      <vt:lpstr>2_EEZ_NOR</vt:lpstr>
      <vt:lpstr>Darba_ESfondi_nekartots_14-20</vt:lpstr>
      <vt:lpstr>Budžeta dinamika 21-27</vt:lpstr>
      <vt:lpstr>3_Budžeta_dinamika_21-27_G</vt:lpstr>
      <vt:lpstr>'2_EEZ_NOR'!Criteria</vt:lpstr>
      <vt:lpstr>'1_ESfondi_21-27'!Print_Area</vt:lpstr>
      <vt:lpstr>'2_EEZ_NOR'!Print_Area</vt:lpstr>
      <vt:lpstr>'Darba_ESfondi_nekartots_14-20'!Print_Area</vt:lpstr>
      <vt:lpstr>'2_EEZ_NOR'!Print_Titles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es-dolbu</dc:creator>
  <cp:lastModifiedBy>Dainis Linužs</cp:lastModifiedBy>
  <cp:lastPrinted>2022-09-14T08:27:05Z</cp:lastPrinted>
  <dcterms:created xsi:type="dcterms:W3CDTF">2009-07-09T05:56:57Z</dcterms:created>
  <dcterms:modified xsi:type="dcterms:W3CDTF">2025-12-11T14:34:31Z</dcterms:modified>
</cp:coreProperties>
</file>