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EVIEŠANAS UZRAUDZĪBA\ZIŅOJUMI_MAKSĀJUMU PROGNOZES EK\DP īstenošanas gada ziņojumi\2007-2013\NOSLĒGUMA ZIŅOJUMS\2DP_NZ\6.versija_RI_kom\print_armandam\Pielikumi\"/>
    </mc:Choice>
  </mc:AlternateContent>
  <bookViews>
    <workbookView xWindow="0" yWindow="0" windowWidth="28800" windowHeight="11790"/>
  </bookViews>
  <sheets>
    <sheet name="Fin.progress" sheetId="2" r:id="rId1"/>
    <sheet name="Sheet1" sheetId="3" state="hidden" r:id="rId2"/>
    <sheet name="BJS virzieni" sheetId="4" r:id="rId3"/>
    <sheet name="ES 2020 mērķi" sheetId="5" r:id="rId4"/>
  </sheets>
  <externalReferences>
    <externalReference r:id="rId5"/>
  </externalReferences>
  <definedNames>
    <definedName name="_xlnm._FilterDatabase" localSheetId="0" hidden="1">Fin.progress!$A$9:$AK$68</definedName>
    <definedName name="_xlnm.Print_Area" localSheetId="0">Fin.progress!$A$1:$AK$68</definedName>
    <definedName name="_xlnm.Print_Titles" localSheetId="0">Fin.progress!$6:$8</definedName>
  </definedNames>
  <calcPr calcId="152511"/>
  <customWorkbookViews>
    <customWorkbookView name="Inga Balode - Personal View" guid="{8B78E06E-42F5-46F9-BC31-BE4230723415}" mergeInterval="0" personalView="1" maximized="1" xWindow="1" yWindow="1" windowWidth="1024" windowHeight="542" activeSheetId="1"/>
    <customWorkbookView name="Grante Dita - Personal View" guid="{071BD56D-49F3-4830-AA49-832AB18442DA}" mergeInterval="0" personalView="1" maximized="1" xWindow="1" yWindow="1" windowWidth="1280" windowHeight="804" activeSheetId="1" showComments="commIndAndComment"/>
    <customWorkbookView name="fsd-vilde - Personal View" guid="{CE2F9B1E-42A5-4921-AD2C-BAA2FAE8F84E}" mergeInterval="0" personalView="1" maximized="1" xWindow="1" yWindow="1" windowWidth="1152" windowHeight="643" activeSheetId="1"/>
    <customWorkbookView name="fud-albin - Personal View" guid="{CA72AE52-AB7B-4B59-88FC-62C104034738}" mergeInterval="0" personalView="1" maximized="1" xWindow="1" yWindow="1" windowWidth="1280" windowHeight="782" activeSheetId="1"/>
    <customWorkbookView name="es-dolbu - Personal View" guid="{D16958F7-EADF-470B-BCCB-C285D64A9969}" mergeInterval="0" personalView="1" maximized="1" xWindow="1" yWindow="1" windowWidth="1152" windowHeight="643" activeSheetId="1"/>
    <customWorkbookView name="es-drazn - Personal View" guid="{66F78BDC-EF00-417C-8719-D1DD7D4F8A6F}" mergeInterval="0" personalView="1" maximized="1" xWindow="1" yWindow="1" windowWidth="1152" windowHeight="643" activeSheetId="1"/>
    <customWorkbookView name="it-breik - Personal View" guid="{4D9D6020-4B9F-4592-AF04-6BE675921256}" mergeInterval="0" personalView="1" maximized="1" xWindow="1" yWindow="1" windowWidth="1280" windowHeight="805" activeSheetId="1"/>
    <customWorkbookView name="es-murni - Personal View" guid="{B630F875-ABC6-47AE-A71B-262D51AE3B53}" mergeInterval="0" personalView="1" maximized="1" xWindow="1" yWindow="1" windowWidth="1280" windowHeight="803" tabRatio="325" activeSheetId="1"/>
    <customWorkbookView name="pd-auder - Personal View" guid="{1B3811A1-226A-408D-9227-AFDEB1DA163B}" mergeInterval="0" personalView="1" maximized="1" xWindow="1" yWindow="1" windowWidth="1024" windowHeight="547" activeSheetId="1"/>
    <customWorkbookView name="es-sparn - Personal View" guid="{D856094A-916A-479F-90F3-26AD004B3022}" mergeInterval="0" personalView="1" maximized="1" xWindow="1" yWindow="1" windowWidth="1280" windowHeight="768" activeSheetId="1"/>
    <customWorkbookView name="pd-radvi - Personal View" guid="{F0B32F6D-42BD-46A3-BA22-028FEAFE569C}" mergeInterval="0" personalView="1" maximized="1" xWindow="1" yWindow="1" windowWidth="1280" windowHeight="780" activeSheetId="1"/>
    <customWorkbookView name="es-muran - Personal View" guid="{8B7C6BB7-45FF-402B-981E-E6FFFABEA84E}" mergeInterval="0" personalView="1" maximized="1" xWindow="1" yWindow="1" windowWidth="1280" windowHeight="798" activeSheetId="1" showComments="commIndAndComment"/>
  </customWorkbookViews>
</workbook>
</file>

<file path=xl/calcChain.xml><?xml version="1.0" encoding="utf-8"?>
<calcChain xmlns="http://schemas.openxmlformats.org/spreadsheetml/2006/main">
  <c r="U19" i="2" l="1"/>
  <c r="AD51" i="2" l="1"/>
  <c r="AA51" i="2"/>
  <c r="AA39" i="2" l="1"/>
  <c r="AC40" i="2"/>
  <c r="AA40" i="2"/>
  <c r="AD39" i="2"/>
  <c r="AC39" i="2"/>
  <c r="AC33" i="2"/>
  <c r="AA33" i="2"/>
  <c r="AA14" i="2" l="1"/>
  <c r="AC12" i="2" l="1"/>
  <c r="AA12" i="2"/>
  <c r="AA56" i="2" l="1"/>
  <c r="AC52" i="2"/>
  <c r="AA52" i="2"/>
  <c r="AD50" i="2" l="1"/>
  <c r="AA50" i="2"/>
  <c r="U50" i="2" l="1"/>
  <c r="U51" i="2"/>
  <c r="L34" i="2" l="1"/>
  <c r="Y13" i="2" l="1"/>
  <c r="U56" i="2"/>
  <c r="U55" i="2" s="1"/>
  <c r="U54" i="2" s="1"/>
  <c r="U53" i="2"/>
  <c r="U52" i="2"/>
  <c r="U48" i="2"/>
  <c r="U46" i="2"/>
  <c r="U45" i="2"/>
  <c r="U44" i="2"/>
  <c r="U40" i="2"/>
  <c r="U39" i="2"/>
  <c r="U37" i="2"/>
  <c r="U36" i="2"/>
  <c r="U35" i="2"/>
  <c r="U34" i="2"/>
  <c r="U33" i="2"/>
  <c r="U30" i="2"/>
  <c r="U29" i="2"/>
  <c r="U28" i="2"/>
  <c r="U25" i="2"/>
  <c r="U26" i="2"/>
  <c r="U27" i="2"/>
  <c r="U24" i="2"/>
  <c r="U22" i="2"/>
  <c r="U21" i="2"/>
  <c r="U20" i="2"/>
  <c r="U16" i="2"/>
  <c r="U17" i="2"/>
  <c r="U15" i="2"/>
  <c r="U13" i="2"/>
  <c r="U12" i="2"/>
  <c r="AB12" i="2"/>
  <c r="AA11" i="2"/>
  <c r="P9" i="2"/>
  <c r="S29" i="2"/>
  <c r="Q28" i="2"/>
  <c r="Q22" i="2"/>
  <c r="Q16" i="2"/>
  <c r="J9" i="2"/>
  <c r="J56" i="2"/>
  <c r="J55" i="2" s="1"/>
  <c r="J54" i="2" s="1"/>
  <c r="J53" i="2"/>
  <c r="J51" i="2"/>
  <c r="J52" i="2"/>
  <c r="J50" i="2"/>
  <c r="J48" i="2"/>
  <c r="J46" i="2"/>
  <c r="J45" i="2"/>
  <c r="J44" i="2"/>
  <c r="J40" i="2"/>
  <c r="J39" i="2"/>
  <c r="J37" i="2"/>
  <c r="J34" i="2"/>
  <c r="J33" i="2"/>
  <c r="J30" i="2"/>
  <c r="J49" i="2" l="1"/>
  <c r="J47" i="2" s="1"/>
  <c r="J43" i="2"/>
  <c r="J42" i="2" s="1"/>
  <c r="J38" i="2"/>
  <c r="J32" i="2" s="1"/>
  <c r="J31" i="2" s="1"/>
  <c r="J25" i="2"/>
  <c r="J26" i="2"/>
  <c r="J23" i="2" s="1"/>
  <c r="J27" i="2"/>
  <c r="J24" i="2"/>
  <c r="J21" i="2"/>
  <c r="J19" i="2" s="1"/>
  <c r="J22" i="2"/>
  <c r="J20" i="2"/>
  <c r="K19" i="2"/>
  <c r="K18" i="2" s="1"/>
  <c r="J16" i="2"/>
  <c r="J17" i="2"/>
  <c r="J15" i="2"/>
  <c r="J13" i="2"/>
  <c r="J12" i="2"/>
  <c r="K9" i="2"/>
  <c r="N11" i="2"/>
  <c r="N10" i="2"/>
  <c r="J41" i="2" l="1"/>
  <c r="J18" i="2"/>
  <c r="J14" i="2"/>
  <c r="J11" i="2" s="1"/>
  <c r="AB56" i="2"/>
  <c r="Z56" i="2" s="1"/>
  <c r="J10" i="2" l="1"/>
  <c r="AJ9" i="2" l="1"/>
  <c r="AB39" i="2" l="1"/>
  <c r="Z39" i="2" s="1"/>
  <c r="AH45" i="2"/>
  <c r="AF45" i="2"/>
  <c r="AI11" i="2" l="1"/>
  <c r="Y12" i="2"/>
  <c r="Z12" i="2"/>
  <c r="AG12" i="2"/>
  <c r="AE12" i="2" s="1"/>
  <c r="AB13" i="2"/>
  <c r="Z13" i="2" s="1"/>
  <c r="AG13" i="2"/>
  <c r="AE13" i="2" s="1"/>
  <c r="AC14" i="2"/>
  <c r="AD14" i="2"/>
  <c r="AD11" i="2" s="1"/>
  <c r="AF14" i="2"/>
  <c r="AF11" i="2" s="1"/>
  <c r="AH14" i="2"/>
  <c r="AH11" i="2" s="1"/>
  <c r="AI14" i="2"/>
  <c r="Y15" i="2"/>
  <c r="AB15" i="2"/>
  <c r="Z15" i="2" s="1"/>
  <c r="AG15" i="2"/>
  <c r="AE15" i="2" s="1"/>
  <c r="Y16" i="2"/>
  <c r="AB16" i="2"/>
  <c r="Z16" i="2" s="1"/>
  <c r="AG16" i="2"/>
  <c r="AE16" i="2" s="1"/>
  <c r="Y17" i="2"/>
  <c r="AB17" i="2"/>
  <c r="Z17" i="2" s="1"/>
  <c r="AG17" i="2"/>
  <c r="AE17" i="2" s="1"/>
  <c r="AA19" i="2"/>
  <c r="AC19" i="2"/>
  <c r="AD19" i="2"/>
  <c r="AF19" i="2"/>
  <c r="AH19" i="2"/>
  <c r="AI19" i="2"/>
  <c r="Y20" i="2"/>
  <c r="AB20" i="2"/>
  <c r="Z20" i="2" s="1"/>
  <c r="AG20" i="2"/>
  <c r="AE20" i="2" s="1"/>
  <c r="Y21" i="2"/>
  <c r="Y19" i="2" s="1"/>
  <c r="AB21" i="2"/>
  <c r="Z21" i="2" s="1"/>
  <c r="AG21" i="2"/>
  <c r="AE21" i="2" s="1"/>
  <c r="Y22" i="2"/>
  <c r="AB22" i="2"/>
  <c r="Z22" i="2" s="1"/>
  <c r="AG22" i="2"/>
  <c r="AE22" i="2" s="1"/>
  <c r="AA23" i="2"/>
  <c r="AC23" i="2"/>
  <c r="AD23" i="2"/>
  <c r="AF23" i="2"/>
  <c r="AH23" i="2"/>
  <c r="AI23" i="2"/>
  <c r="Y24" i="2"/>
  <c r="AB24" i="2"/>
  <c r="Z24" i="2" s="1"/>
  <c r="AG24" i="2"/>
  <c r="AE24" i="2" s="1"/>
  <c r="Y25" i="2"/>
  <c r="AB25" i="2"/>
  <c r="Z25" i="2" s="1"/>
  <c r="AG25" i="2"/>
  <c r="AE25" i="2" s="1"/>
  <c r="Y26" i="2"/>
  <c r="AB26" i="2"/>
  <c r="Z26" i="2" s="1"/>
  <c r="AG26" i="2"/>
  <c r="AE26" i="2" s="1"/>
  <c r="Y27" i="2"/>
  <c r="AB27" i="2"/>
  <c r="Z27" i="2" s="1"/>
  <c r="AG27" i="2"/>
  <c r="AE27" i="2" s="1"/>
  <c r="AA28" i="2"/>
  <c r="AC28" i="2"/>
  <c r="AD28" i="2"/>
  <c r="AF28" i="2"/>
  <c r="AH28" i="2"/>
  <c r="AI28" i="2"/>
  <c r="Y29" i="2"/>
  <c r="AB29" i="2"/>
  <c r="Z29" i="2" s="1"/>
  <c r="AG29" i="2"/>
  <c r="AE29" i="2" s="1"/>
  <c r="Y30" i="2"/>
  <c r="AB30" i="2"/>
  <c r="Z30" i="2" s="1"/>
  <c r="AG30" i="2"/>
  <c r="AE30" i="2" s="1"/>
  <c r="Y33" i="2"/>
  <c r="AB33" i="2"/>
  <c r="Z33" i="2" s="1"/>
  <c r="AG33" i="2"/>
  <c r="AE33" i="2" s="1"/>
  <c r="AA34" i="2"/>
  <c r="AC34" i="2"/>
  <c r="AD34" i="2"/>
  <c r="AD32" i="2" s="1"/>
  <c r="AD31" i="2" s="1"/>
  <c r="AF34" i="2"/>
  <c r="AH34" i="2"/>
  <c r="AI34" i="2"/>
  <c r="Y35" i="2"/>
  <c r="AB35" i="2"/>
  <c r="Z35" i="2" s="1"/>
  <c r="AG35" i="2"/>
  <c r="AE35" i="2" s="1"/>
  <c r="Y36" i="2"/>
  <c r="AB36" i="2"/>
  <c r="Z36" i="2" s="1"/>
  <c r="AG36" i="2"/>
  <c r="AE36" i="2" s="1"/>
  <c r="Y37" i="2"/>
  <c r="AB37" i="2"/>
  <c r="Z37" i="2" s="1"/>
  <c r="AG37" i="2"/>
  <c r="AE37" i="2" s="1"/>
  <c r="AA38" i="2"/>
  <c r="AC38" i="2"/>
  <c r="AD38" i="2"/>
  <c r="AF38" i="2"/>
  <c r="AH38" i="2"/>
  <c r="AH32" i="2" s="1"/>
  <c r="AH31" i="2" s="1"/>
  <c r="AI38" i="2"/>
  <c r="Y39" i="2"/>
  <c r="AG39" i="2"/>
  <c r="AE39" i="2" s="1"/>
  <c r="Y40" i="2"/>
  <c r="AB40" i="2"/>
  <c r="Z40" i="2" s="1"/>
  <c r="AG40" i="2"/>
  <c r="AE40" i="2" s="1"/>
  <c r="AA43" i="2"/>
  <c r="AC43" i="2"/>
  <c r="AC42" i="2" s="1"/>
  <c r="AD43" i="2"/>
  <c r="AD42" i="2" s="1"/>
  <c r="AF43" i="2"/>
  <c r="AF42" i="2" s="1"/>
  <c r="AH43" i="2"/>
  <c r="AH42" i="2" s="1"/>
  <c r="AI43" i="2"/>
  <c r="AI42" i="2" s="1"/>
  <c r="AI41" i="2" s="1"/>
  <c r="Y44" i="2"/>
  <c r="AB44" i="2"/>
  <c r="Z44" i="2" s="1"/>
  <c r="AG44" i="2"/>
  <c r="AE44" i="2" s="1"/>
  <c r="Y45" i="2"/>
  <c r="AB45" i="2"/>
  <c r="Z45" i="2" s="1"/>
  <c r="AG45" i="2"/>
  <c r="AE45" i="2" s="1"/>
  <c r="Y46" i="2"/>
  <c r="AB46" i="2"/>
  <c r="Z46" i="2" s="1"/>
  <c r="AG46" i="2"/>
  <c r="AE46" i="2" s="1"/>
  <c r="Y48" i="2"/>
  <c r="AB48" i="2"/>
  <c r="Z48" i="2" s="1"/>
  <c r="AG48" i="2"/>
  <c r="AE48" i="2" s="1"/>
  <c r="AA49" i="2"/>
  <c r="AC49" i="2"/>
  <c r="AC47" i="2" s="1"/>
  <c r="AD49" i="2"/>
  <c r="AD47" i="2" s="1"/>
  <c r="AF49" i="2"/>
  <c r="AF47" i="2" s="1"/>
  <c r="AH49" i="2"/>
  <c r="AH47" i="2" s="1"/>
  <c r="AI49" i="2"/>
  <c r="AI47" i="2" s="1"/>
  <c r="Y50" i="2"/>
  <c r="AB50" i="2"/>
  <c r="Z50" i="2" s="1"/>
  <c r="AG50" i="2"/>
  <c r="AE50" i="2" s="1"/>
  <c r="Y51" i="2"/>
  <c r="AB51" i="2"/>
  <c r="Z51" i="2" s="1"/>
  <c r="AG51" i="2"/>
  <c r="AE51" i="2" s="1"/>
  <c r="Y52" i="2"/>
  <c r="AB52" i="2"/>
  <c r="Z52" i="2" s="1"/>
  <c r="AG52" i="2"/>
  <c r="AE52" i="2" s="1"/>
  <c r="Y53" i="2"/>
  <c r="AB53" i="2"/>
  <c r="Z53" i="2" s="1"/>
  <c r="AG53" i="2"/>
  <c r="AE53" i="2" s="1"/>
  <c r="AA55" i="2"/>
  <c r="AA54" i="2" s="1"/>
  <c r="AC55" i="2"/>
  <c r="AC54" i="2" s="1"/>
  <c r="AD55" i="2"/>
  <c r="AD54" i="2" s="1"/>
  <c r="AF55" i="2"/>
  <c r="AF54" i="2" s="1"/>
  <c r="AH55" i="2"/>
  <c r="AI55" i="2"/>
  <c r="AI54" i="2" s="1"/>
  <c r="Y56" i="2"/>
  <c r="AG56" i="2"/>
  <c r="AE56" i="2" s="1"/>
  <c r="AF32" i="2" l="1"/>
  <c r="AF31" i="2" s="1"/>
  <c r="AG23" i="2"/>
  <c r="S20" i="2"/>
  <c r="Y43" i="2"/>
  <c r="Y42" i="2" s="1"/>
  <c r="Q20" i="2"/>
  <c r="AG55" i="2"/>
  <c r="S12" i="2"/>
  <c r="Q12" i="2" s="1"/>
  <c r="AA18" i="2"/>
  <c r="AA10" i="2" s="1"/>
  <c r="AG19" i="2"/>
  <c r="AE19" i="2" s="1"/>
  <c r="Y49" i="2"/>
  <c r="Y47" i="2" s="1"/>
  <c r="Y41" i="2" s="1"/>
  <c r="Y34" i="2"/>
  <c r="AD41" i="2"/>
  <c r="AC32" i="2"/>
  <c r="AC31" i="2" s="1"/>
  <c r="S26" i="2"/>
  <c r="Q26" i="2" s="1"/>
  <c r="AI18" i="2"/>
  <c r="AI10" i="2" s="1"/>
  <c r="AH54" i="2"/>
  <c r="AG54" i="2" s="1"/>
  <c r="AE54" i="2" s="1"/>
  <c r="AF41" i="2"/>
  <c r="AE55" i="2"/>
  <c r="AG47" i="2"/>
  <c r="AE47" i="2" s="1"/>
  <c r="AB49" i="2"/>
  <c r="Z49" i="2" s="1"/>
  <c r="AG43" i="2"/>
  <c r="AE43" i="2" s="1"/>
  <c r="AB43" i="2"/>
  <c r="Z43" i="2" s="1"/>
  <c r="Y38" i="2"/>
  <c r="Y32" i="2" s="1"/>
  <c r="Y31" i="2" s="1"/>
  <c r="AG34" i="2"/>
  <c r="AE34" i="2" s="1"/>
  <c r="AB34" i="2"/>
  <c r="Z34" i="2" s="1"/>
  <c r="AG28" i="2"/>
  <c r="AE28" i="2" s="1"/>
  <c r="AB28" i="2"/>
  <c r="Z28" i="2" s="1"/>
  <c r="AB19" i="2"/>
  <c r="Z19" i="2" s="1"/>
  <c r="Y14" i="2"/>
  <c r="AC41" i="2"/>
  <c r="AG38" i="2"/>
  <c r="AE38" i="2" s="1"/>
  <c r="AH41" i="2"/>
  <c r="AE23" i="2"/>
  <c r="AB23" i="2"/>
  <c r="Z23" i="2" s="1"/>
  <c r="AC18" i="2"/>
  <c r="AB18" i="2" s="1"/>
  <c r="Y54" i="2"/>
  <c r="AI32" i="2"/>
  <c r="AI31" i="2" s="1"/>
  <c r="AI9" i="2" s="1"/>
  <c r="AH18" i="2"/>
  <c r="AH10" i="2" s="1"/>
  <c r="AG11" i="2"/>
  <c r="AE11" i="2" s="1"/>
  <c r="Y55" i="2"/>
  <c r="AB54" i="2"/>
  <c r="Z54" i="2" s="1"/>
  <c r="AB38" i="2"/>
  <c r="Z38" i="2" s="1"/>
  <c r="AF18" i="2"/>
  <c r="AF10" i="2" s="1"/>
  <c r="AG42" i="2"/>
  <c r="AE42" i="2" s="1"/>
  <c r="AA42" i="2"/>
  <c r="AG32" i="2"/>
  <c r="AA32" i="2"/>
  <c r="Y23" i="2"/>
  <c r="AC11" i="2"/>
  <c r="AB11" i="2" s="1"/>
  <c r="AB14" i="2"/>
  <c r="Z14" i="2" s="1"/>
  <c r="AB55" i="2"/>
  <c r="Z55" i="2" s="1"/>
  <c r="AG49" i="2"/>
  <c r="AE49" i="2" s="1"/>
  <c r="AA47" i="2"/>
  <c r="AB47" i="2" s="1"/>
  <c r="Z47" i="2" s="1"/>
  <c r="AG31" i="2"/>
  <c r="AE31" i="2" s="1"/>
  <c r="Y28" i="2"/>
  <c r="AD18" i="2"/>
  <c r="AD10" i="2" s="1"/>
  <c r="AG14" i="2"/>
  <c r="AE14" i="2" s="1"/>
  <c r="Y11" i="2"/>
  <c r="AD9" i="2" l="1"/>
  <c r="W26" i="2"/>
  <c r="AH9" i="2"/>
  <c r="W12" i="2"/>
  <c r="AG41" i="2"/>
  <c r="AE41" i="2"/>
  <c r="Z18" i="2"/>
  <c r="AC10" i="2"/>
  <c r="AC9" i="2" s="1"/>
  <c r="X26" i="2"/>
  <c r="AB42" i="2"/>
  <c r="Z42" i="2" s="1"/>
  <c r="Z41" i="2" s="1"/>
  <c r="AA41" i="2"/>
  <c r="Y18" i="2"/>
  <c r="Y10" i="2" s="1"/>
  <c r="Y9" i="2" s="1"/>
  <c r="AG10" i="2"/>
  <c r="AE10" i="2" s="1"/>
  <c r="AF9" i="2"/>
  <c r="Z11" i="2"/>
  <c r="AB32" i="2"/>
  <c r="Z32" i="2" s="1"/>
  <c r="AA31" i="2"/>
  <c r="AB31" i="2" s="1"/>
  <c r="Z31" i="2" s="1"/>
  <c r="AE32" i="2"/>
  <c r="AG18" i="2"/>
  <c r="AE18" i="2" s="1"/>
  <c r="AG9" i="2" l="1"/>
  <c r="AE9" i="2" s="1"/>
  <c r="AB10" i="2"/>
  <c r="Z10" i="2" s="1"/>
  <c r="AB41" i="2"/>
  <c r="AA9" i="2"/>
  <c r="AB9" i="2" s="1"/>
  <c r="Z9" i="2" s="1"/>
  <c r="N12" i="2"/>
  <c r="N13" i="2"/>
  <c r="N15" i="2"/>
  <c r="N16" i="2"/>
  <c r="N17" i="2"/>
  <c r="N20" i="2"/>
  <c r="N21" i="2"/>
  <c r="N22" i="2"/>
  <c r="N24" i="2"/>
  <c r="N25" i="2"/>
  <c r="N26" i="2"/>
  <c r="N27" i="2"/>
  <c r="N29" i="2"/>
  <c r="N30" i="2"/>
  <c r="N33" i="2"/>
  <c r="N34" i="2"/>
  <c r="N35" i="2"/>
  <c r="N36" i="2"/>
  <c r="N37" i="2"/>
  <c r="N39" i="2"/>
  <c r="N40" i="2"/>
  <c r="N44" i="2"/>
  <c r="N45" i="2"/>
  <c r="N46" i="2"/>
  <c r="N48" i="2"/>
  <c r="N50" i="2"/>
  <c r="N51" i="2"/>
  <c r="N52" i="2"/>
  <c r="N53" i="2"/>
  <c r="N56" i="2"/>
  <c r="O22" i="2" l="1"/>
  <c r="O29" i="2"/>
  <c r="O34" i="2"/>
  <c r="O35" i="2"/>
  <c r="O36" i="2"/>
  <c r="H39" i="2" l="1"/>
  <c r="H40" i="2"/>
  <c r="P19" i="2" l="1"/>
  <c r="S15" i="2"/>
  <c r="Q15" i="2" s="1"/>
  <c r="W15" i="2" l="1"/>
  <c r="N19" i="2"/>
  <c r="P14" i="2"/>
  <c r="N14" i="2" s="1"/>
  <c r="X15" i="2" l="1"/>
  <c r="S13" i="2" l="1"/>
  <c r="Q13" i="2" s="1"/>
  <c r="S16" i="2"/>
  <c r="U14" i="2" s="1"/>
  <c r="S17" i="2"/>
  <c r="Q17" i="2" s="1"/>
  <c r="Q14" i="2" s="1"/>
  <c r="S30" i="2"/>
  <c r="Q30" i="2" s="1"/>
  <c r="S51" i="2"/>
  <c r="S52" i="2"/>
  <c r="Q52" i="2" s="1"/>
  <c r="W51" i="2" l="1"/>
  <c r="Q51" i="2"/>
  <c r="Q11" i="2"/>
  <c r="U11" i="2"/>
  <c r="W30" i="2"/>
  <c r="T30" i="2"/>
  <c r="W17" i="2"/>
  <c r="W52" i="2"/>
  <c r="T52" i="2"/>
  <c r="W13" i="2"/>
  <c r="X13" i="2" s="1"/>
  <c r="W16" i="2"/>
  <c r="S14" i="2"/>
  <c r="S11" i="2" s="1"/>
  <c r="T51" i="2"/>
  <c r="X17" i="2" l="1"/>
  <c r="X52" i="2"/>
  <c r="X30" i="2"/>
  <c r="X16" i="2"/>
  <c r="W14" i="2"/>
  <c r="W11" i="2" s="1"/>
  <c r="X12" i="2"/>
  <c r="P49" i="2"/>
  <c r="N49" i="2" s="1"/>
  <c r="P55" i="2"/>
  <c r="P43" i="2"/>
  <c r="P38" i="2"/>
  <c r="N38" i="2" s="1"/>
  <c r="P28" i="2"/>
  <c r="N28" i="2" s="1"/>
  <c r="O28" i="2" s="1"/>
  <c r="P23" i="2"/>
  <c r="P11" i="2"/>
  <c r="P47" i="2" l="1"/>
  <c r="N47" i="2" s="1"/>
  <c r="P32" i="2"/>
  <c r="X14" i="2"/>
  <c r="X11" i="2" s="1"/>
  <c r="P31" i="2"/>
  <c r="N31" i="2" s="1"/>
  <c r="N32" i="2"/>
  <c r="P54" i="2"/>
  <c r="N54" i="2" s="1"/>
  <c r="N55" i="2"/>
  <c r="N23" i="2"/>
  <c r="P18" i="2"/>
  <c r="N18" i="2" s="1"/>
  <c r="P42" i="2"/>
  <c r="N42" i="2" s="1"/>
  <c r="N43" i="2"/>
  <c r="P41" i="2" l="1"/>
  <c r="N41" i="2" s="1"/>
  <c r="P10" i="2"/>
  <c r="N9" i="2" l="1"/>
  <c r="G14" i="2" l="1"/>
  <c r="G11" i="2" s="1"/>
  <c r="G55" i="2"/>
  <c r="G54" i="2" s="1"/>
  <c r="G49" i="2"/>
  <c r="G47" i="2" s="1"/>
  <c r="G43" i="2"/>
  <c r="G42" i="2" s="1"/>
  <c r="G38" i="2"/>
  <c r="G34" i="2"/>
  <c r="G23" i="2"/>
  <c r="G19" i="2"/>
  <c r="G32" i="2" l="1"/>
  <c r="G31" i="2" s="1"/>
  <c r="G9" i="2" s="1"/>
  <c r="G18" i="2"/>
  <c r="G10" i="2" s="1"/>
  <c r="G41" i="2"/>
  <c r="H12" i="2"/>
  <c r="R12" i="2" s="1"/>
  <c r="V12" i="2" l="1"/>
  <c r="H56" i="2"/>
  <c r="H44" i="2"/>
  <c r="H48" i="2"/>
  <c r="H45" i="2"/>
  <c r="H13" i="2"/>
  <c r="R13" i="2" s="1"/>
  <c r="H15" i="2"/>
  <c r="H16" i="2"/>
  <c r="R16" i="2" s="1"/>
  <c r="H17" i="2"/>
  <c r="R17" i="2" s="1"/>
  <c r="H20" i="2"/>
  <c r="R20" i="2" s="1"/>
  <c r="H21" i="2"/>
  <c r="H22" i="2"/>
  <c r="H24" i="2"/>
  <c r="H25" i="2"/>
  <c r="H26" i="2"/>
  <c r="R26" i="2" s="1"/>
  <c r="H27" i="2"/>
  <c r="H29" i="2"/>
  <c r="H30" i="2"/>
  <c r="R30" i="2" s="1"/>
  <c r="H33" i="2"/>
  <c r="H35" i="2"/>
  <c r="H36" i="2"/>
  <c r="H37" i="2"/>
  <c r="H46" i="2"/>
  <c r="H50" i="2"/>
  <c r="H51" i="2"/>
  <c r="R51" i="2" s="1"/>
  <c r="H52" i="2"/>
  <c r="R52" i="2" s="1"/>
  <c r="H53" i="2"/>
  <c r="H9" i="2"/>
  <c r="R15" i="2" l="1"/>
  <c r="V15" i="2"/>
  <c r="AK9" i="2"/>
  <c r="V17" i="2"/>
  <c r="V52" i="2"/>
  <c r="V16" i="2"/>
  <c r="V30" i="2"/>
  <c r="V13" i="2"/>
  <c r="H55" i="2"/>
  <c r="H28" i="2"/>
  <c r="H38" i="2"/>
  <c r="H14" i="2"/>
  <c r="R14" i="2" s="1"/>
  <c r="H49" i="2"/>
  <c r="H19" i="2"/>
  <c r="H43" i="2"/>
  <c r="H34" i="2"/>
  <c r="H23" i="2"/>
  <c r="V14" i="2" l="1"/>
  <c r="H11" i="2"/>
  <c r="H54" i="2"/>
  <c r="H18" i="2"/>
  <c r="H47" i="2"/>
  <c r="H32" i="2"/>
  <c r="H42" i="2"/>
  <c r="AK54" i="2" l="1"/>
  <c r="R11" i="2"/>
  <c r="H10" i="2"/>
  <c r="H41" i="2"/>
  <c r="H31" i="2"/>
  <c r="S21" i="2"/>
  <c r="S24" i="2"/>
  <c r="S27" i="2"/>
  <c r="Q27" i="2" s="1"/>
  <c r="R27" i="2" s="1"/>
  <c r="S28" i="2"/>
  <c r="W29" i="2"/>
  <c r="S33" i="2"/>
  <c r="S37" i="2"/>
  <c r="Q37" i="2" s="1"/>
  <c r="R37" i="2" s="1"/>
  <c r="S39" i="2"/>
  <c r="Q39" i="2" s="1"/>
  <c r="R39" i="2" s="1"/>
  <c r="S45" i="2"/>
  <c r="S46" i="2"/>
  <c r="Q46" i="2" s="1"/>
  <c r="R46" i="2" s="1"/>
  <c r="S48" i="2"/>
  <c r="Q48" i="2" s="1"/>
  <c r="R48" i="2" s="1"/>
  <c r="S49" i="2"/>
  <c r="S50" i="2"/>
  <c r="S54" i="2"/>
  <c r="S55" i="2"/>
  <c r="S56" i="2"/>
  <c r="W45" i="2" l="1"/>
  <c r="Q45" i="2"/>
  <c r="R45" i="2" s="1"/>
  <c r="Q33" i="2"/>
  <c r="Q24" i="2"/>
  <c r="Q21" i="2"/>
  <c r="S19" i="2"/>
  <c r="W56" i="2"/>
  <c r="W55" i="2" s="1"/>
  <c r="Q56" i="2"/>
  <c r="W50" i="2"/>
  <c r="Q50" i="2"/>
  <c r="AK10" i="2"/>
  <c r="AK31" i="2"/>
  <c r="AK41" i="2"/>
  <c r="W48" i="2"/>
  <c r="W46" i="2"/>
  <c r="W33" i="2"/>
  <c r="U49" i="2"/>
  <c r="W39" i="2"/>
  <c r="W20" i="2"/>
  <c r="W37" i="2"/>
  <c r="W21" i="2"/>
  <c r="W19" i="2" s="1"/>
  <c r="V21" i="2"/>
  <c r="W27" i="2"/>
  <c r="V27" i="2"/>
  <c r="T27" i="2"/>
  <c r="W24" i="2"/>
  <c r="V46" i="2"/>
  <c r="V33" i="2"/>
  <c r="X29" i="2"/>
  <c r="V56" i="2"/>
  <c r="V55" i="2" s="1"/>
  <c r="V54" i="2" s="1"/>
  <c r="V45" i="2"/>
  <c r="V48" i="2"/>
  <c r="R33" i="2" l="1"/>
  <c r="R24" i="2"/>
  <c r="Q19" i="2"/>
  <c r="R21" i="2"/>
  <c r="Q55" i="2"/>
  <c r="R56" i="2"/>
  <c r="Q49" i="2"/>
  <c r="R50" i="2"/>
  <c r="W49" i="2"/>
  <c r="X39" i="2"/>
  <c r="X24" i="2"/>
  <c r="X46" i="2"/>
  <c r="X21" i="2"/>
  <c r="X19" i="2" s="1"/>
  <c r="X27" i="2"/>
  <c r="X20" i="2"/>
  <c r="V20" i="2"/>
  <c r="X51" i="2"/>
  <c r="V51" i="2"/>
  <c r="X56" i="2"/>
  <c r="V24" i="2"/>
  <c r="X45" i="2"/>
  <c r="X48" i="2"/>
  <c r="W54" i="2"/>
  <c r="X54" i="2" s="1"/>
  <c r="X55" i="2"/>
  <c r="X33" i="2"/>
  <c r="V50" i="2"/>
  <c r="X50" i="2"/>
  <c r="V39" i="2"/>
  <c r="V37" i="2"/>
  <c r="X37" i="2"/>
  <c r="S25" i="2"/>
  <c r="S53" i="2"/>
  <c r="Q53" i="2" s="1"/>
  <c r="R53" i="2" s="1"/>
  <c r="S36" i="2"/>
  <c r="W36" i="2" s="1"/>
  <c r="S22" i="2"/>
  <c r="S40" i="2"/>
  <c r="S44" i="2"/>
  <c r="S47" i="2"/>
  <c r="Q44" i="2" l="1"/>
  <c r="S43" i="2"/>
  <c r="S42" i="2" s="1"/>
  <c r="S41" i="2" s="1"/>
  <c r="W40" i="2"/>
  <c r="W38" i="2" s="1"/>
  <c r="Q40" i="2"/>
  <c r="S38" i="2"/>
  <c r="S32" i="2" s="1"/>
  <c r="S31" i="2" s="1"/>
  <c r="U23" i="2"/>
  <c r="Q25" i="2"/>
  <c r="S23" i="2"/>
  <c r="S18" i="2" s="1"/>
  <c r="R19" i="2"/>
  <c r="Q54" i="2"/>
  <c r="R54" i="2" s="1"/>
  <c r="R55" i="2"/>
  <c r="Q47" i="2"/>
  <c r="R49" i="2"/>
  <c r="W44" i="2"/>
  <c r="U43" i="2"/>
  <c r="U42" i="2" s="1"/>
  <c r="W53" i="2"/>
  <c r="U47" i="2"/>
  <c r="X49" i="2"/>
  <c r="U18" i="2"/>
  <c r="U10" i="2" s="1"/>
  <c r="W22" i="2"/>
  <c r="V26" i="2"/>
  <c r="W25" i="2"/>
  <c r="W47" i="2"/>
  <c r="V49" i="2"/>
  <c r="S34" i="2"/>
  <c r="W34" i="2" s="1"/>
  <c r="T42" i="2"/>
  <c r="T13" i="2"/>
  <c r="U38" i="2"/>
  <c r="X36" i="2"/>
  <c r="V53" i="2"/>
  <c r="S35" i="2"/>
  <c r="W35" i="2" s="1"/>
  <c r="T14" i="2"/>
  <c r="T15" i="2"/>
  <c r="T17" i="2"/>
  <c r="T20" i="2"/>
  <c r="T21" i="2"/>
  <c r="T24" i="2"/>
  <c r="T33" i="2"/>
  <c r="T37" i="2"/>
  <c r="T39" i="2"/>
  <c r="T45" i="2"/>
  <c r="T46" i="2"/>
  <c r="T48" i="2"/>
  <c r="T49" i="2"/>
  <c r="T50" i="2"/>
  <c r="T54" i="2"/>
  <c r="T55" i="2"/>
  <c r="T56" i="2"/>
  <c r="Q43" i="2" l="1"/>
  <c r="R44" i="2"/>
  <c r="W32" i="2"/>
  <c r="Q38" i="2"/>
  <c r="R40" i="2"/>
  <c r="R25" i="2"/>
  <c r="Q23" i="2"/>
  <c r="R47" i="2"/>
  <c r="X44" i="2"/>
  <c r="X43" i="2" s="1"/>
  <c r="X42" i="2" s="1"/>
  <c r="W43" i="2"/>
  <c r="W42" i="2" s="1"/>
  <c r="W41" i="2" s="1"/>
  <c r="U41" i="2"/>
  <c r="X22" i="2"/>
  <c r="X53" i="2"/>
  <c r="X47" i="2" s="1"/>
  <c r="V25" i="2"/>
  <c r="V23" i="2"/>
  <c r="X25" i="2"/>
  <c r="X23" i="2" s="1"/>
  <c r="W23" i="2"/>
  <c r="V44" i="2"/>
  <c r="V19" i="2"/>
  <c r="X40" i="2"/>
  <c r="X38" i="2" s="1"/>
  <c r="V40" i="2"/>
  <c r="V47" i="2"/>
  <c r="T32" i="2"/>
  <c r="T38" i="2"/>
  <c r="U32" i="2"/>
  <c r="U31" i="2" s="1"/>
  <c r="S10" i="2"/>
  <c r="S9" i="2" s="1"/>
  <c r="T9" i="2" s="1"/>
  <c r="X35" i="2"/>
  <c r="X34" i="2" s="1"/>
  <c r="T53" i="2"/>
  <c r="T47" i="2"/>
  <c r="T16" i="2"/>
  <c r="Q42" i="2" l="1"/>
  <c r="R43" i="2"/>
  <c r="R38" i="2"/>
  <c r="Q32" i="2"/>
  <c r="U9" i="2"/>
  <c r="R23" i="2"/>
  <c r="Q18" i="2"/>
  <c r="X41" i="2"/>
  <c r="T41" i="2"/>
  <c r="X32" i="2"/>
  <c r="V43" i="2"/>
  <c r="V38" i="2"/>
  <c r="T23" i="2"/>
  <c r="T31" i="2"/>
  <c r="V11" i="2"/>
  <c r="T44" i="2"/>
  <c r="T19" i="2"/>
  <c r="T25" i="2"/>
  <c r="T26" i="2"/>
  <c r="T40" i="2"/>
  <c r="R42" i="2" l="1"/>
  <c r="Q41" i="2"/>
  <c r="R41" i="2" s="1"/>
  <c r="R32" i="2"/>
  <c r="Q31" i="2"/>
  <c r="R31" i="2" s="1"/>
  <c r="Q10" i="2"/>
  <c r="R18" i="2"/>
  <c r="V18" i="2"/>
  <c r="V42" i="2"/>
  <c r="V41" i="2"/>
  <c r="V32" i="2"/>
  <c r="T11" i="2"/>
  <c r="T43" i="2"/>
  <c r="T12" i="2"/>
  <c r="R10" i="2" l="1"/>
  <c r="Q9" i="2"/>
  <c r="R9" i="2" s="1"/>
  <c r="V31" i="2"/>
  <c r="V9" i="2"/>
  <c r="T18" i="2"/>
  <c r="V10" i="2"/>
  <c r="T10" i="2" l="1"/>
  <c r="B8" i="3" l="1"/>
  <c r="C8" i="3"/>
  <c r="D8" i="3"/>
  <c r="C7" i="3"/>
  <c r="D7" i="3"/>
  <c r="B7" i="3"/>
  <c r="B3" i="3"/>
  <c r="C3" i="3"/>
  <c r="D3" i="3"/>
  <c r="B4" i="3"/>
  <c r="C4" i="3"/>
  <c r="D4" i="3"/>
  <c r="B5" i="3"/>
  <c r="C5" i="3"/>
  <c r="D5" i="3"/>
  <c r="C2" i="3"/>
  <c r="D2" i="3"/>
  <c r="B2" i="3"/>
  <c r="W28" i="2" l="1"/>
  <c r="W31" i="2"/>
  <c r="W18" i="2" l="1"/>
  <c r="W10" i="2" s="1"/>
  <c r="W9" i="2" s="1"/>
  <c r="X28" i="2"/>
  <c r="X31" i="2"/>
  <c r="X18" i="2" l="1"/>
  <c r="X10" i="2" s="1"/>
  <c r="X9" i="2" s="1"/>
  <c r="M12" i="2"/>
  <c r="O12" i="2"/>
  <c r="O13" i="2"/>
  <c r="M13" i="2"/>
  <c r="O15" i="2"/>
  <c r="M15" i="2"/>
  <c r="O16" i="2"/>
  <c r="M16" i="2"/>
  <c r="O17" i="2"/>
  <c r="M17" i="2"/>
  <c r="L14" i="2"/>
  <c r="O14" i="2" s="1"/>
  <c r="M14" i="2" l="1"/>
  <c r="L11" i="2"/>
  <c r="M11" i="2" s="1"/>
  <c r="O20" i="2"/>
  <c r="M20" i="2"/>
  <c r="O21" i="2"/>
  <c r="L19" i="2"/>
  <c r="O19" i="2" s="1"/>
  <c r="M21" i="2"/>
  <c r="O11" i="2" l="1"/>
  <c r="M19" i="2"/>
  <c r="O24" i="2"/>
  <c r="M24" i="2"/>
  <c r="O25" i="2"/>
  <c r="M25" i="2"/>
  <c r="O26" i="2"/>
  <c r="M26" i="2"/>
  <c r="O27" i="2"/>
  <c r="M27" i="2"/>
  <c r="L23" i="2"/>
  <c r="M23" i="2" s="1"/>
  <c r="O23" i="2" l="1"/>
  <c r="O30" i="2"/>
  <c r="M30" i="2"/>
  <c r="L18" i="2"/>
  <c r="M18" i="2" s="1"/>
  <c r="L10" i="2" l="1"/>
  <c r="O18" i="2"/>
  <c r="O33" i="2"/>
  <c r="M33" i="2"/>
  <c r="O37" i="2"/>
  <c r="M37" i="2"/>
  <c r="O39" i="2"/>
  <c r="M39" i="2"/>
  <c r="O40" i="2"/>
  <c r="L38" i="2"/>
  <c r="O38" i="2" s="1"/>
  <c r="M40" i="2"/>
  <c r="O10" i="2" l="1"/>
  <c r="M10" i="2"/>
  <c r="M38" i="2"/>
  <c r="L32" i="2"/>
  <c r="M32" i="2" l="1"/>
  <c r="L31" i="2"/>
  <c r="O32" i="2"/>
  <c r="O31" i="2" l="1"/>
  <c r="M31" i="2"/>
  <c r="O44" i="2"/>
  <c r="M44" i="2"/>
  <c r="O45" i="2"/>
  <c r="L43" i="2"/>
  <c r="M43" i="2" s="1"/>
  <c r="M45" i="2"/>
  <c r="O46" i="2"/>
  <c r="M46" i="2"/>
  <c r="O43" i="2" l="1"/>
  <c r="L42" i="2"/>
  <c r="O42" i="2" s="1"/>
  <c r="O48" i="2"/>
  <c r="M48" i="2"/>
  <c r="O50" i="2"/>
  <c r="M50" i="2"/>
  <c r="O51" i="2"/>
  <c r="M51" i="2"/>
  <c r="O52" i="2"/>
  <c r="M52" i="2"/>
  <c r="L49" i="2"/>
  <c r="M49" i="2" s="1"/>
  <c r="M42" i="2" l="1"/>
  <c r="O49" i="2"/>
  <c r="O53" i="2"/>
  <c r="L47" i="2"/>
  <c r="O47" i="2" s="1"/>
  <c r="M53" i="2"/>
  <c r="L41" i="2" l="1"/>
  <c r="M41" i="2" s="1"/>
  <c r="M47" i="2"/>
  <c r="O56" i="2"/>
  <c r="M55" i="2"/>
  <c r="L55" i="2"/>
  <c r="O55" i="2" s="1"/>
  <c r="M56" i="2"/>
  <c r="O41" i="2" l="1"/>
  <c r="L54" i="2"/>
  <c r="L9" i="2" l="1"/>
  <c r="M54" i="2"/>
  <c r="O54" i="2"/>
  <c r="O9" i="2" l="1"/>
  <c r="M9" i="2"/>
</calcChain>
</file>

<file path=xl/sharedStrings.xml><?xml version="1.0" encoding="utf-8"?>
<sst xmlns="http://schemas.openxmlformats.org/spreadsheetml/2006/main" count="362" uniqueCount="211">
  <si>
    <t>-</t>
  </si>
  <si>
    <t>ERAF</t>
  </si>
  <si>
    <t>3.1.</t>
  </si>
  <si>
    <t>3.2.</t>
  </si>
  <si>
    <t>3.3.</t>
  </si>
  <si>
    <t>3.5.2.1.</t>
  </si>
  <si>
    <t>Prioritātes/Pasākuma/Aktivitātes numurs / Priority/Measure/Activity No.</t>
  </si>
  <si>
    <t>Prioritātes/Pasākuma/ Aktivitātes nosaukums / Priority/Measure/Activity</t>
  </si>
  <si>
    <t>Fonds / Fund</t>
  </si>
  <si>
    <t>IZM / MoES</t>
  </si>
  <si>
    <t>EM / MoE</t>
  </si>
  <si>
    <t>FM / MoF</t>
  </si>
  <si>
    <t>ERAF / ERDF</t>
  </si>
  <si>
    <t>MoES - Ministry of Education and Science</t>
  </si>
  <si>
    <t>MoE - Ministry of Economics</t>
  </si>
  <si>
    <t>MoF - Ministry of Finances</t>
  </si>
  <si>
    <t>3.5.2.2.</t>
  </si>
  <si>
    <t>3.4.4.1.</t>
  </si>
  <si>
    <t>VARAM/ MoEPRD</t>
  </si>
  <si>
    <t>3.4.2.1.1.</t>
  </si>
  <si>
    <t xml:space="preserve">MoEPRD - Ministry of Environment Protection and Regional Development </t>
  </si>
  <si>
    <t xml:space="preserve">Sasaiste ar BJS prioritāti (NR.)/ BST ptiority No. </t>
  </si>
  <si>
    <t>3.4.2.1.2.</t>
  </si>
  <si>
    <t>3.4.4.2.</t>
  </si>
  <si>
    <t>ES fondu</t>
  </si>
  <si>
    <t>Publiskais</t>
  </si>
  <si>
    <t>Nac</t>
  </si>
  <si>
    <t>ES 2020 stratēģijas mērķu Nr./ Target No of ES 2020 strategy</t>
  </si>
  <si>
    <t>4.1.</t>
  </si>
  <si>
    <t>5</t>
  </si>
  <si>
    <t>Baltijas Jūras stratēģijas virzieni</t>
  </si>
  <si>
    <t>Līdz pieņemamam līmenim samazināt barības vielu ieplūdi jūrā</t>
  </si>
  <si>
    <t xml:space="preserve">Saglabāt dabīgās zonas un bioloģisko daudzveidību, tostarp zivsaimniecību </t>
  </si>
  <si>
    <t xml:space="preserve">Samazināt bīstamo vielu izmantošanu un ietekmi </t>
  </si>
  <si>
    <t xml:space="preserve">Kļūt par tīras kuģošanas paraugreģionu </t>
  </si>
  <si>
    <t>Samazināt klimata pārmaiņas un pielāgoties tām</t>
  </si>
  <si>
    <t>Likvidēt šķēršļus iekšējam tirgum Baltijas jūras reģionā, tostarp uzlabot sadarbību muitas un nodokļu jomā</t>
  </si>
  <si>
    <t>Izmantot visu reģiona potenciālu pētniecības un jaunrades jomā</t>
  </si>
  <si>
    <t>Īstenot Mazās uzņēmējdarbības aktu – veicināt uzņēmējdarbību, stiprināt MVU un palielināt cilvēkresursu efektīvu izmantošanu</t>
  </si>
  <si>
    <t>Nostiprināt lauksaimniecības, mežsaimniecības un zivsaimniecības ilgtspēju</t>
  </si>
  <si>
    <t>Uzlabot enerģētikas tirgu pieejamību, efektivitāti un drošību</t>
  </si>
  <si>
    <t>Uzlabot iekšējos un ārējos transporta savienojumus</t>
  </si>
  <si>
    <t>Saglabāt un vairot Baltijas jūras reģiona pievilcību, jo īpaši, izmantojot izglītības un jaunatnes, tūrisma, kultūras un veselības jomu</t>
  </si>
  <si>
    <t>Kļūt par vadošo reģionu jūras drošības un aizsardzības jomā</t>
  </si>
  <si>
    <t xml:space="preserve">Nostiprināt reaģēšanas spēju jūras negadījumu laikā, lai pasargātu no lielām avārijām </t>
  </si>
  <si>
    <t>Samazināt pārrobežu noziedzības apjomu un nodarīto kaitējumu</t>
  </si>
  <si>
    <t>ES2020 stratēģijas mērķi:</t>
  </si>
  <si>
    <r>
      <t xml:space="preserve">Izglītība: </t>
    </r>
    <r>
      <rPr>
        <sz val="9"/>
        <color theme="1"/>
        <rFont val="Arial"/>
        <family val="2"/>
        <charset val="186"/>
      </rPr>
      <t/>
    </r>
  </si>
  <si>
    <t>4.2.</t>
  </si>
  <si>
    <r>
      <t>Nodarbinātība</t>
    </r>
    <r>
      <rPr>
        <sz val="12"/>
        <color theme="1"/>
        <rFont val="Times New Roman"/>
        <family val="1"/>
        <charset val="186"/>
      </rPr>
      <t xml:space="preserve"> - jānodarbina 75 % cilvēku vecumā no 20 līdz 64 gadiem (</t>
    </r>
    <r>
      <rPr>
        <sz val="12"/>
        <color rgb="FFFF0000"/>
        <rFont val="Times New Roman"/>
        <family val="1"/>
        <charset val="186"/>
      </rPr>
      <t>LV nacionālais mēŗkis 73%</t>
    </r>
    <r>
      <rPr>
        <sz val="12"/>
        <color theme="1"/>
        <rFont val="Times New Roman"/>
        <family val="1"/>
        <charset val="186"/>
      </rPr>
      <t>)</t>
    </r>
  </si>
  <si>
    <r>
      <t>Pētniecība, attīstība un inovācija</t>
    </r>
    <r>
      <rPr>
        <sz val="12"/>
        <color theme="1"/>
        <rFont val="Times New Roman"/>
        <family val="1"/>
        <charset val="186"/>
      </rPr>
      <t>s - šajā jomā jāiegulda 3 % no ES iekšzemes kopprodukta (gan no publiskā, gan privātā sektora) (</t>
    </r>
    <r>
      <rPr>
        <sz val="12"/>
        <color rgb="FFFF0000"/>
        <rFont val="Times New Roman"/>
        <family val="1"/>
        <charset val="186"/>
      </rPr>
      <t>LV nacinālais mērķis 1.5%</t>
    </r>
    <r>
      <rPr>
        <sz val="12"/>
        <color theme="1"/>
        <rFont val="Times New Roman"/>
        <family val="1"/>
        <charset val="186"/>
      </rPr>
      <t>)</t>
    </r>
  </si>
  <si>
    <r>
      <t>Klimata pārmaiņas un enerģētika:</t>
    </r>
    <r>
      <rPr>
        <sz val="12"/>
        <color theme="1"/>
        <rFont val="Times New Roman"/>
        <family val="1"/>
        <charset val="186"/>
      </rPr>
      <t xml:space="preserve"> </t>
    </r>
  </si>
  <si>
    <r>
      <t>siltumnīcefekta gāzu emisija jāsamazina par 20 % (vai pat 30 %, ja pastāvētu attiecīgi nosacījumi) salīdzinājumā ar 1990. Gadu (</t>
    </r>
    <r>
      <rPr>
        <sz val="12"/>
        <color rgb="FFFF0000"/>
        <rFont val="Times New Roman"/>
        <family val="1"/>
        <charset val="186"/>
      </rPr>
      <t>LV nacionālais mērķis 17%</t>
    </r>
    <r>
      <rPr>
        <sz val="12"/>
        <color theme="1"/>
        <rFont val="Times New Roman"/>
        <family val="1"/>
        <charset val="186"/>
      </rPr>
      <t>)</t>
    </r>
  </si>
  <si>
    <r>
      <t>20 % enerģijas jāiegūst no atjaunojamiem avotiem (</t>
    </r>
    <r>
      <rPr>
        <sz val="12"/>
        <color rgb="FFFF0000"/>
        <rFont val="Times New Roman"/>
        <family val="1"/>
        <charset val="186"/>
      </rPr>
      <t>LV nacionālis mērķis 40%</t>
    </r>
    <r>
      <rPr>
        <sz val="12"/>
        <color theme="1"/>
        <rFont val="Times New Roman"/>
        <family val="1"/>
        <charset val="186"/>
      </rPr>
      <t>)</t>
    </r>
  </si>
  <si>
    <r>
      <t>par 20 % jāuzlabo energoefektivitāte (</t>
    </r>
    <r>
      <rPr>
        <sz val="12"/>
        <color rgb="FFFF0000"/>
        <rFont val="Times New Roman"/>
        <family val="1"/>
        <charset val="186"/>
      </rPr>
      <t>LV nacinālais mērķis 0.67)</t>
    </r>
  </si>
  <si>
    <r>
      <t xml:space="preserve">skolu nebeigušo jauniešu īpatsvars jāsamazina zem 10 % robežas </t>
    </r>
    <r>
      <rPr>
        <sz val="12"/>
        <color rgb="FFFF0000"/>
        <rFont val="Times New Roman"/>
        <family val="1"/>
        <charset val="186"/>
      </rPr>
      <t>(LV nacionālais mērķis 13.4%</t>
    </r>
    <r>
      <rPr>
        <sz val="12"/>
        <color theme="1"/>
        <rFont val="Times New Roman"/>
        <family val="1"/>
        <charset val="186"/>
      </rPr>
      <t xml:space="preserve">); </t>
    </r>
  </si>
  <si>
    <r>
      <t>vismaz 40 % cilvēku vecumā no 30 līdz 34 gadiem jāiegūst augstākā izglītība (</t>
    </r>
    <r>
      <rPr>
        <sz val="12"/>
        <color rgb="FFFF0000"/>
        <rFont val="Times New Roman"/>
        <family val="1"/>
        <charset val="186"/>
      </rPr>
      <t>LV nacionālais mērķis 34-36%</t>
    </r>
    <r>
      <rPr>
        <sz val="12"/>
        <color theme="1"/>
        <rFont val="Times New Roman"/>
        <family val="1"/>
        <charset val="186"/>
      </rPr>
      <t>).</t>
    </r>
  </si>
  <si>
    <r>
      <t>Nabadzība un sociālā atstumtība</t>
    </r>
    <r>
      <rPr>
        <sz val="12"/>
        <color theme="1"/>
        <rFont val="Times New Roman"/>
        <family val="1"/>
        <charset val="186"/>
      </rPr>
      <t xml:space="preserve"> — vismaz par 20 miljoniem jāsamazina to cilvēku skaits, kuri dzīvo nabadzībā vai ir sociāli atstumti (vai kuriem draud šāds liktenis) (</t>
    </r>
    <r>
      <rPr>
        <sz val="12"/>
        <color rgb="FFFF0000"/>
        <rFont val="Times New Roman"/>
        <family val="1"/>
        <charset val="186"/>
      </rPr>
      <t>LV nacioālais mērķis 121 000 personas</t>
    </r>
    <r>
      <rPr>
        <sz val="12"/>
        <color theme="1"/>
        <rFont val="Times New Roman"/>
        <family val="1"/>
        <charset val="186"/>
      </rPr>
      <t>)</t>
    </r>
  </si>
  <si>
    <t>ES fonda finansējums/EU funding</t>
  </si>
  <si>
    <t>EUR</t>
  </si>
  <si>
    <t xml:space="preserve">Kop. attiec. izmaksas/ (Total eligible costs) </t>
  </si>
  <si>
    <t>Izpilde /Implementation rate,%</t>
  </si>
  <si>
    <t>ES fonda finansējums/EU funding, EUR</t>
  </si>
  <si>
    <t xml:space="preserve">Apstiprinātie izdevumi/Certified eligible expenditure paid by beneficiaries, EUR ECB/LB </t>
  </si>
  <si>
    <t>Atgūtie izdevumi/Recovered amounts, EUR, ECB/LB</t>
  </si>
  <si>
    <t>Prioritātes likme</t>
  </si>
  <si>
    <t>b</t>
  </si>
  <si>
    <t>g</t>
  </si>
  <si>
    <t>d</t>
  </si>
  <si>
    <t>e</t>
  </si>
  <si>
    <t>j</t>
  </si>
  <si>
    <t>k</t>
  </si>
  <si>
    <t xml:space="preserve">Finansējums atbilstoši DP/Financing according to OP,EUR  </t>
  </si>
  <si>
    <t xml:space="preserve">ES fonda finansējums/EU funding </t>
  </si>
  <si>
    <t>Publiskais finansējums/Public financing</t>
  </si>
  <si>
    <t>Nacionālais publiskais finansējums/National public financing</t>
  </si>
  <si>
    <t>Privātais finansējums/Private financing</t>
  </si>
  <si>
    <t>Kop. attiec. izmaksas/Total eligible costs</t>
  </si>
  <si>
    <t>Privātais finansējums,EUR/Private financing</t>
  </si>
  <si>
    <t>DARBA KOLONNAS, LAI APRĒĶINĀTU DEKLARĒJAMOS IZDEVUMUS (15.-22. KOLONNAS) TIKS HAIDOTAS</t>
  </si>
  <si>
    <t>2.1.</t>
  </si>
  <si>
    <t>2.1.1.</t>
  </si>
  <si>
    <t>2.1.1.1.</t>
  </si>
  <si>
    <t>2.1.1.2.</t>
  </si>
  <si>
    <t>2.1.1.3.</t>
  </si>
  <si>
    <t>2.1.1.3.1.</t>
  </si>
  <si>
    <t>2.1.1.3.2.</t>
  </si>
  <si>
    <t>2.1.1.3.3.</t>
  </si>
  <si>
    <t>2.1.2.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</si>
  <si>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</si>
  <si>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</si>
  <si>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</si>
  <si>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</si>
  <si>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</si>
  <si>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</si>
  <si>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</si>
  <si>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</si>
  <si>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2.1.2.2.4.</t>
  </si>
  <si>
    <t>2.1.2.3.</t>
  </si>
  <si>
    <t>2.1.2.3.1.</t>
  </si>
  <si>
    <t>2.1.2.4.</t>
  </si>
  <si>
    <t>2.2.</t>
  </si>
  <si>
    <t>2.2.1.</t>
  </si>
  <si>
    <t>2.2.1.1.</t>
  </si>
  <si>
    <t>2.2.1.2.</t>
  </si>
  <si>
    <t>2.2.1.2.1.</t>
  </si>
  <si>
    <t>2.2.1.2.2.</t>
  </si>
  <si>
    <t>2.2.1.3.</t>
  </si>
  <si>
    <t>2.2.1.4.</t>
  </si>
  <si>
    <t>2.2.1.4.1.</t>
  </si>
  <si>
    <t>2.2.1.4.2.</t>
  </si>
  <si>
    <t>2.3.</t>
  </si>
  <si>
    <t>2.3.1.</t>
  </si>
  <si>
    <t>2.3.1.1.</t>
  </si>
  <si>
    <t>2.3.1.1.1.</t>
  </si>
  <si>
    <t>2.3.1.1.2.</t>
  </si>
  <si>
    <t>2.3.1.2.</t>
  </si>
  <si>
    <t>2.3.2.</t>
  </si>
  <si>
    <t>2.3.2.1.</t>
  </si>
  <si>
    <t>2.3.2.2.</t>
  </si>
  <si>
    <t>2.3.2.2.1.</t>
  </si>
  <si>
    <t>2.3.2.2.2.</t>
  </si>
  <si>
    <t>2.3.2.2.3.</t>
  </si>
  <si>
    <t>2.3.2.3.</t>
  </si>
  <si>
    <t>2.4.</t>
  </si>
  <si>
    <t>2.4.1.</t>
  </si>
  <si>
    <t>2.4.1.1.</t>
  </si>
  <si>
    <t>Prioritāte "Zinātne un inovācijas"/ Priority „Science and Innovations”</t>
  </si>
  <si>
    <t>Pasākums "Zinātne, pētniecība un attīstība"/ Measure „Science, Research and Development”</t>
  </si>
  <si>
    <t>Aktivitāte "Atbalsts zinātnei un pētniecībai"/ Activity "Support to Science and Research"</t>
  </si>
  <si>
    <t>Aktivitāte "Atbalsts starptautiskās sadarbības projektiem zinātnē un tehnoloģijās (EUREKA, 7.IP un citi)" / Activity "Support to International Cooperation Projects in Research and Technologies (EUREKA, 7th FP, etc.)"</t>
  </si>
  <si>
    <t>Aktivitāte "Zinātnes un pētniecības infrastruktūras attīstība"/ Activity "Development of the scientific and research infrastructure"</t>
  </si>
  <si>
    <t>Apakšaktivitāte "Zinātnes infrastruktūras attīstība"/ Sub-activity "Development of  Research Infrastructure"</t>
  </si>
  <si>
    <t>Apakšaktivitāte "Informācijas tehnoloģiju infrastruktūras un informācijas sistēmu uzlabošana zinātniskajai darbībai" / Sub-activity "Improvement of IT Infrastructure and IT System for the Research Needs"</t>
  </si>
  <si>
    <t>Apakšaktivitāte "Zinatnisko institūciju institucionālās kapacitātes attīstība" / Sub-activity "Institutional Capacity Development of Research Institutions"</t>
  </si>
  <si>
    <t>Pasākums "Inovācijas"/Measure „Innovations”</t>
  </si>
  <si>
    <t xml:space="preserve"> Aktivitāte "Zinātnes komercializācija un tehnoloģiju pārnese"/ Activity "Commercialisation of science and transfer of technologies"</t>
  </si>
  <si>
    <t>Apakšaktivitāte "Kompetences centri" / Sub-activity "Competence centres"</t>
  </si>
  <si>
    <t>Apakšaktivitāte "Tehnoloģiju pārneses kontaktpunkti"/ Sub-activity "Contact Points of Transfer of Technologies"</t>
  </si>
  <si>
    <t>Apakšaktivitāte "Tehnoloģiju pārneses centri"/ Sub-activity "Centres of transfer of Technologies"</t>
  </si>
  <si>
    <t>Aktivitāte "Jaunu produktu un tehnoloģiju izstrāde"/ Activity "Development of new products and technologies"</t>
  </si>
  <si>
    <t>Apakšaktivitāte "Jaunu produktu un tehnoloģiju izstrāde" / Sub-activity "Development of new products and technologies"</t>
  </si>
  <si>
    <t xml:space="preserve">Apakšaktivitāte "Jaunu produktu un tehnoloģiju izstrāde - atbalsts jaunu produktu un tehnoloģiju ieviešanai ražošanā"/Sub-activity "Development of new products and technologies - aid for implementation of new products and Technologies in production" </t>
  </si>
  <si>
    <t>Apakšaktivitāte "Jaunu produktu un tehnoloģiju izstrāde - atbalsts rūpnieciskā īpašuma tiesību nostiprināšanai" /Sub-activity "Development of new products and technologies -  aid for industrial property rights"</t>
  </si>
  <si>
    <t>Apakšaktivitāte "MVK jaunu produktu un tehnoloģiju attīstības programma"/ Sub-activity "New product and technology development in SMEs"</t>
  </si>
  <si>
    <t>Aktivitāte "Zinātnes un tehnoloģiju parks" /Activity "Science and Technology park"</t>
  </si>
  <si>
    <t>Apakšaktivitāte "Rīgas zinātnes un tehnoloģiju parka (ZTP) attīstība"/Sub-activity "Development of Science and Technology park of Riga"</t>
  </si>
  <si>
    <t xml:space="preserve">Aktivitāte "Augstas pievienotās vērtības investīcijas"/Activity "High value-added investments" </t>
  </si>
  <si>
    <t>Prioritāte "Finanšu pieejamība"/Priority “Access to Finances”</t>
  </si>
  <si>
    <t>Pasākums "Finanšu resursu pieejamība"/Measure „Accessability of Financial Resources”</t>
  </si>
  <si>
    <t xml:space="preserve"> Aktivitāte "Ieguldījumu fonds investīcijām garantijās, paaugstināta riska aizdevumos, riska kapitāla fondos un cita veida finanšu instrumentos"/Activity "Holding fund for the investment in guarantee, high-risk loans, and venture capital funds and other financial instruments" </t>
  </si>
  <si>
    <t>Aktivitāte "Stratēģisko investoru piesaiste"/Activity "Attraction of strategic investors"</t>
  </si>
  <si>
    <t>Apakšaktivitāte "Biznesa eņģeļu tīkls"/Sub-activity "Business angels network"</t>
  </si>
  <si>
    <t>Apakšaktivitāte "Vērtspapīru birža MVK"/Sub-activity "Stock Exchange for SMEs"</t>
  </si>
  <si>
    <t xml:space="preserve">Aktivitāte "Garantijas komersantu konkurētspējas uzlabošanai" /Activity "Guarantees for development of enterprise competitiveness" </t>
  </si>
  <si>
    <t xml:space="preserve">Aktivitāte "Aizdevumi komersantu konkurētspējas uzlabošanai"/Activity "Loans for development of enterprise competitiveness" </t>
  </si>
  <si>
    <t>Apakšaktivitāte "Atbalsts aizdevumu veidā komersantu konkurētspējas uzlabošanai"/Sub-activity "Support in a way of loans for development of enterprise competitiveness"</t>
  </si>
  <si>
    <t>Apakšaktivitāte "Mezanīna aizdevumi investīcijām komersantu konkurētspējas uzlabošanai"/ Sub-activity "Mezzanine investment loans for development of enterprise copmpetitiveness"</t>
  </si>
  <si>
    <t>Prioritāte "Uzņēmējdarbības veicināšana"/Priority “Promotion of Entrepreneurship”</t>
  </si>
  <si>
    <t>Pasākums "Uzņēmējdarbības atbalsta aktivitātes"/Measure „Business Support Activities”</t>
  </si>
  <si>
    <t>Aktivitāte "Ārējo tirgu apgūšana"/Activity "Access to international trade markets"</t>
  </si>
  <si>
    <t xml:space="preserve">Apakšaktivitāte „Ārējo tirgu apgūšana - ārējais mārketings” /Sub-activity  ”Access to international trade markets-external marketing” </t>
  </si>
  <si>
    <t>Apakšaktivitāte „Ārējo tirgu apgūšana – nozaru starptautiskās konkurētspējas stiprināšana” /Sub-activity “Access to international trade markets-strengthening international competitiveness  of industry sector”</t>
  </si>
  <si>
    <t>Aktivitāte "Pasākumi motivācijas celšanai inovācijām un uzņēmējdarbības uzsākšanai"/Activity "Measures to encourage innovations and business start-ups"</t>
  </si>
  <si>
    <t>Pasākums "Uzņēmējdarbības infrastruktūras un aprīkojuma uzlabojumi"/Measure „Business Infrastructure and Improvements to Equipment”</t>
  </si>
  <si>
    <t>Aktivitāte "Biznesa inkubatori"/Activity "Business incubators"</t>
  </si>
  <si>
    <t>Aktivitāte "Atbalsts ieguldījumiem mikro, maziem un vidējiem komersantiem"/Activity "Co-financing to the investments in micro, small and medium-sized entreprises"</t>
  </si>
  <si>
    <t>Apakšaktivitāte "Atbalsts ieguldījumiem mikro, maziem un vidējiem komersantiem īpaši atbalstāmajās teritorijās"/Activity "Co-financing to the investments in micro, small and medium-sized entreprises operating in the specially assisted arears"</t>
  </si>
  <si>
    <t>Apakšaktivitāte "Atbalsts ieguldījumiem ražošanas telpu izveidei vai rekonstrukcijai"/ Sub-activity "Support for construction or reconstruction of industrial premises"</t>
  </si>
  <si>
    <t>Apakšaktivitāte "Atbalsts ieguldījumiem infrastruktūrā uzņēmējdarbības attīstībai"/ Sub-activity "Support for investments in infrastructure for Development of Entrepreneurship"</t>
  </si>
  <si>
    <t>Aktivitāte "Klasteru programma"/Activity "Cluster programm"</t>
  </si>
  <si>
    <t>Prioritāte "Tehniskā palīdzība"/Priority “Technical Assistance”</t>
  </si>
  <si>
    <t>Pasākums "Atbalsts darbības programmas "Uzņēmējdarbība un inovācijas" vadībai"/Measure “Assistance for the Management of the Operational Programme „Entrepreneurship and Innovations””</t>
  </si>
  <si>
    <t>Aktivitāte "Programmas vadības un atbalsta funkciju nodrošināšana"/Activity "Ensuring programme management and support"</t>
  </si>
  <si>
    <t>2.</t>
  </si>
  <si>
    <r>
      <t>Darbības programma "Uzņēmējdarbība un inovācijas"</t>
    </r>
    <r>
      <rPr>
        <b/>
        <vertAlign val="superscript"/>
        <sz val="13"/>
        <color theme="0"/>
        <rFont val="Times New Roman"/>
        <family val="1"/>
        <charset val="186"/>
      </rPr>
      <t xml:space="preserve"> </t>
    </r>
    <r>
      <rPr>
        <b/>
        <sz val="13"/>
        <color theme="0"/>
        <rFont val="Times New Roman"/>
        <family val="1"/>
        <charset val="186"/>
      </rPr>
      <t>/ II Operational programme "Entrepreneurship and Innovations"</t>
    </r>
  </si>
  <si>
    <t>24=23/8</t>
  </si>
  <si>
    <t>a=c+e</t>
  </si>
  <si>
    <t>c=b+d</t>
  </si>
  <si>
    <t>h=g+j</t>
  </si>
  <si>
    <t>f=h+k</t>
  </si>
  <si>
    <t>ES fondu finansējums pēc DP noteiktajām prioritātes likmēm/EU funding calculated with OP priority rates</t>
  </si>
  <si>
    <t>10=11*9</t>
  </si>
  <si>
    <t>13=12/8</t>
  </si>
  <si>
    <t>14=11-16</t>
  </si>
  <si>
    <t>15=14-12</t>
  </si>
  <si>
    <t>17=19*9</t>
  </si>
  <si>
    <t>18=17/8</t>
  </si>
  <si>
    <t>19=a-f</t>
  </si>
  <si>
    <t>20=19/7</t>
  </si>
  <si>
    <t>21=b-g</t>
  </si>
  <si>
    <t>22=21/8</t>
  </si>
  <si>
    <t>23=19-25</t>
  </si>
  <si>
    <t>24=23-21</t>
  </si>
  <si>
    <t>25=e-k</t>
  </si>
  <si>
    <r>
      <t>ES fondu 2007.-2013.gada plānošanas perioda Darbības programmas "Uzņēmējdarbība un inovācijas" ieviešanas statuss</t>
    </r>
    <r>
      <rPr>
        <b/>
        <vertAlign val="superscript"/>
        <sz val="18"/>
        <rFont val="Times New Roman"/>
        <family val="1"/>
        <charset val="186"/>
      </rPr>
      <t>1</t>
    </r>
    <r>
      <rPr>
        <b/>
        <sz val="18"/>
        <rFont val="Times New Roman"/>
        <family val="1"/>
        <charset val="204"/>
      </rPr>
      <t xml:space="preserve"> / EU Funds 2007-2013 planning period Operational programme „Entrepreneurship and innovations”  implementation status</t>
    </r>
    <r>
      <rPr>
        <b/>
        <vertAlign val="superscript"/>
        <sz val="18"/>
        <rFont val="Times New Roman"/>
        <family val="1"/>
        <charset val="186"/>
      </rPr>
      <t>1</t>
    </r>
  </si>
  <si>
    <r>
      <t>Ministrija</t>
    </r>
    <r>
      <rPr>
        <b/>
        <vertAlign val="superscript"/>
        <sz val="13"/>
        <rFont val="Times New Roman"/>
        <family val="1"/>
        <charset val="186"/>
      </rPr>
      <t>2</t>
    </r>
    <r>
      <rPr>
        <b/>
        <sz val="13"/>
        <rFont val="Times New Roman"/>
        <family val="1"/>
        <charset val="204"/>
      </rPr>
      <t>/ Ministry</t>
    </r>
    <r>
      <rPr>
        <b/>
        <vertAlign val="superscript"/>
        <sz val="13"/>
        <rFont val="Times New Roman"/>
        <family val="1"/>
        <charset val="186"/>
      </rPr>
      <t>2</t>
    </r>
  </si>
  <si>
    <r>
      <rPr>
        <i/>
        <vertAlign val="superscript"/>
        <sz val="15"/>
        <rFont val="Times New Roman"/>
        <family val="1"/>
        <charset val="186"/>
      </rPr>
      <t>3</t>
    </r>
    <r>
      <rPr>
        <i/>
        <sz val="15"/>
        <rFont val="Times New Roman"/>
        <family val="1"/>
        <charset val="186"/>
      </rPr>
      <t>Kopējāis finansējums ir kopējās attiecināmās izmaksas, ko veido ES fondu finansējums, nacionālais publiskais finansējums un privātais finansējums</t>
    </r>
  </si>
  <si>
    <r>
      <t>Kopējais finansējums</t>
    </r>
    <r>
      <rPr>
        <b/>
        <vertAlign val="superscript"/>
        <sz val="13"/>
        <rFont val="Times New Roman"/>
        <family val="1"/>
        <charset val="186"/>
      </rPr>
      <t>3</t>
    </r>
    <r>
      <rPr>
        <b/>
        <sz val="13"/>
        <rFont val="Times New Roman"/>
        <family val="1"/>
        <charset val="186"/>
      </rPr>
      <t xml:space="preserve">/Total </t>
    </r>
  </si>
  <si>
    <r>
      <t>Finansējuma saņemēju iesniegtie maksājuma pieprasījumi/Expenditure paid out by the beneficiaries included in payment claims,EUR (LB kurss)</t>
    </r>
    <r>
      <rPr>
        <b/>
        <vertAlign val="superscript"/>
        <sz val="13"/>
        <rFont val="Times New Roman"/>
        <family val="1"/>
        <charset val="186"/>
      </rPr>
      <t>4</t>
    </r>
  </si>
  <si>
    <r>
      <rPr>
        <i/>
        <vertAlign val="superscript"/>
        <sz val="15"/>
        <rFont val="Times New Roman"/>
        <family val="1"/>
        <charset val="186"/>
      </rPr>
      <t>4</t>
    </r>
    <r>
      <rPr>
        <i/>
        <sz val="15"/>
        <rFont val="Times New Roman"/>
        <family val="1"/>
        <charset val="204"/>
      </rPr>
      <t>Finansējuma saņemēju iesniegtie maksājuma pieprasījumi ir izteikti euro pēc Latvijas bankas (LB) fiksēta kursa 1 EUR = 0,702804 LVL</t>
    </r>
  </si>
  <si>
    <r>
      <rPr>
        <i/>
        <vertAlign val="superscript"/>
        <sz val="15"/>
        <rFont val="Times New Roman"/>
        <family val="1"/>
        <charset val="186"/>
      </rPr>
      <t>5</t>
    </r>
    <r>
      <rPr>
        <i/>
        <sz val="15"/>
        <rFont val="Times New Roman"/>
        <family val="1"/>
        <charset val="186"/>
      </rPr>
      <t>Publisko finansējumu veido ES fondu finansējums un nacionālais publiskais finansējums</t>
    </r>
  </si>
  <si>
    <r>
      <rPr>
        <i/>
        <vertAlign val="superscript"/>
        <sz val="15"/>
        <rFont val="Times New Roman"/>
        <family val="1"/>
        <charset val="186"/>
      </rPr>
      <t>6</t>
    </r>
    <r>
      <rPr>
        <i/>
        <sz val="15"/>
        <rFont val="Times New Roman"/>
        <family val="1"/>
        <charset val="186"/>
      </rPr>
      <t>Nacionālo publisko finansējumu veido valsts budžets, valsts budžeta dotācija pašvaldībām, pašvaldības finansējums un cits publiskais finansējums.</t>
    </r>
  </si>
  <si>
    <r>
      <t xml:space="preserve">7 </t>
    </r>
    <r>
      <rPr>
        <i/>
        <sz val="15"/>
        <rFont val="Times New Roman"/>
        <family val="1"/>
        <charset val="186"/>
      </rPr>
      <t>Saskaņā ar 08.12.2006. Regulas (EK) Nr.1828/2006 18.pielikumu 2.1.2. punktu .                                                                                                                                                Deklarējami izdevumi ir izteikti euro, maksājuma pieprasījumiem, kas samaksāti līdz 31.12.2013. pēc Eiropas Centrālas bankas kursa un maksājuma pieprasījumiem, kas samaksāti pēc 01.01.2014. pēc Latvijas bankas fiksēta kursa 1 EUR = 0,702804 LVL</t>
    </r>
  </si>
  <si>
    <r>
      <rPr>
        <i/>
        <vertAlign val="superscript"/>
        <sz val="15"/>
        <rFont val="Times New Roman"/>
        <family val="1"/>
        <charset val="186"/>
      </rPr>
      <t>8</t>
    </r>
    <r>
      <rPr>
        <i/>
        <sz val="15"/>
        <rFont val="Times New Roman"/>
        <family val="1"/>
        <charset val="186"/>
      </rPr>
      <t xml:space="preserve"> No EK saņemtie avansi kopā 2DP ir 66 305 785,50 EUR, tādejādi no EK saņemtie maksājumi (avansi un starpposma maksājumi) kopā ir 661 467 552,30 EUR, kas ir 95% no finansējuma atbilstoši DP.</t>
    </r>
  </si>
  <si>
    <r>
      <t>Kop. attiec. izmaksas, /Total eligible costs</t>
    </r>
    <r>
      <rPr>
        <b/>
        <vertAlign val="superscript"/>
        <sz val="13"/>
        <rFont val="Times New Roman"/>
        <family val="1"/>
        <charset val="186"/>
      </rPr>
      <t>3</t>
    </r>
  </si>
  <si>
    <r>
      <t>Publiskais finansējums/Public financing</t>
    </r>
    <r>
      <rPr>
        <b/>
        <vertAlign val="superscript"/>
        <sz val="13"/>
        <rFont val="Times New Roman"/>
        <family val="1"/>
        <charset val="186"/>
      </rPr>
      <t>5</t>
    </r>
  </si>
  <si>
    <r>
      <t>Nacionālais publiskais finansējums/National public financing</t>
    </r>
    <r>
      <rPr>
        <b/>
        <vertAlign val="superscript"/>
        <sz val="13"/>
        <rFont val="Times New Roman"/>
        <family val="1"/>
        <charset val="186"/>
      </rPr>
      <t>6</t>
    </r>
  </si>
  <si>
    <r>
      <t>Deklarējamie izdevumi/Certified eligible expenditure (Izdevumi, ko veikusi iestāde, kas atbildīga par maksājumu izdarīšanu atbalsta saņēmējiem/Certified eligible expenditure paid by beneficiaries),EUR (ECB kurss)</t>
    </r>
    <r>
      <rPr>
        <b/>
        <vertAlign val="superscript"/>
        <sz val="13"/>
        <rFont val="Times New Roman"/>
        <family val="1"/>
        <charset val="186"/>
      </rPr>
      <t>7</t>
    </r>
  </si>
  <si>
    <r>
      <t>No EK saņemtie starpposma maksājumi</t>
    </r>
    <r>
      <rPr>
        <b/>
        <vertAlign val="superscript"/>
        <sz val="13"/>
        <rFont val="Times New Roman"/>
        <family val="1"/>
        <charset val="186"/>
      </rPr>
      <t>8</t>
    </r>
    <r>
      <rPr>
        <b/>
        <sz val="13"/>
        <rFont val="Times New Roman"/>
        <family val="1"/>
        <charset val="186"/>
      </rPr>
      <t>/Payments received from the EC</t>
    </r>
  </si>
  <si>
    <t>Uz 20.03.2017.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</si>
</sst>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%"/>
    <numFmt numFmtId="165" formatCode="0.0"/>
    <numFmt numFmtId="166" formatCode="0.000"/>
    <numFmt numFmtId="167" formatCode="_-&quot;£&quot;* #,##0.00_-;\-&quot;£&quot;* #,##0.00_-;_-&quot;£&quot;* &quot;-&quot;??_-;_-@_-"/>
    <numFmt numFmtId="168" formatCode="________@"/>
    <numFmt numFmtId="169" formatCode="____________@"/>
    <numFmt numFmtId="170" formatCode="________________@"/>
    <numFmt numFmtId="171" formatCode="____________________@"/>
  </numFmts>
  <fonts count="92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2"/>
      <charset val="186"/>
    </font>
    <font>
      <sz val="12"/>
      <color theme="1"/>
      <name val="Times New Roman"/>
      <family val="2"/>
      <charset val="186"/>
    </font>
    <font>
      <sz val="12"/>
      <color theme="1"/>
      <name val="Times New Roman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186"/>
    </font>
    <font>
      <b/>
      <sz val="13"/>
      <name val="Times New Roman"/>
      <family val="1"/>
      <charset val="186"/>
    </font>
    <font>
      <i/>
      <sz val="13"/>
      <name val="Times New Roman"/>
      <family val="1"/>
      <charset val="186"/>
    </font>
    <font>
      <i/>
      <vertAlign val="superscript"/>
      <sz val="13"/>
      <name val="Times New Roman"/>
      <family val="1"/>
      <charset val="186"/>
    </font>
    <font>
      <sz val="10"/>
      <color theme="1"/>
      <name val="Times New Roman"/>
      <family val="2"/>
      <charset val="186"/>
    </font>
    <font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sz val="13"/>
      <name val="Times New Roman"/>
      <family val="1"/>
      <charset val="186"/>
    </font>
    <font>
      <b/>
      <i/>
      <u/>
      <sz val="13"/>
      <name val="Times New Roman"/>
      <family val="1"/>
      <charset val="186"/>
    </font>
    <font>
      <sz val="11"/>
      <name val="Times New Roman"/>
      <family val="1"/>
      <charset val="186"/>
    </font>
    <font>
      <sz val="12"/>
      <color indexed="8"/>
      <name val="Times New Roman"/>
      <family val="2"/>
      <charset val="186"/>
    </font>
    <font>
      <sz val="12"/>
      <color indexed="9"/>
      <name val="Times New Roman"/>
      <family val="2"/>
      <charset val="186"/>
    </font>
    <font>
      <sz val="12"/>
      <color indexed="20"/>
      <name val="Times New Roman"/>
      <family val="2"/>
      <charset val="186"/>
    </font>
    <font>
      <b/>
      <sz val="12"/>
      <color indexed="52"/>
      <name val="Times New Roman"/>
      <family val="2"/>
      <charset val="186"/>
    </font>
    <font>
      <b/>
      <sz val="12"/>
      <color indexed="9"/>
      <name val="Times New Roman"/>
      <family val="2"/>
      <charset val="186"/>
    </font>
    <font>
      <i/>
      <sz val="12"/>
      <color indexed="23"/>
      <name val="Times New Roman"/>
      <family val="2"/>
      <charset val="186"/>
    </font>
    <font>
      <sz val="12"/>
      <color indexed="17"/>
      <name val="Times New Roman"/>
      <family val="2"/>
      <charset val="186"/>
    </font>
    <font>
      <b/>
      <sz val="15"/>
      <color indexed="56"/>
      <name val="Times New Roman"/>
      <family val="2"/>
      <charset val="186"/>
    </font>
    <font>
      <b/>
      <sz val="13"/>
      <color indexed="56"/>
      <name val="Times New Roman"/>
      <family val="2"/>
      <charset val="186"/>
    </font>
    <font>
      <b/>
      <sz val="11"/>
      <color indexed="56"/>
      <name val="Times New Roman"/>
      <family val="2"/>
      <charset val="186"/>
    </font>
    <font>
      <sz val="12"/>
      <color indexed="62"/>
      <name val="Times New Roman"/>
      <family val="2"/>
      <charset val="186"/>
    </font>
    <font>
      <sz val="12"/>
      <color indexed="52"/>
      <name val="Times New Roman"/>
      <family val="2"/>
      <charset val="186"/>
    </font>
    <font>
      <sz val="12"/>
      <color indexed="60"/>
      <name val="Times New Roman"/>
      <family val="2"/>
      <charset val="186"/>
    </font>
    <font>
      <b/>
      <sz val="12"/>
      <color indexed="63"/>
      <name val="Times New Roman"/>
      <family val="2"/>
      <charset val="186"/>
    </font>
    <font>
      <b/>
      <sz val="18"/>
      <color indexed="56"/>
      <name val="Cambria"/>
      <family val="2"/>
      <charset val="186"/>
    </font>
    <font>
      <b/>
      <sz val="12"/>
      <color indexed="8"/>
      <name val="Times New Roman"/>
      <family val="2"/>
      <charset val="186"/>
    </font>
    <font>
      <sz val="12"/>
      <color indexed="10"/>
      <name val="Times New Roman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1"/>
      <name val="BaltOptima"/>
      <charset val="186"/>
    </font>
    <font>
      <i/>
      <sz val="10"/>
      <color indexed="10"/>
      <name val="BaltTimesRoman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BaltTimesRoman"/>
      <family val="2"/>
      <charset val="186"/>
    </font>
    <font>
      <sz val="10"/>
      <name val="BaltGaramond"/>
      <family val="2"/>
    </font>
    <font>
      <b/>
      <sz val="12"/>
      <name val="Lat Times New Roman"/>
      <family val="1"/>
      <charset val="186"/>
    </font>
    <font>
      <b/>
      <sz val="10"/>
      <name val="Lat Times New Roman"/>
      <family val="1"/>
      <charset val="186"/>
    </font>
    <font>
      <sz val="10"/>
      <name val="BaltTimesRoman"/>
      <family val="2"/>
      <charset val="186"/>
    </font>
    <font>
      <sz val="10"/>
      <name val="RimHelvetica"/>
      <charset val="186"/>
    </font>
    <font>
      <sz val="10"/>
      <name val="Lat Times New Roman"/>
      <family val="1"/>
      <charset val="186"/>
    </font>
    <font>
      <sz val="10"/>
      <color indexed="12"/>
      <name val="BaltTimesRoman"/>
      <family val="2"/>
      <charset val="186"/>
    </font>
    <font>
      <sz val="11"/>
      <name val="Arial"/>
      <family val="2"/>
      <charset val="186"/>
    </font>
    <font>
      <sz val="10"/>
      <color indexed="10"/>
      <name val="BaltTimesRoman"/>
      <family val="2"/>
      <charset val="186"/>
    </font>
    <font>
      <b/>
      <sz val="14"/>
      <name val="Times New Roman"/>
      <family val="1"/>
      <charset val="186"/>
    </font>
    <font>
      <b/>
      <sz val="10"/>
      <name val="BaltTimesRoman"/>
      <family val="2"/>
      <charset val="186"/>
    </font>
    <font>
      <sz val="10"/>
      <name val="BaltGaramond"/>
      <family val="2"/>
      <charset val="186"/>
    </font>
    <font>
      <sz val="18"/>
      <name val="Times New Roman"/>
      <family val="1"/>
      <charset val="186"/>
    </font>
    <font>
      <b/>
      <sz val="18"/>
      <name val="Times New Roman"/>
      <family val="1"/>
      <charset val="204"/>
    </font>
    <font>
      <sz val="18"/>
      <name val="Calibri"/>
      <family val="2"/>
      <charset val="186"/>
      <scheme val="minor"/>
    </font>
    <font>
      <b/>
      <sz val="18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3"/>
      <color theme="0"/>
      <name val="Times New Roman"/>
      <family val="1"/>
      <charset val="186"/>
    </font>
    <font>
      <b/>
      <vertAlign val="superscript"/>
      <sz val="13"/>
      <color theme="0"/>
      <name val="Times New Roman"/>
      <family val="1"/>
      <charset val="186"/>
    </font>
    <font>
      <b/>
      <i/>
      <sz val="13"/>
      <color theme="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i/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186"/>
      <scheme val="minor"/>
    </font>
    <font>
      <i/>
      <vertAlign val="superscript"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rgb="FFFF0000"/>
      <name val="Calibri"/>
      <family val="2"/>
      <charset val="186"/>
      <scheme val="minor"/>
    </font>
    <font>
      <b/>
      <sz val="15"/>
      <color theme="0"/>
      <name val="Times New Roman"/>
      <family val="1"/>
      <charset val="186"/>
    </font>
    <font>
      <b/>
      <sz val="15"/>
      <name val="Times New Roman"/>
      <family val="1"/>
      <charset val="186"/>
    </font>
    <font>
      <sz val="15"/>
      <name val="Times New Roman"/>
      <family val="1"/>
      <charset val="186"/>
    </font>
    <font>
      <b/>
      <i/>
      <sz val="15"/>
      <name val="Times New Roman"/>
      <family val="1"/>
      <charset val="186"/>
    </font>
    <font>
      <i/>
      <sz val="15"/>
      <name val="Times New Roman"/>
      <family val="1"/>
      <charset val="186"/>
    </font>
    <font>
      <i/>
      <vertAlign val="superscript"/>
      <sz val="15"/>
      <name val="Times New Roman"/>
      <family val="1"/>
      <charset val="186"/>
    </font>
    <font>
      <sz val="15"/>
      <color theme="1"/>
      <name val="Calibri"/>
      <family val="2"/>
      <charset val="186"/>
      <scheme val="minor"/>
    </font>
    <font>
      <i/>
      <sz val="15"/>
      <name val="Times New Roman"/>
      <family val="1"/>
      <charset val="204"/>
    </font>
    <font>
      <sz val="15"/>
      <color rgb="FFFF0000"/>
      <name val="Calibri"/>
      <family val="2"/>
      <charset val="186"/>
      <scheme val="minor"/>
    </font>
    <font>
      <b/>
      <vertAlign val="superscript"/>
      <sz val="18"/>
      <name val="Times New Roman"/>
      <family val="1"/>
      <charset val="186"/>
    </font>
  </fonts>
  <fills count="3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6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4" fontId="13" fillId="2" borderId="1"/>
    <xf numFmtId="0" fontId="15" fillId="0" borderId="0"/>
    <xf numFmtId="0" fontId="19" fillId="0" borderId="0"/>
    <xf numFmtId="0" fontId="39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5" borderId="0" applyNumberFormat="0" applyBorder="0" applyAlignment="0" applyProtection="0"/>
    <xf numFmtId="0" fontId="22" fillId="22" borderId="2" applyNumberFormat="0" applyAlignment="0" applyProtection="0"/>
    <xf numFmtId="1" fontId="43" fillId="0" borderId="0"/>
    <xf numFmtId="0" fontId="23" fillId="23" borderId="3" applyNumberFormat="0" applyAlignment="0" applyProtection="0"/>
    <xf numFmtId="43" fontId="4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24" borderId="0" applyNumberFormat="0" applyFont="0" applyBorder="0" applyAlignment="0" applyProtection="0"/>
    <xf numFmtId="0" fontId="45" fillId="24" borderId="0"/>
    <xf numFmtId="165" fontId="46" fillId="0" borderId="0" applyBorder="0" applyAlignment="0" applyProtection="0"/>
    <xf numFmtId="0" fontId="24" fillId="0" borderId="0" applyNumberFormat="0" applyFill="0" applyBorder="0" applyAlignment="0" applyProtection="0"/>
    <xf numFmtId="165" fontId="36" fillId="25" borderId="0" applyNumberFormat="0" applyFont="0" applyBorder="0" applyAlignment="0" applyProtection="0"/>
    <xf numFmtId="0" fontId="25" fillId="6" borderId="0" applyNumberFormat="0" applyBorder="0" applyAlignment="0" applyProtection="0"/>
    <xf numFmtId="49" fontId="47" fillId="0" borderId="0" applyFill="0" applyBorder="0" applyAlignment="0" applyProtection="0">
      <alignment horizontal="left"/>
    </xf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165" fontId="36" fillId="26" borderId="0" applyNumberFormat="0" applyFont="0" applyBorder="0" applyAlignment="0" applyProtection="0"/>
    <xf numFmtId="49" fontId="48" fillId="0" borderId="0" applyFill="0" applyBorder="0" applyAlignment="0" applyProtection="0"/>
    <xf numFmtId="0" fontId="49" fillId="0" borderId="0" applyFill="0" applyBorder="0" applyAlignment="0" applyProtection="0"/>
    <xf numFmtId="168" fontId="49" fillId="0" borderId="0" applyFill="0" applyBorder="0" applyAlignment="0" applyProtection="0"/>
    <xf numFmtId="169" fontId="50" fillId="0" borderId="0" applyFill="0" applyBorder="0" applyAlignment="0" applyProtection="0"/>
    <xf numFmtId="170" fontId="51" fillId="0" borderId="0" applyFill="0" applyBorder="0" applyAlignment="0" applyProtection="0"/>
    <xf numFmtId="171" fontId="51" fillId="0" borderId="0" applyFill="0" applyBorder="0" applyAlignment="0" applyProtection="0"/>
    <xf numFmtId="10" fontId="52" fillId="0" borderId="0"/>
    <xf numFmtId="0" fontId="29" fillId="9" borderId="2" applyNumberFormat="0" applyAlignment="0" applyProtection="0"/>
    <xf numFmtId="166" fontId="46" fillId="25" borderId="0"/>
    <xf numFmtId="0" fontId="30" fillId="0" borderId="7" applyNumberFormat="0" applyFill="0" applyAlignment="0" applyProtection="0"/>
    <xf numFmtId="0" fontId="31" fillId="27" borderId="0" applyNumberFormat="0" applyBorder="0" applyAlignment="0" applyProtection="0"/>
    <xf numFmtId="0" fontId="41" fillId="0" borderId="0"/>
    <xf numFmtId="0" fontId="3" fillId="0" borderId="0"/>
    <xf numFmtId="0" fontId="42" fillId="0" borderId="0"/>
    <xf numFmtId="0" fontId="4" fillId="0" borderId="0"/>
    <xf numFmtId="0" fontId="42" fillId="0" borderId="0"/>
    <xf numFmtId="0" fontId="19" fillId="0" borderId="0"/>
    <xf numFmtId="0" fontId="40" fillId="0" borderId="0"/>
    <xf numFmtId="0" fontId="4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3" fillId="0" borderId="0"/>
    <xf numFmtId="0" fontId="41" fillId="0" borderId="0"/>
    <xf numFmtId="0" fontId="41" fillId="0" borderId="0"/>
    <xf numFmtId="0" fontId="4" fillId="0" borderId="0"/>
    <xf numFmtId="0" fontId="19" fillId="28" borderId="8" applyNumberFormat="0" applyFont="0" applyAlignment="0" applyProtection="0"/>
    <xf numFmtId="0" fontId="32" fillId="22" borderId="9" applyNumberFormat="0" applyAlignment="0" applyProtection="0"/>
    <xf numFmtId="0" fontId="4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46" fillId="29" borderId="0" applyBorder="0" applyProtection="0"/>
    <xf numFmtId="0" fontId="5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38" fillId="0" borderId="1" applyNumberFormat="0" applyProtection="0">
      <alignment horizontal="right" vertical="center"/>
    </xf>
    <xf numFmtId="0" fontId="42" fillId="0" borderId="0"/>
    <xf numFmtId="4" fontId="38" fillId="0" borderId="1" applyNumberFormat="0" applyProtection="0">
      <alignment horizontal="left" wrapText="1" indent="1"/>
    </xf>
    <xf numFmtId="0" fontId="42" fillId="0" borderId="0"/>
    <xf numFmtId="0" fontId="42" fillId="0" borderId="0"/>
    <xf numFmtId="0" fontId="42" fillId="0" borderId="0"/>
    <xf numFmtId="0" fontId="55" fillId="0" borderId="0" applyNumberFormat="0" applyFill="0" applyBorder="0" applyProtection="0">
      <alignment horizontal="centerContinuous"/>
    </xf>
    <xf numFmtId="0" fontId="39" fillId="0" borderId="0"/>
    <xf numFmtId="0" fontId="39" fillId="0" borderId="0"/>
    <xf numFmtId="0" fontId="3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6" fillId="0" borderId="0"/>
    <xf numFmtId="0" fontId="34" fillId="0" borderId="10" applyNumberFormat="0" applyFill="0" applyAlignment="0" applyProtection="0"/>
    <xf numFmtId="165" fontId="57" fillId="30" borderId="0" applyBorder="0" applyProtection="0"/>
    <xf numFmtId="0" fontId="35" fillId="0" borderId="0" applyNumberFormat="0" applyFill="0" applyBorder="0" applyAlignment="0" applyProtection="0"/>
    <xf numFmtId="1" fontId="4" fillId="31" borderId="0"/>
    <xf numFmtId="0" fontId="2" fillId="0" borderId="0"/>
    <xf numFmtId="4" fontId="13" fillId="26" borderId="1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</cellStyleXfs>
  <cellXfs count="420">
    <xf numFmtId="0" fontId="0" fillId="0" borderId="0" xfId="0"/>
    <xf numFmtId="0" fontId="11" fillId="0" borderId="0" xfId="5" applyFont="1" applyBorder="1" applyAlignment="1" applyProtection="1">
      <alignment horizontal="left" vertical="center"/>
      <protection locked="0"/>
    </xf>
    <xf numFmtId="0" fontId="17" fillId="0" borderId="0" xfId="5" applyFont="1" applyBorder="1" applyAlignment="1" applyProtection="1">
      <alignment horizontal="left" vertical="center"/>
      <protection locked="0"/>
    </xf>
    <xf numFmtId="0" fontId="8" fillId="0" borderId="0" xfId="5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NumberFormat="1" applyFont="1" applyFill="1" applyAlignment="1">
      <alignment horizontal="left" vertical="center"/>
    </xf>
    <xf numFmtId="0" fontId="11" fillId="0" borderId="0" xfId="5" applyFont="1" applyBorder="1" applyAlignment="1" applyProtection="1">
      <alignment horizontal="center" vertical="center" wrapText="1"/>
      <protection locked="0"/>
    </xf>
    <xf numFmtId="0" fontId="17" fillId="0" borderId="0" xfId="5" applyFont="1" applyBorder="1" applyAlignment="1" applyProtection="1">
      <alignment horizontal="center" vertical="center"/>
      <protection locked="0"/>
    </xf>
    <xf numFmtId="0" fontId="17" fillId="0" borderId="0" xfId="5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17" fillId="0" borderId="0" xfId="5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vertical="center"/>
    </xf>
    <xf numFmtId="0" fontId="8" fillId="0" borderId="0" xfId="5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58" fillId="0" borderId="0" xfId="0" applyFont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60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14" fillId="0" borderId="0" xfId="0" applyNumberFormat="1" applyFont="1" applyAlignment="1" applyProtection="1">
      <alignment vertical="center"/>
      <protection locked="0"/>
    </xf>
    <xf numFmtId="49" fontId="11" fillId="0" borderId="0" xfId="5" applyNumberFormat="1" applyFont="1" applyBorder="1" applyAlignment="1" applyProtection="1">
      <alignment horizontal="left" vertical="center" wrapText="1"/>
      <protection locked="0"/>
    </xf>
    <xf numFmtId="49" fontId="17" fillId="0" borderId="0" xfId="5" applyNumberFormat="1" applyFont="1" applyBorder="1" applyAlignment="1" applyProtection="1">
      <alignment horizontal="left" vertical="center"/>
      <protection locked="0"/>
    </xf>
    <xf numFmtId="49" fontId="17" fillId="0" borderId="0" xfId="5" applyNumberFormat="1" applyFont="1" applyBorder="1" applyAlignment="1" applyProtection="1">
      <alignment horizontal="left" vertical="center" wrapText="1"/>
      <protection locked="0"/>
    </xf>
    <xf numFmtId="49" fontId="16" fillId="0" borderId="0" xfId="0" applyNumberFormat="1" applyFont="1" applyFill="1" applyAlignment="1" applyProtection="1">
      <alignment vertical="center"/>
      <protection locked="0"/>
    </xf>
    <xf numFmtId="0" fontId="62" fillId="0" borderId="0" xfId="0" applyFont="1" applyAlignment="1">
      <alignment horizontal="center"/>
    </xf>
    <xf numFmtId="0" fontId="63" fillId="0" borderId="0" xfId="0" applyFont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0" borderId="0" xfId="0" applyFont="1" applyAlignment="1">
      <alignment horizontal="justify" vertical="center"/>
    </xf>
    <xf numFmtId="0" fontId="65" fillId="0" borderId="0" xfId="0" applyFont="1" applyAlignment="1">
      <alignment horizontal="left" vertical="top" wrapText="1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61" fillId="0" borderId="0" xfId="5" applyFont="1" applyFill="1" applyAlignment="1" applyProtection="1">
      <alignment horizontal="center" vertical="center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3" fontId="61" fillId="0" borderId="0" xfId="5" applyNumberFormat="1" applyFont="1" applyFill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 vertical="center" wrapText="1"/>
      <protection locked="0"/>
    </xf>
    <xf numFmtId="0" fontId="12" fillId="0" borderId="0" xfId="5" applyFont="1" applyBorder="1" applyAlignment="1" applyProtection="1">
      <alignment horizontal="left" vertical="center" wrapText="1"/>
      <protection locked="0"/>
    </xf>
    <xf numFmtId="0" fontId="7" fillId="33" borderId="1" xfId="5" applyFont="1" applyFill="1" applyBorder="1" applyAlignment="1" applyProtection="1">
      <alignment horizontal="left" vertical="center" wrapText="1"/>
    </xf>
    <xf numFmtId="0" fontId="7" fillId="33" borderId="1" xfId="5" applyFont="1" applyFill="1" applyBorder="1" applyAlignment="1" applyProtection="1">
      <alignment horizontal="center" vertical="center" wrapText="1"/>
    </xf>
    <xf numFmtId="49" fontId="7" fillId="33" borderId="1" xfId="5" applyNumberFormat="1" applyFont="1" applyFill="1" applyBorder="1" applyAlignment="1" applyProtection="1">
      <alignment horizontal="center" vertical="center" wrapText="1"/>
    </xf>
    <xf numFmtId="3" fontId="7" fillId="33" borderId="1" xfId="5" applyNumberFormat="1" applyFont="1" applyFill="1" applyBorder="1" applyAlignment="1" applyProtection="1">
      <alignment horizontal="center" vertical="center" wrapText="1"/>
    </xf>
    <xf numFmtId="0" fontId="68" fillId="38" borderId="1" xfId="5" applyFont="1" applyFill="1" applyBorder="1" applyAlignment="1" applyProtection="1">
      <alignment horizontal="left" vertical="center" wrapText="1"/>
    </xf>
    <xf numFmtId="0" fontId="68" fillId="38" borderId="1" xfId="5" applyFont="1" applyFill="1" applyBorder="1" applyAlignment="1" applyProtection="1">
      <alignment horizontal="center" vertical="center" wrapText="1"/>
    </xf>
    <xf numFmtId="3" fontId="10" fillId="33" borderId="1" xfId="5" applyNumberFormat="1" applyFont="1" applyFill="1" applyBorder="1" applyAlignment="1" applyProtection="1">
      <alignment horizontal="center" vertical="center" wrapText="1"/>
    </xf>
    <xf numFmtId="3" fontId="7" fillId="33" borderId="23" xfId="5" applyNumberFormat="1" applyFont="1" applyFill="1" applyBorder="1" applyAlignment="1" applyProtection="1">
      <alignment horizontal="center" vertical="center" wrapText="1"/>
    </xf>
    <xf numFmtId="3" fontId="7" fillId="33" borderId="24" xfId="5" applyNumberFormat="1" applyFont="1" applyFill="1" applyBorder="1" applyAlignment="1" applyProtection="1">
      <alignment horizontal="center" vertical="center" wrapText="1"/>
    </xf>
    <xf numFmtId="0" fontId="7" fillId="33" borderId="23" xfId="5" applyFont="1" applyFill="1" applyBorder="1" applyAlignment="1" applyProtection="1">
      <alignment horizontal="left" vertical="center" wrapText="1"/>
    </xf>
    <xf numFmtId="0" fontId="7" fillId="33" borderId="24" xfId="5" applyFont="1" applyFill="1" applyBorder="1" applyAlignment="1" applyProtection="1">
      <alignment horizontal="center" vertical="center" wrapText="1"/>
    </xf>
    <xf numFmtId="0" fontId="68" fillId="38" borderId="23" xfId="5" applyFont="1" applyFill="1" applyBorder="1" applyAlignment="1" applyProtection="1">
      <alignment horizontal="left" vertical="center" wrapText="1"/>
    </xf>
    <xf numFmtId="3" fontId="10" fillId="33" borderId="23" xfId="5" applyNumberFormat="1" applyFont="1" applyFill="1" applyBorder="1" applyAlignment="1" applyProtection="1">
      <alignment horizontal="center" vertical="center" wrapText="1"/>
    </xf>
    <xf numFmtId="3" fontId="10" fillId="33" borderId="24" xfId="5" applyNumberFormat="1" applyFont="1" applyFill="1" applyBorder="1" applyAlignment="1" applyProtection="1">
      <alignment horizontal="center" vertical="center" wrapText="1"/>
    </xf>
    <xf numFmtId="0" fontId="59" fillId="0" borderId="0" xfId="5" applyFont="1" applyFill="1" applyAlignment="1" applyProtection="1">
      <alignment horizontal="center" vertical="center"/>
      <protection locked="0"/>
    </xf>
    <xf numFmtId="3" fontId="10" fillId="33" borderId="12" xfId="5" applyNumberFormat="1" applyFont="1" applyFill="1" applyBorder="1" applyAlignment="1" applyProtection="1">
      <alignment horizontal="center" vertical="center" wrapText="1"/>
    </xf>
    <xf numFmtId="0" fontId="12" fillId="0" borderId="0" xfId="5" applyFont="1" applyBorder="1" applyAlignment="1" applyProtection="1">
      <alignment horizontal="left" vertical="center" wrapText="1"/>
      <protection locked="0"/>
    </xf>
    <xf numFmtId="3" fontId="10" fillId="33" borderId="1" xfId="5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1" fillId="0" borderId="0" xfId="5" applyFont="1" applyFill="1" applyBorder="1" applyAlignment="1" applyProtection="1">
      <alignment horizontal="left" vertical="center" wrapText="1"/>
      <protection locked="0"/>
    </xf>
    <xf numFmtId="0" fontId="11" fillId="0" borderId="0" xfId="5" applyFont="1" applyFill="1" applyBorder="1" applyAlignment="1" applyProtection="1">
      <alignment horizontal="center" vertical="center" wrapText="1"/>
      <protection locked="0"/>
    </xf>
    <xf numFmtId="0" fontId="17" fillId="0" borderId="0" xfId="5" applyFont="1" applyFill="1" applyBorder="1" applyAlignment="1" applyProtection="1">
      <alignment horizontal="left" vertical="center" wrapText="1"/>
      <protection locked="0"/>
    </xf>
    <xf numFmtId="0" fontId="17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5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Alignment="1" applyProtection="1">
      <alignment horizontal="center" vertical="center"/>
      <protection locked="0"/>
    </xf>
    <xf numFmtId="0" fontId="70" fillId="0" borderId="0" xfId="0" applyFont="1" applyAlignment="1" applyProtection="1">
      <alignment vertical="center"/>
    </xf>
    <xf numFmtId="0" fontId="71" fillId="34" borderId="23" xfId="5" applyFont="1" applyFill="1" applyBorder="1" applyAlignment="1" applyProtection="1">
      <alignment horizontal="left" vertical="center" wrapText="1"/>
    </xf>
    <xf numFmtId="0" fontId="71" fillId="34" borderId="1" xfId="5" applyFont="1" applyFill="1" applyBorder="1" applyAlignment="1" applyProtection="1">
      <alignment horizontal="left" vertical="center" wrapText="1"/>
    </xf>
    <xf numFmtId="0" fontId="71" fillId="34" borderId="1" xfId="5" applyFont="1" applyFill="1" applyBorder="1" applyAlignment="1" applyProtection="1">
      <alignment horizontal="center" vertical="center" wrapText="1"/>
    </xf>
    <xf numFmtId="0" fontId="72" fillId="0" borderId="0" xfId="0" applyFont="1" applyAlignment="1" applyProtection="1">
      <alignment vertical="center"/>
    </xf>
    <xf numFmtId="0" fontId="71" fillId="36" borderId="23" xfId="5" applyFont="1" applyFill="1" applyBorder="1" applyAlignment="1" applyProtection="1">
      <alignment horizontal="left" vertical="center" wrapText="1"/>
    </xf>
    <xf numFmtId="0" fontId="71" fillId="36" borderId="1" xfId="5" applyFont="1" applyFill="1" applyBorder="1" applyAlignment="1" applyProtection="1">
      <alignment horizontal="left" vertical="center" wrapText="1"/>
    </xf>
    <xf numFmtId="0" fontId="71" fillId="36" borderId="1" xfId="5" applyFont="1" applyFill="1" applyBorder="1" applyAlignment="1" applyProtection="1">
      <alignment horizontal="center" vertical="center" wrapText="1"/>
    </xf>
    <xf numFmtId="0" fontId="71" fillId="35" borderId="23" xfId="5" applyFont="1" applyFill="1" applyBorder="1" applyAlignment="1" applyProtection="1">
      <alignment horizontal="left" vertical="center" wrapText="1"/>
      <protection locked="0"/>
    </xf>
    <xf numFmtId="0" fontId="71" fillId="35" borderId="1" xfId="5" applyFont="1" applyFill="1" applyBorder="1" applyAlignment="1" applyProtection="1">
      <alignment horizontal="left" vertical="center" wrapText="1"/>
      <protection locked="0"/>
    </xf>
    <xf numFmtId="0" fontId="71" fillId="35" borderId="1" xfId="5" applyFont="1" applyFill="1" applyBorder="1" applyAlignment="1" applyProtection="1">
      <alignment horizontal="center" vertical="center" wrapText="1"/>
      <protection locked="0"/>
    </xf>
    <xf numFmtId="0" fontId="73" fillId="0" borderId="0" xfId="0" applyFont="1" applyFill="1" applyAlignment="1" applyProtection="1">
      <alignment vertical="center"/>
    </xf>
    <xf numFmtId="0" fontId="73" fillId="0" borderId="0" xfId="0" applyFont="1" applyAlignment="1" applyProtection="1">
      <alignment vertical="center"/>
    </xf>
    <xf numFmtId="0" fontId="71" fillId="35" borderId="23" xfId="5" applyFont="1" applyFill="1" applyBorder="1" applyAlignment="1" applyProtection="1">
      <alignment horizontal="left" vertical="center" wrapText="1"/>
    </xf>
    <xf numFmtId="0" fontId="71" fillId="35" borderId="1" xfId="5" applyFont="1" applyFill="1" applyBorder="1" applyAlignment="1" applyProtection="1">
      <alignment horizontal="left" vertical="center" wrapText="1"/>
    </xf>
    <xf numFmtId="0" fontId="71" fillId="35" borderId="1" xfId="5" applyFont="1" applyFill="1" applyBorder="1" applyAlignment="1" applyProtection="1">
      <alignment horizontal="center" vertical="center" wrapText="1"/>
    </xf>
    <xf numFmtId="0" fontId="74" fillId="0" borderId="0" xfId="0" applyFont="1" applyAlignment="1">
      <alignment vertical="center"/>
    </xf>
    <xf numFmtId="0" fontId="62" fillId="3" borderId="23" xfId="5" applyFont="1" applyFill="1" applyBorder="1" applyAlignment="1" applyProtection="1">
      <alignment horizontal="left" vertical="center" wrapText="1"/>
      <protection locked="0"/>
    </xf>
    <xf numFmtId="0" fontId="62" fillId="3" borderId="1" xfId="5" applyFont="1" applyFill="1" applyBorder="1" applyAlignment="1" applyProtection="1">
      <alignment horizontal="left" vertical="center" wrapText="1"/>
      <protection locked="0"/>
    </xf>
    <xf numFmtId="0" fontId="62" fillId="3" borderId="1" xfId="5" applyFont="1" applyFill="1" applyBorder="1" applyAlignment="1" applyProtection="1">
      <alignment horizontal="center" vertical="center" wrapText="1"/>
      <protection locked="0"/>
    </xf>
    <xf numFmtId="0" fontId="74" fillId="3" borderId="0" xfId="0" applyFont="1" applyFill="1" applyAlignment="1">
      <alignment vertical="center"/>
    </xf>
    <xf numFmtId="0" fontId="73" fillId="3" borderId="0" xfId="0" applyFont="1" applyFill="1" applyAlignment="1" applyProtection="1">
      <alignment vertical="center"/>
    </xf>
    <xf numFmtId="0" fontId="73" fillId="0" borderId="0" xfId="0" applyFont="1" applyAlignment="1">
      <alignment vertical="center"/>
    </xf>
    <xf numFmtId="0" fontId="75" fillId="3" borderId="23" xfId="5" applyFont="1" applyFill="1" applyBorder="1" applyAlignment="1" applyProtection="1">
      <alignment horizontal="left" vertical="center" wrapText="1"/>
      <protection locked="0"/>
    </xf>
    <xf numFmtId="0" fontId="75" fillId="3" borderId="1" xfId="5" applyFont="1" applyFill="1" applyBorder="1" applyAlignment="1" applyProtection="1">
      <alignment horizontal="left" vertical="center" wrapText="1"/>
      <protection locked="0"/>
    </xf>
    <xf numFmtId="0" fontId="75" fillId="3" borderId="1" xfId="5" applyFont="1" applyFill="1" applyBorder="1" applyAlignment="1" applyProtection="1">
      <alignment horizontal="center" vertical="center" wrapText="1"/>
      <protection locked="0"/>
    </xf>
    <xf numFmtId="0" fontId="73" fillId="3" borderId="0" xfId="0" applyFont="1" applyFill="1" applyAlignment="1">
      <alignment vertical="center"/>
    </xf>
    <xf numFmtId="0" fontId="76" fillId="35" borderId="23" xfId="5" applyFont="1" applyFill="1" applyBorder="1" applyAlignment="1" applyProtection="1">
      <alignment horizontal="left" vertical="center" wrapText="1"/>
    </xf>
    <xf numFmtId="0" fontId="76" fillId="35" borderId="1" xfId="5" applyFont="1" applyFill="1" applyBorder="1" applyAlignment="1" applyProtection="1">
      <alignment horizontal="left" vertical="center" wrapText="1"/>
    </xf>
    <xf numFmtId="0" fontId="76" fillId="35" borderId="1" xfId="5" applyFont="1" applyFill="1" applyBorder="1" applyAlignment="1" applyProtection="1">
      <alignment horizontal="center" vertical="center" wrapText="1"/>
    </xf>
    <xf numFmtId="0" fontId="76" fillId="35" borderId="1" xfId="5" applyFont="1" applyFill="1" applyBorder="1" applyAlignment="1" applyProtection="1">
      <alignment horizontal="center" vertical="center" wrapText="1"/>
      <protection locked="0"/>
    </xf>
    <xf numFmtId="0" fontId="76" fillId="35" borderId="23" xfId="5" applyFont="1" applyFill="1" applyBorder="1" applyAlignment="1" applyProtection="1">
      <alignment horizontal="left" vertical="center" wrapText="1"/>
      <protection locked="0"/>
    </xf>
    <xf numFmtId="0" fontId="76" fillId="35" borderId="1" xfId="5" applyFont="1" applyFill="1" applyBorder="1" applyAlignment="1" applyProtection="1">
      <alignment horizontal="left" vertical="center" wrapText="1"/>
      <protection locked="0"/>
    </xf>
    <xf numFmtId="0" fontId="76" fillId="34" borderId="23" xfId="5" applyFont="1" applyFill="1" applyBorder="1" applyAlignment="1" applyProtection="1">
      <alignment horizontal="left" vertical="center" wrapText="1"/>
    </xf>
    <xf numFmtId="0" fontId="76" fillId="34" borderId="1" xfId="5" applyFont="1" applyFill="1" applyBorder="1" applyAlignment="1" applyProtection="1">
      <alignment horizontal="left" vertical="center" wrapText="1"/>
    </xf>
    <xf numFmtId="0" fontId="76" fillId="34" borderId="1" xfId="5" applyFont="1" applyFill="1" applyBorder="1" applyAlignment="1" applyProtection="1">
      <alignment horizontal="center" vertical="center" wrapText="1"/>
    </xf>
    <xf numFmtId="0" fontId="73" fillId="0" borderId="0" xfId="0" applyFont="1" applyFill="1" applyAlignment="1">
      <alignment vertical="center"/>
    </xf>
    <xf numFmtId="0" fontId="76" fillId="36" borderId="23" xfId="5" applyFont="1" applyFill="1" applyBorder="1" applyAlignment="1" applyProtection="1">
      <alignment horizontal="left" vertical="center" wrapText="1"/>
    </xf>
    <xf numFmtId="0" fontId="76" fillId="36" borderId="1" xfId="5" applyFont="1" applyFill="1" applyBorder="1" applyAlignment="1" applyProtection="1">
      <alignment horizontal="left" vertical="center" wrapText="1"/>
    </xf>
    <xf numFmtId="0" fontId="76" fillId="36" borderId="1" xfId="5" applyFont="1" applyFill="1" applyBorder="1" applyAlignment="1" applyProtection="1">
      <alignment horizontal="center" vertical="center" wrapText="1"/>
    </xf>
    <xf numFmtId="0" fontId="75" fillId="37" borderId="23" xfId="5" applyFont="1" applyFill="1" applyBorder="1" applyAlignment="1" applyProtection="1">
      <alignment horizontal="left" vertical="center" wrapText="1"/>
      <protection locked="0"/>
    </xf>
    <xf numFmtId="0" fontId="75" fillId="37" borderId="1" xfId="5" applyFont="1" applyFill="1" applyBorder="1" applyAlignment="1" applyProtection="1">
      <alignment horizontal="left" vertical="center" wrapText="1"/>
      <protection locked="0"/>
    </xf>
    <xf numFmtId="0" fontId="75" fillId="37" borderId="1" xfId="5" applyFont="1" applyFill="1" applyBorder="1" applyAlignment="1" applyProtection="1">
      <alignment horizontal="center" vertical="center" wrapText="1"/>
      <protection locked="0"/>
    </xf>
    <xf numFmtId="0" fontId="73" fillId="37" borderId="0" xfId="0" applyFont="1" applyFill="1" applyAlignment="1" applyProtection="1">
      <alignment vertical="center"/>
    </xf>
    <xf numFmtId="0" fontId="73" fillId="37" borderId="0" xfId="0" applyFont="1" applyFill="1" applyAlignment="1">
      <alignment vertical="center"/>
    </xf>
    <xf numFmtId="0" fontId="74" fillId="37" borderId="0" xfId="0" applyFont="1" applyFill="1" applyAlignment="1">
      <alignment vertical="center"/>
    </xf>
    <xf numFmtId="0" fontId="76" fillId="35" borderId="25" xfId="5" applyFont="1" applyFill="1" applyBorder="1" applyAlignment="1" applyProtection="1">
      <alignment horizontal="left" vertical="center" wrapText="1"/>
      <protection locked="0"/>
    </xf>
    <xf numFmtId="0" fontId="76" fillId="35" borderId="26" xfId="5" applyFont="1" applyFill="1" applyBorder="1" applyAlignment="1" applyProtection="1">
      <alignment horizontal="left" vertical="center" wrapText="1"/>
      <protection locked="0"/>
    </xf>
    <xf numFmtId="0" fontId="76" fillId="35" borderId="26" xfId="5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Alignment="1" applyProtection="1">
      <alignment horizontal="left" vertical="center"/>
      <protection locked="0"/>
    </xf>
    <xf numFmtId="0" fontId="74" fillId="0" borderId="0" xfId="0" applyFont="1" applyAlignment="1" applyProtection="1">
      <alignment vertical="center" wrapText="1"/>
      <protection locked="0"/>
    </xf>
    <xf numFmtId="0" fontId="74" fillId="0" borderId="0" xfId="0" applyFont="1" applyAlignment="1" applyProtection="1">
      <alignment vertical="center"/>
      <protection locked="0"/>
    </xf>
    <xf numFmtId="49" fontId="74" fillId="0" borderId="0" xfId="0" applyNumberFormat="1" applyFont="1" applyAlignment="1" applyProtection="1">
      <alignment vertical="center"/>
      <protection locked="0"/>
    </xf>
    <xf numFmtId="0" fontId="75" fillId="0" borderId="0" xfId="5" applyFont="1" applyAlignment="1" applyProtection="1">
      <alignment horizontal="center" vertical="center" wrapText="1"/>
      <protection locked="0"/>
    </xf>
    <xf numFmtId="3" fontId="62" fillId="0" borderId="0" xfId="0" applyNumberFormat="1" applyFont="1" applyAlignment="1" applyProtection="1">
      <alignment horizontal="center" vertical="center"/>
      <protection locked="0"/>
    </xf>
    <xf numFmtId="164" fontId="62" fillId="0" borderId="0" xfId="0" applyNumberFormat="1" applyFont="1" applyAlignment="1" applyProtection="1">
      <alignment horizontal="center" vertical="center"/>
      <protection locked="0"/>
    </xf>
    <xf numFmtId="3" fontId="62" fillId="0" borderId="0" xfId="0" applyNumberFormat="1" applyFont="1" applyFill="1" applyAlignment="1" applyProtection="1">
      <alignment horizontal="center" vertical="center"/>
      <protection locked="0"/>
    </xf>
    <xf numFmtId="164" fontId="62" fillId="0" borderId="0" xfId="0" applyNumberFormat="1" applyFont="1" applyFill="1" applyAlignment="1" applyProtection="1">
      <alignment horizontal="center" vertical="center"/>
      <protection locked="0"/>
    </xf>
    <xf numFmtId="0" fontId="77" fillId="0" borderId="0" xfId="5" applyFont="1" applyBorder="1" applyAlignment="1" applyProtection="1">
      <alignment horizontal="left" wrapText="1"/>
      <protection locked="0"/>
    </xf>
    <xf numFmtId="4" fontId="75" fillId="0" borderId="0" xfId="5" applyNumberFormat="1" applyFont="1" applyBorder="1" applyAlignment="1" applyProtection="1">
      <alignment horizontal="right" vertical="center"/>
      <protection locked="0"/>
    </xf>
    <xf numFmtId="0" fontId="78" fillId="0" borderId="0" xfId="0" applyFont="1" applyAlignment="1" applyProtection="1">
      <alignment vertical="top"/>
      <protection locked="0"/>
    </xf>
    <xf numFmtId="0" fontId="78" fillId="0" borderId="0" xfId="0" applyFont="1" applyProtection="1">
      <protection locked="0"/>
    </xf>
    <xf numFmtId="4" fontId="62" fillId="0" borderId="0" xfId="5" applyNumberFormat="1" applyFont="1" applyBorder="1" applyAlignment="1" applyProtection="1">
      <alignment horizontal="center" vertical="center"/>
      <protection locked="0"/>
    </xf>
    <xf numFmtId="4" fontId="62" fillId="0" borderId="0" xfId="5" applyNumberFormat="1" applyFont="1" applyFill="1" applyBorder="1" applyAlignment="1" applyProtection="1">
      <alignment horizontal="center" vertical="center"/>
      <protection locked="0"/>
    </xf>
    <xf numFmtId="10" fontId="62" fillId="0" borderId="0" xfId="5" applyNumberFormat="1" applyFont="1" applyFill="1" applyAlignment="1" applyProtection="1">
      <alignment horizontal="center" vertical="center"/>
      <protection locked="0"/>
    </xf>
    <xf numFmtId="10" fontId="62" fillId="0" borderId="0" xfId="5" applyNumberFormat="1" applyFont="1" applyAlignment="1" applyProtection="1">
      <alignment horizontal="center" vertical="center"/>
      <protection locked="0"/>
    </xf>
    <xf numFmtId="0" fontId="79" fillId="0" borderId="0" xfId="5" applyFont="1" applyBorder="1" applyAlignment="1" applyProtection="1">
      <alignment horizontal="left" vertical="center"/>
      <protection locked="0"/>
    </xf>
    <xf numFmtId="0" fontId="80" fillId="0" borderId="0" xfId="5" applyFont="1" applyBorder="1" applyAlignment="1" applyProtection="1">
      <alignment horizontal="left" vertical="center"/>
      <protection locked="0"/>
    </xf>
    <xf numFmtId="0" fontId="81" fillId="0" borderId="0" xfId="0" applyFont="1" applyAlignment="1" applyProtection="1">
      <alignment vertical="top"/>
      <protection locked="0"/>
    </xf>
    <xf numFmtId="0" fontId="81" fillId="0" borderId="0" xfId="0" applyFont="1" applyProtection="1">
      <protection locked="0"/>
    </xf>
    <xf numFmtId="0" fontId="80" fillId="0" borderId="0" xfId="5" applyFont="1" applyBorder="1" applyAlignment="1" applyProtection="1">
      <alignment horizontal="left" vertical="center" wrapText="1"/>
      <protection locked="0"/>
    </xf>
    <xf numFmtId="0" fontId="80" fillId="0" borderId="0" xfId="5" applyFont="1" applyFill="1" applyBorder="1" applyAlignment="1" applyProtection="1">
      <alignment horizontal="left" vertical="center" wrapText="1"/>
      <protection locked="0"/>
    </xf>
    <xf numFmtId="0" fontId="80" fillId="0" borderId="0" xfId="5" applyFont="1" applyFill="1" applyBorder="1" applyAlignment="1" applyProtection="1">
      <alignment horizontal="center" vertical="center" wrapText="1"/>
      <protection locked="0"/>
    </xf>
    <xf numFmtId="0" fontId="80" fillId="0" borderId="0" xfId="5" applyFont="1" applyBorder="1" applyAlignment="1" applyProtection="1">
      <alignment horizontal="center" vertical="center" wrapText="1"/>
      <protection locked="0"/>
    </xf>
    <xf numFmtId="0" fontId="82" fillId="38" borderId="1" xfId="5" applyFont="1" applyFill="1" applyBorder="1" applyAlignment="1" applyProtection="1">
      <alignment horizontal="center" vertical="center" wrapText="1"/>
    </xf>
    <xf numFmtId="0" fontId="82" fillId="38" borderId="24" xfId="5" applyFont="1" applyFill="1" applyBorder="1" applyAlignment="1" applyProtection="1">
      <alignment horizontal="center" vertical="center" wrapText="1"/>
    </xf>
    <xf numFmtId="3" fontId="82" fillId="38" borderId="23" xfId="5" applyNumberFormat="1" applyFont="1" applyFill="1" applyBorder="1" applyAlignment="1" applyProtection="1">
      <alignment horizontal="center" vertical="center" wrapText="1"/>
    </xf>
    <xf numFmtId="3" fontId="82" fillId="38" borderId="24" xfId="5" applyNumberFormat="1" applyFont="1" applyFill="1" applyBorder="1" applyAlignment="1" applyProtection="1">
      <alignment horizontal="center" vertical="center" wrapText="1"/>
      <protection locked="0"/>
    </xf>
    <xf numFmtId="10" fontId="82" fillId="38" borderId="1" xfId="5" applyNumberFormat="1" applyFont="1" applyFill="1" applyBorder="1" applyAlignment="1" applyProtection="1">
      <alignment horizontal="center" vertical="center" wrapText="1"/>
      <protection locked="0"/>
    </xf>
    <xf numFmtId="3" fontId="82" fillId="38" borderId="23" xfId="5" applyNumberFormat="1" applyFont="1" applyFill="1" applyBorder="1" applyAlignment="1" applyProtection="1">
      <alignment horizontal="center" vertical="center" wrapText="1"/>
      <protection locked="0"/>
    </xf>
    <xf numFmtId="3" fontId="82" fillId="38" borderId="1" xfId="5" applyNumberFormat="1" applyFont="1" applyFill="1" applyBorder="1" applyAlignment="1" applyProtection="1">
      <alignment horizontal="center" vertical="center" wrapText="1"/>
    </xf>
    <xf numFmtId="10" fontId="82" fillId="38" borderId="1" xfId="5" applyNumberFormat="1" applyFont="1" applyFill="1" applyBorder="1" applyAlignment="1" applyProtection="1">
      <alignment horizontal="center" vertical="center" wrapText="1"/>
    </xf>
    <xf numFmtId="164" fontId="82" fillId="38" borderId="1" xfId="160" applyNumberFormat="1" applyFont="1" applyFill="1" applyBorder="1" applyAlignment="1" applyProtection="1">
      <alignment horizontal="center" vertical="center" wrapText="1"/>
      <protection locked="0"/>
    </xf>
    <xf numFmtId="3" fontId="82" fillId="38" borderId="1" xfId="0" applyNumberFormat="1" applyFont="1" applyFill="1" applyBorder="1" applyAlignment="1" applyProtection="1">
      <alignment horizontal="center" vertical="center"/>
    </xf>
    <xf numFmtId="3" fontId="82" fillId="38" borderId="24" xfId="0" applyNumberFormat="1" applyFont="1" applyFill="1" applyBorder="1" applyAlignment="1" applyProtection="1">
      <alignment horizontal="center" vertical="center"/>
    </xf>
    <xf numFmtId="3" fontId="82" fillId="38" borderId="12" xfId="0" applyNumberFormat="1" applyFont="1" applyFill="1" applyBorder="1" applyAlignment="1" applyProtection="1">
      <alignment horizontal="center" vertical="center"/>
    </xf>
    <xf numFmtId="0" fontId="83" fillId="34" borderId="1" xfId="5" applyFont="1" applyFill="1" applyBorder="1" applyAlignment="1" applyProtection="1">
      <alignment horizontal="center" vertical="center" wrapText="1"/>
    </xf>
    <xf numFmtId="0" fontId="83" fillId="34" borderId="24" xfId="5" applyFont="1" applyFill="1" applyBorder="1" applyAlignment="1" applyProtection="1">
      <alignment horizontal="center" vertical="center" wrapText="1"/>
    </xf>
    <xf numFmtId="3" fontId="84" fillId="34" borderId="23" xfId="5" applyNumberFormat="1" applyFont="1" applyFill="1" applyBorder="1" applyAlignment="1" applyProtection="1">
      <alignment horizontal="center" vertical="center" wrapText="1"/>
    </xf>
    <xf numFmtId="3" fontId="84" fillId="34" borderId="24" xfId="5" applyNumberFormat="1" applyFont="1" applyFill="1" applyBorder="1" applyAlignment="1" applyProtection="1">
      <alignment horizontal="center" vertical="center" wrapText="1"/>
    </xf>
    <xf numFmtId="10" fontId="84" fillId="34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4" borderId="1" xfId="5" applyNumberFormat="1" applyFont="1" applyFill="1" applyBorder="1" applyAlignment="1" applyProtection="1">
      <alignment horizontal="center" vertical="center" wrapText="1"/>
    </xf>
    <xf numFmtId="10" fontId="84" fillId="34" borderId="1" xfId="5" applyNumberFormat="1" applyFont="1" applyFill="1" applyBorder="1" applyAlignment="1" applyProtection="1">
      <alignment horizontal="center" vertical="center" wrapText="1"/>
    </xf>
    <xf numFmtId="164" fontId="83" fillId="34" borderId="1" xfId="5" applyNumberFormat="1" applyFont="1" applyFill="1" applyBorder="1" applyAlignment="1" applyProtection="1">
      <alignment horizontal="center" vertical="center" wrapText="1"/>
    </xf>
    <xf numFmtId="3" fontId="83" fillId="34" borderId="1" xfId="5" applyNumberFormat="1" applyFont="1" applyFill="1" applyBorder="1" applyAlignment="1" applyProtection="1">
      <alignment horizontal="center" vertical="center" wrapText="1"/>
    </xf>
    <xf numFmtId="3" fontId="85" fillId="34" borderId="23" xfId="0" applyNumberFormat="1" applyFont="1" applyFill="1" applyBorder="1" applyAlignment="1" applyProtection="1">
      <alignment horizontal="center" vertical="center"/>
    </xf>
    <xf numFmtId="3" fontId="85" fillId="34" borderId="1" xfId="0" applyNumberFormat="1" applyFont="1" applyFill="1" applyBorder="1" applyAlignment="1" applyProtection="1">
      <alignment horizontal="center" vertical="center"/>
    </xf>
    <xf numFmtId="3" fontId="85" fillId="34" borderId="24" xfId="0" applyNumberFormat="1" applyFont="1" applyFill="1" applyBorder="1" applyAlignment="1" applyProtection="1">
      <alignment horizontal="center" vertical="center"/>
    </xf>
    <xf numFmtId="3" fontId="85" fillId="34" borderId="12" xfId="0" applyNumberFormat="1" applyFont="1" applyFill="1" applyBorder="1" applyAlignment="1" applyProtection="1">
      <alignment horizontal="center" vertical="center"/>
    </xf>
    <xf numFmtId="0" fontId="83" fillId="36" borderId="1" xfId="5" applyFont="1" applyFill="1" applyBorder="1" applyAlignment="1" applyProtection="1">
      <alignment horizontal="center" vertical="center" wrapText="1"/>
    </xf>
    <xf numFmtId="0" fontId="83" fillId="36" borderId="24" xfId="5" applyFont="1" applyFill="1" applyBorder="1" applyAlignment="1" applyProtection="1">
      <alignment horizontal="center" vertical="center" wrapText="1"/>
    </xf>
    <xf numFmtId="3" fontId="84" fillId="36" borderId="23" xfId="5" applyNumberFormat="1" applyFont="1" applyFill="1" applyBorder="1" applyAlignment="1" applyProtection="1">
      <alignment horizontal="center" vertical="center" wrapText="1"/>
    </xf>
    <xf numFmtId="3" fontId="84" fillId="36" borderId="24" xfId="5" applyNumberFormat="1" applyFont="1" applyFill="1" applyBorder="1" applyAlignment="1" applyProtection="1">
      <alignment horizontal="center" vertical="center" wrapText="1"/>
    </xf>
    <xf numFmtId="10" fontId="84" fillId="36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6" borderId="1" xfId="5" applyNumberFormat="1" applyFont="1" applyFill="1" applyBorder="1" applyAlignment="1" applyProtection="1">
      <alignment horizontal="center" vertical="center" wrapText="1"/>
    </xf>
    <xf numFmtId="10" fontId="84" fillId="36" borderId="1" xfId="5" applyNumberFormat="1" applyFont="1" applyFill="1" applyBorder="1" applyAlignment="1" applyProtection="1">
      <alignment horizontal="center" vertical="center" wrapText="1"/>
    </xf>
    <xf numFmtId="164" fontId="83" fillId="36" borderId="1" xfId="5" applyNumberFormat="1" applyFont="1" applyFill="1" applyBorder="1" applyAlignment="1" applyProtection="1">
      <alignment horizontal="center" vertical="center" wrapText="1"/>
    </xf>
    <xf numFmtId="3" fontId="83" fillId="36" borderId="1" xfId="5" applyNumberFormat="1" applyFont="1" applyFill="1" applyBorder="1" applyAlignment="1" applyProtection="1">
      <alignment horizontal="center" vertical="center" wrapText="1"/>
    </xf>
    <xf numFmtId="3" fontId="85" fillId="36" borderId="23" xfId="0" applyNumberFormat="1" applyFont="1" applyFill="1" applyBorder="1" applyAlignment="1" applyProtection="1">
      <alignment horizontal="center" vertical="center"/>
    </xf>
    <xf numFmtId="3" fontId="85" fillId="36" borderId="1" xfId="0" applyNumberFormat="1" applyFont="1" applyFill="1" applyBorder="1" applyAlignment="1" applyProtection="1">
      <alignment horizontal="center" vertical="center"/>
    </xf>
    <xf numFmtId="3" fontId="85" fillId="36" borderId="24" xfId="0" applyNumberFormat="1" applyFont="1" applyFill="1" applyBorder="1" applyAlignment="1" applyProtection="1">
      <alignment horizontal="center" vertical="center"/>
    </xf>
    <xf numFmtId="3" fontId="85" fillId="36" borderId="12" xfId="0" applyNumberFormat="1" applyFont="1" applyFill="1" applyBorder="1" applyAlignment="1" applyProtection="1">
      <alignment horizontal="center" vertical="center"/>
    </xf>
    <xf numFmtId="3" fontId="85" fillId="36" borderId="23" xfId="5" applyNumberFormat="1" applyFont="1" applyFill="1" applyBorder="1" applyAlignment="1" applyProtection="1">
      <alignment horizontal="center" vertical="center" wrapText="1"/>
    </xf>
    <xf numFmtId="0" fontId="83" fillId="35" borderId="1" xfId="5" applyFont="1" applyFill="1" applyBorder="1" applyAlignment="1" applyProtection="1">
      <alignment horizontal="center" vertical="center" wrapText="1"/>
      <protection locked="0"/>
    </xf>
    <xf numFmtId="0" fontId="83" fillId="35" borderId="24" xfId="5" applyFont="1" applyFill="1" applyBorder="1" applyAlignment="1" applyProtection="1">
      <alignment horizontal="center" vertical="center" wrapText="1"/>
      <protection locked="0"/>
    </xf>
    <xf numFmtId="3" fontId="84" fillId="35" borderId="23" xfId="5" applyNumberFormat="1" applyFont="1" applyFill="1" applyBorder="1" applyAlignment="1" applyProtection="1">
      <alignment horizontal="center" vertical="center" wrapText="1"/>
      <protection locked="0"/>
    </xf>
    <xf numFmtId="3" fontId="84" fillId="35" borderId="24" xfId="5" applyNumberFormat="1" applyFont="1" applyFill="1" applyBorder="1" applyAlignment="1" applyProtection="1">
      <alignment horizontal="center" vertical="center" wrapText="1"/>
      <protection locked="0"/>
    </xf>
    <xf numFmtId="10" fontId="84" fillId="35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5" borderId="36" xfId="5" applyNumberFormat="1" applyFont="1" applyFill="1" applyBorder="1" applyAlignment="1" applyProtection="1">
      <alignment horizontal="center" vertical="center" wrapText="1"/>
      <protection locked="0"/>
    </xf>
    <xf numFmtId="3" fontId="84" fillId="35" borderId="1" xfId="5" applyNumberFormat="1" applyFont="1" applyFill="1" applyBorder="1" applyAlignment="1" applyProtection="1">
      <alignment horizontal="center" vertical="center" wrapText="1"/>
      <protection locked="0"/>
    </xf>
    <xf numFmtId="164" fontId="83" fillId="35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23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1" xfId="0" applyNumberFormat="1" applyFont="1" applyFill="1" applyBorder="1" applyAlignment="1" applyProtection="1">
      <alignment horizontal="center" vertical="center"/>
    </xf>
    <xf numFmtId="3" fontId="83" fillId="35" borderId="24" xfId="0" applyNumberFormat="1" applyFont="1" applyFill="1" applyBorder="1" applyAlignment="1" applyProtection="1">
      <alignment horizontal="center" vertical="center"/>
    </xf>
    <xf numFmtId="3" fontId="83" fillId="35" borderId="12" xfId="0" applyNumberFormat="1" applyFont="1" applyFill="1" applyBorder="1" applyAlignment="1" applyProtection="1">
      <alignment horizontal="center" vertical="center"/>
    </xf>
    <xf numFmtId="0" fontId="83" fillId="35" borderId="1" xfId="5" applyFont="1" applyFill="1" applyBorder="1" applyAlignment="1" applyProtection="1">
      <alignment horizontal="center" vertical="center" wrapText="1"/>
    </xf>
    <xf numFmtId="0" fontId="83" fillId="35" borderId="24" xfId="5" applyFont="1" applyFill="1" applyBorder="1" applyAlignment="1" applyProtection="1">
      <alignment horizontal="center" vertical="center" wrapText="1"/>
    </xf>
    <xf numFmtId="3" fontId="84" fillId="35" borderId="23" xfId="5" applyNumberFormat="1" applyFont="1" applyFill="1" applyBorder="1" applyAlignment="1" applyProtection="1">
      <alignment horizontal="center" vertical="center" wrapText="1"/>
    </xf>
    <xf numFmtId="3" fontId="84" fillId="35" borderId="24" xfId="5" applyNumberFormat="1" applyFont="1" applyFill="1" applyBorder="1" applyAlignment="1" applyProtection="1">
      <alignment horizontal="center" vertical="center" wrapText="1"/>
    </xf>
    <xf numFmtId="10" fontId="84" fillId="35" borderId="1" xfId="5" applyNumberFormat="1" applyFont="1" applyFill="1" applyBorder="1" applyAlignment="1" applyProtection="1">
      <alignment horizontal="center" vertical="center" wrapText="1"/>
    </xf>
    <xf numFmtId="3" fontId="84" fillId="35" borderId="36" xfId="5" applyNumberFormat="1" applyFont="1" applyFill="1" applyBorder="1" applyAlignment="1" applyProtection="1">
      <alignment horizontal="center" vertical="center" wrapText="1"/>
    </xf>
    <xf numFmtId="3" fontId="84" fillId="35" borderId="1" xfId="5" applyNumberFormat="1" applyFont="1" applyFill="1" applyBorder="1" applyAlignment="1" applyProtection="1">
      <alignment horizontal="center" vertical="center" wrapText="1"/>
    </xf>
    <xf numFmtId="164" fontId="83" fillId="35" borderId="1" xfId="5" applyNumberFormat="1" applyFont="1" applyFill="1" applyBorder="1" applyAlignment="1" applyProtection="1">
      <alignment horizontal="center" vertical="center" wrapText="1"/>
    </xf>
    <xf numFmtId="3" fontId="83" fillId="35" borderId="1" xfId="5" applyNumberFormat="1" applyFont="1" applyFill="1" applyBorder="1" applyAlignment="1" applyProtection="1">
      <alignment horizontal="center" vertical="center" wrapText="1"/>
    </xf>
    <xf numFmtId="3" fontId="83" fillId="35" borderId="23" xfId="5" applyNumberFormat="1" applyFont="1" applyFill="1" applyBorder="1" applyAlignment="1" applyProtection="1">
      <alignment horizontal="center" vertical="center" wrapText="1"/>
    </xf>
    <xf numFmtId="0" fontId="84" fillId="3" borderId="1" xfId="5" applyFont="1" applyFill="1" applyBorder="1" applyAlignment="1" applyProtection="1">
      <alignment horizontal="center" vertical="center" wrapText="1"/>
      <protection locked="0"/>
    </xf>
    <xf numFmtId="0" fontId="84" fillId="3" borderId="24" xfId="5" applyFont="1" applyFill="1" applyBorder="1" applyAlignment="1" applyProtection="1">
      <alignment horizontal="center" vertical="center" wrapText="1"/>
      <protection locked="0"/>
    </xf>
    <xf numFmtId="3" fontId="84" fillId="3" borderId="23" xfId="5" applyNumberFormat="1" applyFont="1" applyFill="1" applyBorder="1" applyAlignment="1" applyProtection="1">
      <alignment horizontal="center" vertical="center" wrapText="1"/>
      <protection locked="0"/>
    </xf>
    <xf numFmtId="3" fontId="84" fillId="3" borderId="24" xfId="5" applyNumberFormat="1" applyFont="1" applyFill="1" applyBorder="1" applyAlignment="1" applyProtection="1">
      <alignment horizontal="center" vertical="center" wrapText="1"/>
      <protection locked="0"/>
    </xf>
    <xf numFmtId="10" fontId="84" fillId="3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" borderId="36" xfId="5" applyNumberFormat="1" applyFont="1" applyFill="1" applyBorder="1" applyAlignment="1" applyProtection="1">
      <alignment horizontal="center" vertical="center" wrapText="1"/>
      <protection locked="0"/>
    </xf>
    <xf numFmtId="3" fontId="84" fillId="3" borderId="1" xfId="5" applyNumberFormat="1" applyFont="1" applyFill="1" applyBorder="1" applyAlignment="1" applyProtection="1">
      <alignment horizontal="center" vertical="center" wrapText="1"/>
      <protection locked="0"/>
    </xf>
    <xf numFmtId="164" fontId="84" fillId="3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" borderId="1" xfId="0" applyNumberFormat="1" applyFont="1" applyFill="1" applyBorder="1" applyAlignment="1" applyProtection="1">
      <alignment horizontal="center" vertical="center"/>
    </xf>
    <xf numFmtId="3" fontId="84" fillId="3" borderId="24" xfId="0" applyNumberFormat="1" applyFont="1" applyFill="1" applyBorder="1" applyAlignment="1" applyProtection="1">
      <alignment horizontal="center" vertical="center"/>
    </xf>
    <xf numFmtId="3" fontId="84" fillId="3" borderId="12" xfId="0" applyNumberFormat="1" applyFont="1" applyFill="1" applyBorder="1" applyAlignment="1" applyProtection="1">
      <alignment horizontal="center" vertical="center"/>
    </xf>
    <xf numFmtId="3" fontId="84" fillId="3" borderId="23" xfId="5" applyNumberFormat="1" applyFont="1" applyFill="1" applyBorder="1" applyAlignment="1" applyProtection="1">
      <alignment horizontal="center" vertical="center" wrapText="1"/>
    </xf>
    <xf numFmtId="3" fontId="83" fillId="3" borderId="1" xfId="5" applyNumberFormat="1" applyFont="1" applyFill="1" applyBorder="1" applyAlignment="1" applyProtection="1">
      <alignment horizontal="center" vertical="center" wrapText="1"/>
    </xf>
    <xf numFmtId="3" fontId="83" fillId="3" borderId="23" xfId="5" applyNumberFormat="1" applyFont="1" applyFill="1" applyBorder="1" applyAlignment="1" applyProtection="1">
      <alignment horizontal="center" vertical="center" wrapText="1"/>
    </xf>
    <xf numFmtId="3" fontId="83" fillId="36" borderId="23" xfId="5" applyNumberFormat="1" applyFont="1" applyFill="1" applyBorder="1" applyAlignment="1" applyProtection="1">
      <alignment horizontal="center" vertical="center" wrapText="1"/>
    </xf>
    <xf numFmtId="3" fontId="83" fillId="36" borderId="24" xfId="5" applyNumberFormat="1" applyFont="1" applyFill="1" applyBorder="1" applyAlignment="1" applyProtection="1">
      <alignment horizontal="center" vertical="center" wrapText="1"/>
    </xf>
    <xf numFmtId="10" fontId="83" fillId="36" borderId="1" xfId="5" applyNumberFormat="1" applyFont="1" applyFill="1" applyBorder="1" applyAlignment="1" applyProtection="1">
      <alignment horizontal="center" vertical="center" wrapText="1"/>
    </xf>
    <xf numFmtId="3" fontId="83" fillId="36" borderId="36" xfId="5" applyNumberFormat="1" applyFont="1" applyFill="1" applyBorder="1" applyAlignment="1" applyProtection="1">
      <alignment horizontal="center" vertical="center" wrapText="1"/>
    </xf>
    <xf numFmtId="3" fontId="83" fillId="36" borderId="23" xfId="0" applyNumberFormat="1" applyFont="1" applyFill="1" applyBorder="1" applyAlignment="1">
      <alignment horizontal="center" vertical="center"/>
    </xf>
    <xf numFmtId="3" fontId="83" fillId="36" borderId="1" xfId="0" applyNumberFormat="1" applyFont="1" applyFill="1" applyBorder="1" applyAlignment="1" applyProtection="1">
      <alignment horizontal="center" vertical="center"/>
    </xf>
    <xf numFmtId="3" fontId="83" fillId="36" borderId="1" xfId="0" applyNumberFormat="1" applyFont="1" applyFill="1" applyBorder="1" applyAlignment="1">
      <alignment horizontal="center" vertical="center"/>
    </xf>
    <xf numFmtId="3" fontId="83" fillId="36" borderId="12" xfId="0" applyNumberFormat="1" applyFont="1" applyFill="1" applyBorder="1" applyAlignment="1" applyProtection="1">
      <alignment horizontal="center" vertical="center"/>
    </xf>
    <xf numFmtId="3" fontId="83" fillId="35" borderId="24" xfId="5" applyNumberFormat="1" applyFont="1" applyFill="1" applyBorder="1" applyAlignment="1" applyProtection="1">
      <alignment horizontal="center" vertical="center" wrapText="1"/>
    </xf>
    <xf numFmtId="10" fontId="83" fillId="35" borderId="1" xfId="5" applyNumberFormat="1" applyFont="1" applyFill="1" applyBorder="1" applyAlignment="1" applyProtection="1">
      <alignment horizontal="center" vertical="center" wrapText="1"/>
    </xf>
    <xf numFmtId="3" fontId="83" fillId="35" borderId="36" xfId="5" applyNumberFormat="1" applyFont="1" applyFill="1" applyBorder="1" applyAlignment="1" applyProtection="1">
      <alignment horizontal="center" vertical="center" wrapText="1"/>
    </xf>
    <xf numFmtId="3" fontId="83" fillId="3" borderId="23" xfId="5" applyNumberFormat="1" applyFont="1" applyFill="1" applyBorder="1" applyAlignment="1" applyProtection="1">
      <alignment horizontal="center" vertical="center" wrapText="1"/>
      <protection locked="0"/>
    </xf>
    <xf numFmtId="3" fontId="83" fillId="3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24" xfId="5" applyNumberFormat="1" applyFont="1" applyFill="1" applyBorder="1" applyAlignment="1" applyProtection="1">
      <alignment horizontal="center" vertical="center" wrapText="1"/>
      <protection locked="0"/>
    </xf>
    <xf numFmtId="10" fontId="83" fillId="35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36" xfId="5" applyNumberFormat="1" applyFont="1" applyFill="1" applyBorder="1" applyAlignment="1" applyProtection="1">
      <alignment horizontal="center" vertical="center" wrapText="1"/>
      <protection locked="0"/>
    </xf>
    <xf numFmtId="3" fontId="83" fillId="34" borderId="23" xfId="5" applyNumberFormat="1" applyFont="1" applyFill="1" applyBorder="1" applyAlignment="1" applyProtection="1">
      <alignment horizontal="center" vertical="center" wrapText="1"/>
    </xf>
    <xf numFmtId="3" fontId="83" fillId="34" borderId="24" xfId="5" applyNumberFormat="1" applyFont="1" applyFill="1" applyBorder="1" applyAlignment="1" applyProtection="1">
      <alignment horizontal="center" vertical="center" wrapText="1"/>
    </xf>
    <xf numFmtId="10" fontId="83" fillId="34" borderId="1" xfId="5" applyNumberFormat="1" applyFont="1" applyFill="1" applyBorder="1" applyAlignment="1" applyProtection="1">
      <alignment horizontal="center" vertical="center" wrapText="1"/>
    </xf>
    <xf numFmtId="3" fontId="83" fillId="34" borderId="36" xfId="5" applyNumberFormat="1" applyFont="1" applyFill="1" applyBorder="1" applyAlignment="1" applyProtection="1">
      <alignment horizontal="center" vertical="center" wrapText="1"/>
    </xf>
    <xf numFmtId="3" fontId="83" fillId="34" borderId="23" xfId="5" applyNumberFormat="1" applyFont="1" applyFill="1" applyBorder="1" applyAlignment="1" applyProtection="1">
      <alignment horizontal="center" vertical="center" wrapText="1"/>
      <protection locked="0"/>
    </xf>
    <xf numFmtId="3" fontId="83" fillId="34" borderId="1" xfId="0" applyNumberFormat="1" applyFont="1" applyFill="1" applyBorder="1" applyAlignment="1" applyProtection="1">
      <alignment horizontal="center" vertical="center"/>
    </xf>
    <xf numFmtId="3" fontId="83" fillId="34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4" borderId="24" xfId="0" applyNumberFormat="1" applyFont="1" applyFill="1" applyBorder="1" applyAlignment="1" applyProtection="1">
      <alignment horizontal="center" vertical="center"/>
    </xf>
    <xf numFmtId="3" fontId="83" fillId="34" borderId="12" xfId="0" applyNumberFormat="1" applyFont="1" applyFill="1" applyBorder="1" applyAlignment="1" applyProtection="1">
      <alignment horizontal="center" vertical="center"/>
    </xf>
    <xf numFmtId="3" fontId="83" fillId="36" borderId="23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24" xfId="0" applyNumberFormat="1" applyFont="1" applyFill="1" applyBorder="1" applyAlignment="1" applyProtection="1">
      <alignment horizontal="center" vertical="center"/>
    </xf>
    <xf numFmtId="0" fontId="84" fillId="37" borderId="1" xfId="5" applyFont="1" applyFill="1" applyBorder="1" applyAlignment="1" applyProtection="1">
      <alignment horizontal="center" vertical="center" wrapText="1"/>
      <protection locked="0"/>
    </xf>
    <xf numFmtId="0" fontId="84" fillId="37" borderId="24" xfId="5" applyFont="1" applyFill="1" applyBorder="1" applyAlignment="1" applyProtection="1">
      <alignment horizontal="center" vertical="center" wrapText="1"/>
      <protection locked="0"/>
    </xf>
    <xf numFmtId="3" fontId="84" fillId="37" borderId="23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24" xfId="5" applyNumberFormat="1" applyFont="1" applyFill="1" applyBorder="1" applyAlignment="1" applyProtection="1">
      <alignment horizontal="center" vertical="center" wrapText="1"/>
      <protection locked="0"/>
    </xf>
    <xf numFmtId="10" fontId="84" fillId="37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36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1" xfId="5" applyNumberFormat="1" applyFont="1" applyFill="1" applyBorder="1" applyAlignment="1" applyProtection="1">
      <alignment horizontal="center" vertical="center" wrapText="1"/>
      <protection locked="0"/>
    </xf>
    <xf numFmtId="164" fontId="84" fillId="37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11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11" xfId="5" applyNumberFormat="1" applyFont="1" applyFill="1" applyBorder="1" applyAlignment="1" applyProtection="1">
      <alignment horizontal="center" vertical="center" wrapText="1"/>
      <protection locked="0"/>
    </xf>
    <xf numFmtId="3" fontId="83" fillId="3" borderId="1" xfId="0" applyNumberFormat="1" applyFont="1" applyFill="1" applyBorder="1" applyAlignment="1" applyProtection="1">
      <alignment horizontal="center" vertical="center"/>
    </xf>
    <xf numFmtId="3" fontId="83" fillId="3" borderId="24" xfId="0" applyNumberFormat="1" applyFont="1" applyFill="1" applyBorder="1" applyAlignment="1" applyProtection="1">
      <alignment horizontal="center" vertical="center"/>
    </xf>
    <xf numFmtId="3" fontId="83" fillId="3" borderId="12" xfId="0" applyNumberFormat="1" applyFont="1" applyFill="1" applyBorder="1" applyAlignment="1" applyProtection="1">
      <alignment horizontal="center" vertical="center"/>
    </xf>
    <xf numFmtId="0" fontId="83" fillId="34" borderId="1" xfId="5" applyFont="1" applyFill="1" applyBorder="1" applyAlignment="1" applyProtection="1">
      <alignment horizontal="center" vertical="center" wrapText="1"/>
      <protection locked="0"/>
    </xf>
    <xf numFmtId="0" fontId="83" fillId="34" borderId="24" xfId="5" applyFont="1" applyFill="1" applyBorder="1" applyAlignment="1" applyProtection="1">
      <alignment horizontal="center" vertical="center" wrapText="1"/>
      <protection locked="0"/>
    </xf>
    <xf numFmtId="3" fontId="83" fillId="34" borderId="24" xfId="5" applyNumberFormat="1" applyFont="1" applyFill="1" applyBorder="1" applyAlignment="1" applyProtection="1">
      <alignment horizontal="center" vertical="center" wrapText="1"/>
      <protection locked="0"/>
    </xf>
    <xf numFmtId="10" fontId="83" fillId="34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4" borderId="36" xfId="5" applyNumberFormat="1" applyFont="1" applyFill="1" applyBorder="1" applyAlignment="1" applyProtection="1">
      <alignment horizontal="center" vertical="center" wrapText="1"/>
      <protection locked="0"/>
    </xf>
    <xf numFmtId="164" fontId="83" fillId="34" borderId="1" xfId="5" applyNumberFormat="1" applyFont="1" applyFill="1" applyBorder="1" applyAlignment="1" applyProtection="1">
      <alignment horizontal="center" vertical="center" wrapText="1"/>
      <protection locked="0"/>
    </xf>
    <xf numFmtId="0" fontId="83" fillId="36" borderId="1" xfId="5" applyFont="1" applyFill="1" applyBorder="1" applyAlignment="1" applyProtection="1">
      <alignment horizontal="center" vertical="center" wrapText="1"/>
      <protection locked="0"/>
    </xf>
    <xf numFmtId="0" fontId="83" fillId="36" borderId="24" xfId="5" applyFont="1" applyFill="1" applyBorder="1" applyAlignment="1" applyProtection="1">
      <alignment horizontal="center" vertical="center" wrapText="1"/>
      <protection locked="0"/>
    </xf>
    <xf numFmtId="3" fontId="83" fillId="36" borderId="24" xfId="5" applyNumberFormat="1" applyFont="1" applyFill="1" applyBorder="1" applyAlignment="1" applyProtection="1">
      <alignment horizontal="center" vertical="center" wrapText="1"/>
      <protection locked="0"/>
    </xf>
    <xf numFmtId="10" fontId="83" fillId="36" borderId="1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36" xfId="5" applyNumberFormat="1" applyFont="1" applyFill="1" applyBorder="1" applyAlignment="1" applyProtection="1">
      <alignment horizontal="center" vertical="center" wrapText="1"/>
      <protection locked="0"/>
    </xf>
    <xf numFmtId="164" fontId="83" fillId="36" borderId="1" xfId="5" applyNumberFormat="1" applyFont="1" applyFill="1" applyBorder="1" applyAlignment="1" applyProtection="1">
      <alignment horizontal="center" vertical="center" wrapText="1"/>
      <protection locked="0"/>
    </xf>
    <xf numFmtId="0" fontId="83" fillId="35" borderId="26" xfId="5" applyFont="1" applyFill="1" applyBorder="1" applyAlignment="1" applyProtection="1">
      <alignment horizontal="center" vertical="center" wrapText="1"/>
      <protection locked="0"/>
    </xf>
    <xf numFmtId="0" fontId="83" fillId="35" borderId="27" xfId="5" applyFont="1" applyFill="1" applyBorder="1" applyAlignment="1" applyProtection="1">
      <alignment horizontal="center" vertical="center" wrapText="1"/>
      <protection locked="0"/>
    </xf>
    <xf numFmtId="3" fontId="83" fillId="35" borderId="25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27" xfId="5" applyNumberFormat="1" applyFont="1" applyFill="1" applyBorder="1" applyAlignment="1" applyProtection="1">
      <alignment horizontal="center" vertical="center" wrapText="1"/>
      <protection locked="0"/>
    </xf>
    <xf numFmtId="10" fontId="83" fillId="35" borderId="26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44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26" xfId="5" applyNumberFormat="1" applyFont="1" applyFill="1" applyBorder="1" applyAlignment="1" applyProtection="1">
      <alignment horizontal="center" vertical="center" wrapText="1"/>
      <protection locked="0"/>
    </xf>
    <xf numFmtId="164" fontId="83" fillId="35" borderId="26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26" xfId="0" applyNumberFormat="1" applyFont="1" applyFill="1" applyBorder="1" applyAlignment="1" applyProtection="1">
      <alignment horizontal="center" vertical="center"/>
    </xf>
    <xf numFmtId="3" fontId="83" fillId="35" borderId="27" xfId="0" applyNumberFormat="1" applyFont="1" applyFill="1" applyBorder="1" applyAlignment="1" applyProtection="1">
      <alignment horizontal="center" vertical="center"/>
    </xf>
    <xf numFmtId="3" fontId="83" fillId="35" borderId="40" xfId="0" applyNumberFormat="1" applyFont="1" applyFill="1" applyBorder="1" applyAlignment="1" applyProtection="1">
      <alignment horizontal="center" vertical="center"/>
    </xf>
    <xf numFmtId="3" fontId="83" fillId="35" borderId="25" xfId="5" applyNumberFormat="1" applyFont="1" applyFill="1" applyBorder="1" applyAlignment="1" applyProtection="1">
      <alignment horizontal="center" vertical="center" wrapText="1"/>
    </xf>
    <xf numFmtId="0" fontId="77" fillId="0" borderId="0" xfId="5" applyFont="1" applyBorder="1" applyAlignment="1" applyProtection="1">
      <alignment horizontal="left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3" fontId="59" fillId="0" borderId="0" xfId="5" applyNumberFormat="1" applyFont="1" applyFill="1" applyAlignment="1" applyProtection="1">
      <alignment horizontal="center" vertical="center"/>
      <protection locked="0"/>
    </xf>
    <xf numFmtId="4" fontId="73" fillId="0" borderId="0" xfId="0" applyNumberFormat="1" applyFont="1" applyFill="1" applyAlignment="1">
      <alignment vertical="center"/>
    </xf>
    <xf numFmtId="4" fontId="73" fillId="0" borderId="0" xfId="0" applyNumberFormat="1" applyFont="1" applyAlignment="1">
      <alignment vertical="center"/>
    </xf>
    <xf numFmtId="0" fontId="60" fillId="37" borderId="0" xfId="0" applyFont="1" applyFill="1" applyAlignment="1">
      <alignment vertical="center"/>
    </xf>
    <xf numFmtId="166" fontId="60" fillId="37" borderId="0" xfId="0" applyNumberFormat="1" applyFont="1" applyFill="1" applyAlignment="1">
      <alignment vertical="center"/>
    </xf>
    <xf numFmtId="0" fontId="61" fillId="0" borderId="0" xfId="5" applyFont="1" applyFill="1" applyBorder="1" applyAlignment="1" applyProtection="1">
      <alignment vertical="center"/>
      <protection locked="0"/>
    </xf>
    <xf numFmtId="10" fontId="83" fillId="34" borderId="23" xfId="160" applyNumberFormat="1" applyFont="1" applyFill="1" applyBorder="1" applyAlignment="1" applyProtection="1">
      <alignment horizontal="center" vertical="center" wrapText="1"/>
    </xf>
    <xf numFmtId="10" fontId="82" fillId="38" borderId="24" xfId="160" applyNumberFormat="1" applyFont="1" applyFill="1" applyBorder="1" applyAlignment="1" applyProtection="1">
      <alignment horizontal="center" vertical="center" wrapText="1"/>
    </xf>
    <xf numFmtId="3" fontId="84" fillId="0" borderId="23" xfId="5" applyNumberFormat="1" applyFont="1" applyFill="1" applyBorder="1" applyAlignment="1" applyProtection="1">
      <alignment horizontal="center" vertical="center" wrapText="1"/>
      <protection locked="0"/>
    </xf>
    <xf numFmtId="0" fontId="86" fillId="0" borderId="0" xfId="5" applyFont="1" applyBorder="1" applyAlignment="1" applyProtection="1">
      <alignment vertical="center"/>
      <protection locked="0"/>
    </xf>
    <xf numFmtId="0" fontId="88" fillId="0" borderId="0" xfId="0" applyFont="1" applyAlignment="1" applyProtection="1">
      <alignment vertical="top"/>
      <protection locked="0"/>
    </xf>
    <xf numFmtId="0" fontId="86" fillId="0" borderId="0" xfId="5" applyFont="1" applyBorder="1" applyAlignment="1" applyProtection="1">
      <alignment horizontal="left" vertical="center"/>
      <protection locked="0"/>
    </xf>
    <xf numFmtId="0" fontId="86" fillId="0" borderId="0" xfId="5" applyFont="1" applyBorder="1" applyAlignment="1" applyProtection="1">
      <alignment horizontal="left" wrapText="1"/>
      <protection locked="0"/>
    </xf>
    <xf numFmtId="0" fontId="90" fillId="0" borderId="0" xfId="0" applyFont="1" applyAlignment="1" applyProtection="1">
      <alignment vertical="top"/>
      <protection locked="0"/>
    </xf>
    <xf numFmtId="0" fontId="87" fillId="0" borderId="0" xfId="5" applyFont="1" applyBorder="1" applyAlignment="1" applyProtection="1">
      <alignment horizontal="left" vertical="center" wrapText="1"/>
      <protection locked="0"/>
    </xf>
    <xf numFmtId="0" fontId="86" fillId="0" borderId="0" xfId="5" applyFont="1" applyBorder="1" applyAlignment="1" applyProtection="1">
      <alignment horizontal="left" vertical="center" wrapText="1"/>
      <protection locked="0"/>
    </xf>
    <xf numFmtId="0" fontId="87" fillId="0" borderId="0" xfId="5" applyFont="1" applyBorder="1" applyAlignment="1" applyProtection="1">
      <alignment horizontal="left" vertical="center" wrapText="1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3" fontId="10" fillId="33" borderId="1" xfId="5" applyNumberFormat="1" applyFont="1" applyFill="1" applyBorder="1" applyAlignment="1" applyProtection="1">
      <alignment horizontal="center" vertical="center" wrapText="1"/>
    </xf>
    <xf numFmtId="3" fontId="84" fillId="3" borderId="11" xfId="5" applyNumberFormat="1" applyFont="1" applyFill="1" applyBorder="1" applyAlignment="1" applyProtection="1">
      <alignment horizontal="center" vertical="center" wrapText="1"/>
      <protection locked="0"/>
    </xf>
    <xf numFmtId="3" fontId="7" fillId="33" borderId="12" xfId="5" applyNumberFormat="1" applyFont="1" applyFill="1" applyBorder="1" applyAlignment="1" applyProtection="1">
      <alignment horizontal="center" vertical="center" wrapText="1"/>
    </xf>
    <xf numFmtId="3" fontId="7" fillId="33" borderId="11" xfId="5" applyNumberFormat="1" applyFont="1" applyFill="1" applyBorder="1" applyAlignment="1" applyProtection="1">
      <alignment horizontal="center" vertical="center" wrapText="1"/>
    </xf>
    <xf numFmtId="3" fontId="82" fillId="38" borderId="11" xfId="5" applyNumberFormat="1" applyFont="1" applyFill="1" applyBorder="1" applyAlignment="1" applyProtection="1">
      <alignment horizontal="center" vertical="center" wrapText="1"/>
    </xf>
    <xf numFmtId="3" fontId="84" fillId="36" borderId="11" xfId="5" applyNumberFormat="1" applyFont="1" applyFill="1" applyBorder="1" applyAlignment="1" applyProtection="1">
      <alignment horizontal="center" vertical="center" wrapText="1"/>
    </xf>
    <xf numFmtId="3" fontId="84" fillId="35" borderId="11" xfId="5" applyNumberFormat="1" applyFont="1" applyFill="1" applyBorder="1" applyAlignment="1" applyProtection="1">
      <alignment horizontal="center" vertical="center" wrapText="1"/>
      <protection locked="0"/>
    </xf>
    <xf numFmtId="3" fontId="84" fillId="35" borderId="11" xfId="5" applyNumberFormat="1" applyFont="1" applyFill="1" applyBorder="1" applyAlignment="1" applyProtection="1">
      <alignment horizontal="center" vertical="center" wrapText="1"/>
    </xf>
    <xf numFmtId="3" fontId="83" fillId="36" borderId="11" xfId="5" applyNumberFormat="1" applyFont="1" applyFill="1" applyBorder="1" applyAlignment="1" applyProtection="1">
      <alignment horizontal="center" vertical="center" wrapText="1"/>
    </xf>
    <xf numFmtId="3" fontId="83" fillId="35" borderId="11" xfId="5" applyNumberFormat="1" applyFont="1" applyFill="1" applyBorder="1" applyAlignment="1" applyProtection="1">
      <alignment horizontal="center" vertical="center" wrapText="1"/>
    </xf>
    <xf numFmtId="3" fontId="83" fillId="34" borderId="11" xfId="5" applyNumberFormat="1" applyFont="1" applyFill="1" applyBorder="1" applyAlignment="1" applyProtection="1">
      <alignment horizontal="center" vertical="center" wrapText="1"/>
    </xf>
    <xf numFmtId="3" fontId="83" fillId="34" borderId="11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11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49" xfId="5" applyNumberFormat="1" applyFont="1" applyFill="1" applyBorder="1" applyAlignment="1" applyProtection="1">
      <alignment horizontal="center" vertical="center" wrapText="1"/>
      <protection locked="0"/>
    </xf>
    <xf numFmtId="3" fontId="84" fillId="34" borderId="11" xfId="5" applyNumberFormat="1" applyFont="1" applyFill="1" applyBorder="1" applyAlignment="1" applyProtection="1">
      <alignment horizontal="center" vertical="center" wrapText="1"/>
    </xf>
    <xf numFmtId="164" fontId="82" fillId="38" borderId="12" xfId="160" applyNumberFormat="1" applyFont="1" applyFill="1" applyBorder="1" applyAlignment="1" applyProtection="1">
      <alignment horizontal="center" vertical="center" wrapText="1"/>
      <protection locked="0"/>
    </xf>
    <xf numFmtId="164" fontId="84" fillId="34" borderId="12" xfId="160" applyNumberFormat="1" applyFont="1" applyFill="1" applyBorder="1" applyAlignment="1" applyProtection="1">
      <alignment horizontal="center" vertical="center" wrapText="1"/>
    </xf>
    <xf numFmtId="164" fontId="84" fillId="36" borderId="12" xfId="160" applyNumberFormat="1" applyFont="1" applyFill="1" applyBorder="1" applyAlignment="1" applyProtection="1">
      <alignment horizontal="center" vertical="center" wrapText="1"/>
    </xf>
    <xf numFmtId="164" fontId="84" fillId="35" borderId="12" xfId="160" applyNumberFormat="1" applyFont="1" applyFill="1" applyBorder="1" applyAlignment="1" applyProtection="1">
      <alignment horizontal="center" vertical="center" wrapText="1"/>
      <protection locked="0"/>
    </xf>
    <xf numFmtId="164" fontId="84" fillId="35" borderId="12" xfId="160" applyNumberFormat="1" applyFont="1" applyFill="1" applyBorder="1" applyAlignment="1" applyProtection="1">
      <alignment horizontal="center" vertical="center" wrapText="1"/>
    </xf>
    <xf numFmtId="164" fontId="84" fillId="3" borderId="12" xfId="160" applyNumberFormat="1" applyFont="1" applyFill="1" applyBorder="1" applyAlignment="1" applyProtection="1">
      <alignment horizontal="center" vertical="center" wrapText="1"/>
      <protection locked="0"/>
    </xf>
    <xf numFmtId="164" fontId="83" fillId="36" borderId="12" xfId="160" applyNumberFormat="1" applyFont="1" applyFill="1" applyBorder="1" applyAlignment="1" applyProtection="1">
      <alignment horizontal="center" vertical="center" wrapText="1"/>
    </xf>
    <xf numFmtId="164" fontId="83" fillId="35" borderId="12" xfId="160" applyNumberFormat="1" applyFont="1" applyFill="1" applyBorder="1" applyAlignment="1" applyProtection="1">
      <alignment horizontal="center" vertical="center" wrapText="1"/>
    </xf>
    <xf numFmtId="164" fontId="83" fillId="35" borderId="12" xfId="160" applyNumberFormat="1" applyFont="1" applyFill="1" applyBorder="1" applyAlignment="1" applyProtection="1">
      <alignment horizontal="center" vertical="center" wrapText="1"/>
      <protection locked="0"/>
    </xf>
    <xf numFmtId="164" fontId="83" fillId="34" borderId="12" xfId="160" applyNumberFormat="1" applyFont="1" applyFill="1" applyBorder="1" applyAlignment="1" applyProtection="1">
      <alignment horizontal="center" vertical="center" wrapText="1"/>
    </xf>
    <xf numFmtId="164" fontId="84" fillId="37" borderId="12" xfId="160" applyNumberFormat="1" applyFont="1" applyFill="1" applyBorder="1" applyAlignment="1" applyProtection="1">
      <alignment horizontal="center" vertical="center" wrapText="1"/>
      <protection locked="0"/>
    </xf>
    <xf numFmtId="164" fontId="83" fillId="35" borderId="45" xfId="160" applyNumberFormat="1" applyFont="1" applyFill="1" applyBorder="1" applyAlignment="1" applyProtection="1">
      <alignment horizontal="center" vertical="center" wrapText="1"/>
      <protection locked="0"/>
    </xf>
    <xf numFmtId="164" fontId="84" fillId="37" borderId="45" xfId="160" applyNumberFormat="1" applyFont="1" applyFill="1" applyBorder="1" applyAlignment="1" applyProtection="1">
      <alignment horizontal="center" vertical="center" wrapText="1"/>
      <protection locked="0"/>
    </xf>
    <xf numFmtId="164" fontId="83" fillId="34" borderId="12" xfId="160" applyNumberFormat="1" applyFont="1" applyFill="1" applyBorder="1" applyAlignment="1" applyProtection="1">
      <alignment horizontal="center" vertical="center" wrapText="1"/>
      <protection locked="0"/>
    </xf>
    <xf numFmtId="3" fontId="84" fillId="32" borderId="1" xfId="0" applyNumberFormat="1" applyFont="1" applyFill="1" applyBorder="1" applyAlignment="1" applyProtection="1">
      <alignment horizontal="center" vertical="center"/>
    </xf>
    <xf numFmtId="3" fontId="84" fillId="32" borderId="24" xfId="0" applyNumberFormat="1" applyFont="1" applyFill="1" applyBorder="1" applyAlignment="1" applyProtection="1">
      <alignment horizontal="center" vertical="center"/>
    </xf>
    <xf numFmtId="164" fontId="11" fillId="0" borderId="0" xfId="160" applyNumberFormat="1" applyFont="1" applyBorder="1" applyAlignment="1" applyProtection="1">
      <alignment horizontal="left" vertical="center" wrapText="1"/>
      <protection locked="0"/>
    </xf>
    <xf numFmtId="4" fontId="11" fillId="0" borderId="0" xfId="5" applyNumberFormat="1" applyFont="1" applyBorder="1" applyAlignment="1" applyProtection="1">
      <alignment horizontal="left" vertical="center" wrapText="1"/>
      <protection locked="0"/>
    </xf>
    <xf numFmtId="3" fontId="84" fillId="0" borderId="1" xfId="0" applyNumberFormat="1" applyFont="1" applyFill="1" applyBorder="1" applyAlignment="1" applyProtection="1">
      <alignment horizontal="center" vertical="center"/>
    </xf>
    <xf numFmtId="3" fontId="84" fillId="0" borderId="1" xfId="5" applyNumberFormat="1" applyFont="1" applyFill="1" applyBorder="1" applyAlignment="1" applyProtection="1">
      <alignment horizontal="center" vertical="center" wrapText="1"/>
    </xf>
    <xf numFmtId="3" fontId="83" fillId="32" borderId="1" xfId="0" applyNumberFormat="1" applyFont="1" applyFill="1" applyBorder="1" applyAlignment="1" applyProtection="1">
      <alignment horizontal="center" vertical="center"/>
    </xf>
    <xf numFmtId="3" fontId="83" fillId="32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32" borderId="1" xfId="5" applyNumberFormat="1" applyFont="1" applyFill="1" applyBorder="1" applyAlignment="1" applyProtection="1">
      <alignment horizontal="center" vertical="center" wrapText="1"/>
      <protection locked="0"/>
    </xf>
    <xf numFmtId="3" fontId="82" fillId="38" borderId="12" xfId="5" applyNumberFormat="1" applyFont="1" applyFill="1" applyBorder="1" applyAlignment="1" applyProtection="1">
      <alignment horizontal="center" vertical="center" wrapText="1"/>
      <protection locked="0"/>
    </xf>
    <xf numFmtId="3" fontId="84" fillId="36" borderId="12" xfId="5" applyNumberFormat="1" applyFont="1" applyFill="1" applyBorder="1" applyAlignment="1" applyProtection="1">
      <alignment horizontal="center" vertical="center" wrapText="1"/>
    </xf>
    <xf numFmtId="3" fontId="84" fillId="35" borderId="12" xfId="5" applyNumberFormat="1" applyFont="1" applyFill="1" applyBorder="1" applyAlignment="1" applyProtection="1">
      <alignment horizontal="center" vertical="center" wrapText="1"/>
      <protection locked="0"/>
    </xf>
    <xf numFmtId="3" fontId="84" fillId="35" borderId="12" xfId="5" applyNumberFormat="1" applyFont="1" applyFill="1" applyBorder="1" applyAlignment="1" applyProtection="1">
      <alignment horizontal="center" vertical="center" wrapText="1"/>
    </xf>
    <xf numFmtId="3" fontId="84" fillId="3" borderId="12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12" xfId="5" applyNumberFormat="1" applyFont="1" applyFill="1" applyBorder="1" applyAlignment="1" applyProtection="1">
      <alignment horizontal="center" vertical="center" wrapText="1"/>
    </xf>
    <xf numFmtId="3" fontId="83" fillId="35" borderId="12" xfId="5" applyNumberFormat="1" applyFont="1" applyFill="1" applyBorder="1" applyAlignment="1" applyProtection="1">
      <alignment horizontal="center" vertical="center" wrapText="1"/>
    </xf>
    <xf numFmtId="3" fontId="83" fillId="35" borderId="12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12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45" xfId="5" applyNumberFormat="1" applyFont="1" applyFill="1" applyBorder="1" applyAlignment="1" applyProtection="1">
      <alignment horizontal="center" vertical="center" wrapText="1"/>
      <protection locked="0"/>
    </xf>
    <xf numFmtId="3" fontId="84" fillId="37" borderId="45" xfId="5" applyNumberFormat="1" applyFont="1" applyFill="1" applyBorder="1" applyAlignment="1" applyProtection="1">
      <alignment horizontal="center" vertical="center" wrapText="1"/>
      <protection locked="0"/>
    </xf>
    <xf numFmtId="3" fontId="84" fillId="0" borderId="45" xfId="5" applyNumberFormat="1" applyFont="1" applyFill="1" applyBorder="1" applyAlignment="1" applyProtection="1">
      <alignment horizontal="center" vertical="center" wrapText="1"/>
      <protection locked="0"/>
    </xf>
    <xf numFmtId="3" fontId="84" fillId="0" borderId="12" xfId="5" applyNumberFormat="1" applyFont="1" applyFill="1" applyBorder="1" applyAlignment="1" applyProtection="1">
      <alignment horizontal="center" vertical="center" wrapText="1"/>
      <protection locked="0"/>
    </xf>
    <xf numFmtId="3" fontId="83" fillId="34" borderId="12" xfId="5" applyNumberFormat="1" applyFont="1" applyFill="1" applyBorder="1" applyAlignment="1" applyProtection="1">
      <alignment horizontal="center" vertical="center" wrapText="1"/>
      <protection locked="0"/>
    </xf>
    <xf numFmtId="3" fontId="83" fillId="36" borderId="12" xfId="5" applyNumberFormat="1" applyFont="1" applyFill="1" applyBorder="1" applyAlignment="1" applyProtection="1">
      <alignment horizontal="center" vertical="center" wrapText="1"/>
      <protection locked="0"/>
    </xf>
    <xf numFmtId="3" fontId="83" fillId="35" borderId="40" xfId="5" applyNumberFormat="1" applyFont="1" applyFill="1" applyBorder="1" applyAlignment="1" applyProtection="1">
      <alignment horizontal="center" vertical="center" wrapText="1"/>
      <protection locked="0"/>
    </xf>
    <xf numFmtId="3" fontId="82" fillId="38" borderId="1" xfId="5" applyNumberFormat="1" applyFont="1" applyFill="1" applyBorder="1" applyAlignment="1" applyProtection="1">
      <alignment horizontal="center" vertical="center" wrapText="1"/>
      <protection locked="0"/>
    </xf>
    <xf numFmtId="3" fontId="84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61" fillId="32" borderId="0" xfId="5" applyNumberFormat="1" applyFont="1" applyFill="1" applyBorder="1" applyAlignment="1" applyProtection="1">
      <alignment horizontal="center" vertical="center"/>
      <protection locked="0"/>
    </xf>
    <xf numFmtId="3" fontId="10" fillId="33" borderId="19" xfId="5" applyNumberFormat="1" applyFont="1" applyFill="1" applyBorder="1" applyAlignment="1" applyProtection="1">
      <alignment horizontal="center" vertical="center" wrapText="1"/>
    </xf>
    <xf numFmtId="3" fontId="10" fillId="33" borderId="21" xfId="5" applyNumberFormat="1" applyFont="1" applyFill="1" applyBorder="1" applyAlignment="1" applyProtection="1">
      <alignment horizontal="center" vertical="center" wrapText="1"/>
    </xf>
    <xf numFmtId="3" fontId="10" fillId="33" borderId="13" xfId="5" applyNumberFormat="1" applyFont="1" applyFill="1" applyBorder="1" applyAlignment="1" applyProtection="1">
      <alignment horizontal="center" vertical="center" wrapText="1"/>
    </xf>
    <xf numFmtId="3" fontId="10" fillId="33" borderId="15" xfId="5" applyNumberFormat="1" applyFont="1" applyFill="1" applyBorder="1" applyAlignment="1" applyProtection="1">
      <alignment horizontal="center" vertical="center" wrapText="1"/>
    </xf>
    <xf numFmtId="3" fontId="10" fillId="33" borderId="38" xfId="5" applyNumberFormat="1" applyFont="1" applyFill="1" applyBorder="1" applyAlignment="1" applyProtection="1">
      <alignment horizontal="center" vertical="center" wrapText="1"/>
    </xf>
    <xf numFmtId="3" fontId="10" fillId="33" borderId="39" xfId="5" applyNumberFormat="1" applyFont="1" applyFill="1" applyBorder="1" applyAlignment="1" applyProtection="1">
      <alignment horizontal="center" vertical="center" wrapText="1"/>
    </xf>
    <xf numFmtId="3" fontId="10" fillId="33" borderId="37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34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35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33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20" xfId="5" applyNumberFormat="1" applyFont="1" applyFill="1" applyBorder="1" applyAlignment="1" applyProtection="1">
      <alignment horizontal="center" vertical="center" wrapText="1"/>
    </xf>
    <xf numFmtId="3" fontId="10" fillId="33" borderId="22" xfId="5" applyNumberFormat="1" applyFont="1" applyFill="1" applyBorder="1" applyAlignment="1" applyProtection="1">
      <alignment horizontal="center" vertical="center" wrapText="1"/>
    </xf>
    <xf numFmtId="3" fontId="10" fillId="33" borderId="41" xfId="5" applyNumberFormat="1" applyFont="1" applyFill="1" applyBorder="1" applyAlignment="1" applyProtection="1">
      <alignment horizontal="center" vertical="center" wrapText="1"/>
    </xf>
    <xf numFmtId="3" fontId="10" fillId="33" borderId="42" xfId="5" applyNumberFormat="1" applyFont="1" applyFill="1" applyBorder="1" applyAlignment="1" applyProtection="1">
      <alignment horizontal="center" vertical="center" wrapText="1"/>
    </xf>
    <xf numFmtId="3" fontId="10" fillId="33" borderId="43" xfId="5" applyNumberFormat="1" applyFont="1" applyFill="1" applyBorder="1" applyAlignment="1" applyProtection="1">
      <alignment horizontal="center" vertical="center" wrapText="1"/>
    </xf>
    <xf numFmtId="3" fontId="10" fillId="33" borderId="16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17" xfId="5" applyNumberFormat="1" applyFont="1" applyFill="1" applyBorder="1" applyAlignment="1" applyProtection="1">
      <alignment horizontal="center" vertical="center" wrapText="1"/>
      <protection locked="0"/>
    </xf>
    <xf numFmtId="3" fontId="10" fillId="33" borderId="18" xfId="5" applyNumberFormat="1" applyFont="1" applyFill="1" applyBorder="1" applyAlignment="1" applyProtection="1">
      <alignment horizontal="center" vertical="center" wrapText="1"/>
      <protection locked="0"/>
    </xf>
    <xf numFmtId="3" fontId="10" fillId="2" borderId="13" xfId="5" applyNumberFormat="1" applyFont="1" applyFill="1" applyBorder="1" applyAlignment="1" applyProtection="1">
      <alignment horizontal="center" vertical="center" wrapText="1"/>
    </xf>
    <xf numFmtId="3" fontId="10" fillId="2" borderId="15" xfId="5" applyNumberFormat="1" applyFont="1" applyFill="1" applyBorder="1" applyAlignment="1" applyProtection="1">
      <alignment horizontal="center" vertical="center" wrapText="1"/>
    </xf>
    <xf numFmtId="3" fontId="10" fillId="33" borderId="46" xfId="0" applyNumberFormat="1" applyFont="1" applyFill="1" applyBorder="1" applyAlignment="1">
      <alignment horizontal="center" vertical="center" wrapText="1"/>
    </xf>
    <xf numFmtId="3" fontId="10" fillId="33" borderId="47" xfId="0" applyNumberFormat="1" applyFont="1" applyFill="1" applyBorder="1" applyAlignment="1">
      <alignment horizontal="center" vertical="center" wrapText="1"/>
    </xf>
    <xf numFmtId="3" fontId="10" fillId="33" borderId="48" xfId="0" applyNumberFormat="1" applyFont="1" applyFill="1" applyBorder="1" applyAlignment="1">
      <alignment horizontal="center" vertical="center" wrapText="1"/>
    </xf>
    <xf numFmtId="3" fontId="10" fillId="2" borderId="1" xfId="5" applyNumberFormat="1" applyFont="1" applyFill="1" applyBorder="1" applyAlignment="1" applyProtection="1">
      <alignment horizontal="center" vertical="center" wrapText="1"/>
    </xf>
    <xf numFmtId="3" fontId="10" fillId="33" borderId="1" xfId="5" applyNumberFormat="1" applyFont="1" applyFill="1" applyBorder="1" applyAlignment="1" applyProtection="1">
      <alignment horizontal="center" vertical="center" wrapText="1"/>
    </xf>
    <xf numFmtId="0" fontId="86" fillId="0" borderId="0" xfId="5" applyFont="1" applyFill="1" applyBorder="1" applyAlignment="1" applyProtection="1">
      <alignment horizontal="left" vertical="center" wrapText="1"/>
      <protection locked="0"/>
    </xf>
    <xf numFmtId="0" fontId="86" fillId="0" borderId="0" xfId="5" applyFont="1" applyBorder="1" applyAlignment="1" applyProtection="1">
      <alignment horizontal="left" vertical="center" wrapText="1"/>
      <protection locked="0"/>
    </xf>
    <xf numFmtId="0" fontId="87" fillId="0" borderId="0" xfId="5" applyFont="1" applyBorder="1" applyAlignment="1" applyProtection="1">
      <alignment horizontal="left" vertical="center" wrapText="1"/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3" fontId="10" fillId="33" borderId="36" xfId="5" applyNumberFormat="1" applyFont="1" applyFill="1" applyBorder="1" applyAlignment="1" applyProtection="1">
      <alignment horizontal="center" vertical="center" wrapText="1"/>
    </xf>
    <xf numFmtId="3" fontId="10" fillId="33" borderId="12" xfId="5" applyNumberFormat="1" applyFont="1" applyFill="1" applyBorder="1" applyAlignment="1" applyProtection="1">
      <alignment horizontal="center" vertical="center" wrapText="1"/>
    </xf>
    <xf numFmtId="3" fontId="10" fillId="33" borderId="11" xfId="5" applyNumberFormat="1" applyFont="1" applyFill="1" applyBorder="1" applyAlignment="1" applyProtection="1">
      <alignment horizontal="center" vertical="center" wrapText="1"/>
    </xf>
    <xf numFmtId="0" fontId="7" fillId="33" borderId="28" xfId="5" applyFont="1" applyFill="1" applyBorder="1" applyAlignment="1" applyProtection="1">
      <alignment horizontal="center" vertical="center" wrapText="1"/>
    </xf>
    <xf numFmtId="0" fontId="7" fillId="33" borderId="31" xfId="5" applyFont="1" applyFill="1" applyBorder="1" applyAlignment="1" applyProtection="1">
      <alignment horizontal="center" vertical="center" wrapText="1"/>
    </xf>
    <xf numFmtId="0" fontId="7" fillId="33" borderId="21" xfId="5" applyFont="1" applyFill="1" applyBorder="1" applyAlignment="1" applyProtection="1">
      <alignment horizontal="center" vertical="center" wrapText="1"/>
    </xf>
    <xf numFmtId="0" fontId="7" fillId="33" borderId="29" xfId="5" applyFont="1" applyFill="1" applyBorder="1" applyAlignment="1" applyProtection="1">
      <alignment horizontal="center" vertical="center" wrapText="1"/>
    </xf>
    <xf numFmtId="0" fontId="7" fillId="33" borderId="14" xfId="5" applyFont="1" applyFill="1" applyBorder="1" applyAlignment="1" applyProtection="1">
      <alignment horizontal="center" vertical="center" wrapText="1"/>
    </xf>
    <xf numFmtId="0" fontId="7" fillId="33" borderId="15" xfId="5" applyFont="1" applyFill="1" applyBorder="1" applyAlignment="1" applyProtection="1">
      <alignment horizontal="center" vertical="center" wrapText="1"/>
    </xf>
    <xf numFmtId="0" fontId="7" fillId="33" borderId="30" xfId="5" applyFont="1" applyFill="1" applyBorder="1" applyAlignment="1" applyProtection="1">
      <alignment horizontal="center" vertical="center" wrapText="1"/>
    </xf>
    <xf numFmtId="0" fontId="7" fillId="33" borderId="32" xfId="5" applyFont="1" applyFill="1" applyBorder="1" applyAlignment="1" applyProtection="1">
      <alignment horizontal="center" vertical="center" wrapText="1"/>
    </xf>
    <xf numFmtId="0" fontId="7" fillId="33" borderId="22" xfId="5" applyFont="1" applyFill="1" applyBorder="1" applyAlignment="1" applyProtection="1">
      <alignment horizontal="center" vertical="center" wrapText="1"/>
    </xf>
    <xf numFmtId="0" fontId="10" fillId="33" borderId="16" xfId="0" applyFont="1" applyFill="1" applyBorder="1" applyAlignment="1">
      <alignment horizontal="center" vertic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19" xfId="5" applyFont="1" applyFill="1" applyBorder="1" applyAlignment="1" applyProtection="1">
      <alignment horizontal="center" vertical="center" wrapText="1"/>
    </xf>
    <xf numFmtId="0" fontId="10" fillId="33" borderId="21" xfId="5" applyFont="1" applyFill="1" applyBorder="1" applyAlignment="1" applyProtection="1">
      <alignment horizontal="center" vertical="center" wrapText="1"/>
    </xf>
    <xf numFmtId="0" fontId="10" fillId="33" borderId="20" xfId="5" applyFont="1" applyFill="1" applyBorder="1" applyAlignment="1" applyProtection="1">
      <alignment horizontal="center" vertical="center" wrapText="1"/>
    </xf>
    <xf numFmtId="0" fontId="10" fillId="33" borderId="22" xfId="5" applyFont="1" applyFill="1" applyBorder="1" applyAlignment="1" applyProtection="1">
      <alignment horizontal="center" vertical="center" wrapText="1"/>
    </xf>
    <xf numFmtId="0" fontId="65" fillId="0" borderId="0" xfId="0" applyFont="1" applyAlignment="1">
      <alignment horizontal="center"/>
    </xf>
  </cellXfs>
  <cellStyles count="161">
    <cellStyle name=" 1" xfId="16"/>
    <cellStyle name="20% - Accent1 2" xfId="17"/>
    <cellStyle name="20% - Accent2 2" xfId="18"/>
    <cellStyle name="20% - Accent3 2" xfId="19"/>
    <cellStyle name="20% - Accent4 2" xfId="20"/>
    <cellStyle name="20% - Accent5 2" xfId="21"/>
    <cellStyle name="20% - Accent6 2" xfId="22"/>
    <cellStyle name="40% - Accent1 2" xfId="23"/>
    <cellStyle name="40% - Accent2 2" xfId="24"/>
    <cellStyle name="40% - Accent3 2" xfId="25"/>
    <cellStyle name="40% - Accent4 2" xfId="26"/>
    <cellStyle name="40% - Accent5 2" xfId="27"/>
    <cellStyle name="40% - Accent6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ktivitāte" xfId="13"/>
    <cellStyle name="Aktivitāte 2" xfId="149"/>
    <cellStyle name="Bad 2" xfId="41"/>
    <cellStyle name="Calculation 2" xfId="42"/>
    <cellStyle name="Check" xfId="43"/>
    <cellStyle name="Check Cell 2" xfId="44"/>
    <cellStyle name="Comma 2" xfId="45"/>
    <cellStyle name="Currency 2" xfId="46"/>
    <cellStyle name="Data" xfId="47"/>
    <cellStyle name="estimation" xfId="48"/>
    <cellStyle name="exo" xfId="49"/>
    <cellStyle name="Explanatory Text 2" xfId="50"/>
    <cellStyle name="Forecast" xfId="51"/>
    <cellStyle name="Good 2" xfId="52"/>
    <cellStyle name="Head1" xfId="53"/>
    <cellStyle name="Heading 1 2" xfId="54"/>
    <cellStyle name="Heading 2 2" xfId="55"/>
    <cellStyle name="Heading 3 2" xfId="56"/>
    <cellStyle name="Heading 4 2" xfId="57"/>
    <cellStyle name="Historical" xfId="58"/>
    <cellStyle name="Indent0" xfId="59"/>
    <cellStyle name="Indent1" xfId="60"/>
    <cellStyle name="Indent2" xfId="61"/>
    <cellStyle name="Indent3" xfId="62"/>
    <cellStyle name="Indent4" xfId="63"/>
    <cellStyle name="Indent5" xfId="64"/>
    <cellStyle name="info" xfId="65"/>
    <cellStyle name="Input 2" xfId="66"/>
    <cellStyle name="Koefic." xfId="67"/>
    <cellStyle name="Linked Cell 2" xfId="68"/>
    <cellStyle name="Neutral 2" xfId="69"/>
    <cellStyle name="Normal" xfId="0" builtinId="0"/>
    <cellStyle name="Normal 10" xfId="1"/>
    <cellStyle name="Normal 10 2" xfId="151"/>
    <cellStyle name="Normal 11" xfId="15"/>
    <cellStyle name="Normal 12" xfId="2"/>
    <cellStyle name="Normal 12 2" xfId="152"/>
    <cellStyle name="Normal 13" xfId="148"/>
    <cellStyle name="Normal 13 2" xfId="159"/>
    <cellStyle name="Normal 14" xfId="3"/>
    <cellStyle name="Normal 14 2" xfId="153"/>
    <cellStyle name="Normal 15" xfId="4"/>
    <cellStyle name="Normal 15 2" xfId="70"/>
    <cellStyle name="Normal 15 3" xfId="154"/>
    <cellStyle name="Normal 2" xfId="14"/>
    <cellStyle name="Normal 2 2" xfId="5"/>
    <cellStyle name="Normal 2 2 10" xfId="72"/>
    <cellStyle name="Normal 2 3" xfId="6"/>
    <cellStyle name="Normal 2 3 2" xfId="73"/>
    <cellStyle name="Normal 2 4" xfId="74"/>
    <cellStyle name="Normal 2 5" xfId="71"/>
    <cellStyle name="Normal 2 5 2" xfId="158"/>
    <cellStyle name="Normal 2_RAPLM KOPSAVILKUMS_precizets" xfId="75"/>
    <cellStyle name="Normal 3" xfId="12"/>
    <cellStyle name="Normal 3 2" xfId="76"/>
    <cellStyle name="Normal 30" xfId="77"/>
    <cellStyle name="Normal 30 3" xfId="78"/>
    <cellStyle name="Normal 30 4" xfId="79"/>
    <cellStyle name="Normal 30 8" xfId="80"/>
    <cellStyle name="Normal 30 9" xfId="81"/>
    <cellStyle name="Normal 39" xfId="82"/>
    <cellStyle name="Normal 4" xfId="7"/>
    <cellStyle name="Normal 4 2" xfId="83"/>
    <cellStyle name="Normal 40" xfId="84"/>
    <cellStyle name="Normal 44" xfId="85"/>
    <cellStyle name="Normal 5" xfId="8"/>
    <cellStyle name="Normal 5 2" xfId="86"/>
    <cellStyle name="Normal 5 3" xfId="155"/>
    <cellStyle name="Normal 6" xfId="9"/>
    <cellStyle name="Normal 6 2" xfId="87"/>
    <cellStyle name="Normal 6 3" xfId="156"/>
    <cellStyle name="Normal 7" xfId="10"/>
    <cellStyle name="Normal 7 2" xfId="88"/>
    <cellStyle name="Normal 7 3" xfId="157"/>
    <cellStyle name="Normal 8" xfId="89"/>
    <cellStyle name="Normal 9" xfId="11"/>
    <cellStyle name="Normal 9 2" xfId="90"/>
    <cellStyle name="Note 2" xfId="91"/>
    <cellStyle name="Output 2" xfId="92"/>
    <cellStyle name="Parastais_Registrs" xfId="93"/>
    <cellStyle name="Percent" xfId="160" builtinId="5"/>
    <cellStyle name="Percent 2" xfId="95"/>
    <cellStyle name="Percent 2 2" xfId="96"/>
    <cellStyle name="Percent 2 3" xfId="150"/>
    <cellStyle name="Percent 3" xfId="94"/>
    <cellStyle name="Pie??m." xfId="97"/>
    <cellStyle name="residual" xfId="98"/>
    <cellStyle name="SAPBEXaggData" xfId="99"/>
    <cellStyle name="SAPBEXaggDataEmph" xfId="100"/>
    <cellStyle name="SAPBEXaggItem" xfId="101"/>
    <cellStyle name="SAPBEXaggItemX" xfId="102"/>
    <cellStyle name="SAPBEXchaText" xfId="103"/>
    <cellStyle name="SAPBEXexcBad7" xfId="104"/>
    <cellStyle name="SAPBEXexcBad8" xfId="105"/>
    <cellStyle name="SAPBEXexcBad9" xfId="106"/>
    <cellStyle name="SAPBEXexcCritical4" xfId="107"/>
    <cellStyle name="SAPBEXexcCritical5" xfId="108"/>
    <cellStyle name="SAPBEXexcCritical6" xfId="109"/>
    <cellStyle name="SAPBEXexcGood1" xfId="110"/>
    <cellStyle name="SAPBEXexcGood2" xfId="111"/>
    <cellStyle name="SAPBEXexcGood3" xfId="112"/>
    <cellStyle name="SAPBEXfilterDrill" xfId="113"/>
    <cellStyle name="SAPBEXfilterItem" xfId="114"/>
    <cellStyle name="SAPBEXfilterText" xfId="115"/>
    <cellStyle name="SAPBEXformats" xfId="116"/>
    <cellStyle name="SAPBEXheaderItem" xfId="117"/>
    <cellStyle name="SAPBEXheaderText" xfId="118"/>
    <cellStyle name="SAPBEXHLevel0" xfId="119"/>
    <cellStyle name="SAPBEXHLevel0X" xfId="120"/>
    <cellStyle name="SAPBEXHLevel1" xfId="121"/>
    <cellStyle name="SAPBEXHLevel1X" xfId="122"/>
    <cellStyle name="SAPBEXHLevel2" xfId="123"/>
    <cellStyle name="SAPBEXHLevel2X" xfId="124"/>
    <cellStyle name="SAPBEXHLevel3" xfId="125"/>
    <cellStyle name="SAPBEXHLevel3X" xfId="126"/>
    <cellStyle name="SAPBEXinputData" xfId="127"/>
    <cellStyle name="SAPBEXresData" xfId="128"/>
    <cellStyle name="SAPBEXresDataEmph" xfId="129"/>
    <cellStyle name="SAPBEXresItem" xfId="130"/>
    <cellStyle name="SAPBEXresItemX" xfId="131"/>
    <cellStyle name="SAPBEXstdData" xfId="132"/>
    <cellStyle name="SAPBEXstdDataEmph" xfId="133"/>
    <cellStyle name="SAPBEXstdItem" xfId="134"/>
    <cellStyle name="SAPBEXstdItemX" xfId="135"/>
    <cellStyle name="SAPBEXtitle" xfId="136"/>
    <cellStyle name="SAPBEXundefined" xfId="137"/>
    <cellStyle name="Sce_Title" xfId="138"/>
    <cellStyle name="Stils 1" xfId="139"/>
    <cellStyle name="Style 1" xfId="140"/>
    <cellStyle name="Sub-title" xfId="141"/>
    <cellStyle name="Title 2" xfId="143"/>
    <cellStyle name="Title 3" xfId="142"/>
    <cellStyle name="Total 2" xfId="144"/>
    <cellStyle name="V?st." xfId="145"/>
    <cellStyle name="Warning Text 2" xfId="146"/>
    <cellStyle name="Years" xfId="147"/>
  </cellStyles>
  <dxfs count="0"/>
  <tableStyles count="0" defaultTableStyle="TableStyleMedium9" defaultPivotStyle="PivotStyleLight16"/>
  <colors>
    <mruColors>
      <color rgb="FFCCFFFF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EVIE&#352;ANAS%20UZRAUDZ&#298;BA/Apguves%20dati_2007-2013/1_Statusa%20tabulas_2016.gads/4_Statusa%20tabula%20uz%2010.05.2016/Finansu_progress_7-13_2016-05-10_LV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 aktivitātēm"/>
      <sheetName val="Pa prioritātēm"/>
      <sheetName val="Fin.progress_10.05.2016"/>
      <sheetName val="EK maksājumi"/>
      <sheetName val="Ministriju dalījums"/>
      <sheetName val="Vēl līgumos jāmaksā-visi"/>
      <sheetName val="Vēl līgumos jāmaksā - visi "/>
      <sheetName val="Vēl līgumos jāmaksā - visi"/>
      <sheetName val="Vēl līgumos jāmaksā - virs 3 "/>
      <sheetName val="Vēl līgumos jāmaksā - lielakie"/>
      <sheetName val="Vēl līgumos jāmaksā-lielakie2"/>
      <sheetName val="Pabeigtas aktivitātes"/>
      <sheetName val="Īstenojamas aktivitātes"/>
      <sheetName val="Apstiprinatie_projekti"/>
      <sheetName val="Noslegtie_ligumi"/>
      <sheetName val="Maks_FS_ar_avanss"/>
      <sheetName val="Maksājumi_ECB"/>
      <sheetName val="Dzēstie avansi"/>
      <sheetName val="Atgutie_maksajumi"/>
    </sheetNames>
    <sheetDataSet>
      <sheetData sheetId="0">
        <row r="17">
          <cell r="A17" t="str">
            <v>1.</v>
          </cell>
          <cell r="B17">
            <v>0</v>
          </cell>
          <cell r="C17" t="str">
            <v>I darbības programma  "Cilvēkreursi un nodarbinātība" 5/ I Operational programme  "Human resources and employment" 5</v>
          </cell>
          <cell r="D17" t="str">
            <v>ESF</v>
          </cell>
          <cell r="E17" t="str">
            <v>-</v>
          </cell>
          <cell r="F17">
            <v>0</v>
          </cell>
          <cell r="G17">
            <v>583103717</v>
          </cell>
        </row>
        <row r="18">
          <cell r="A18" t="str">
            <v>1.1.1.1.</v>
          </cell>
          <cell r="B18">
            <v>0</v>
          </cell>
          <cell r="C18" t="str">
            <v>Aktivitāte "Zinātnes un inovāciju politikas veidošanas un administratīvās kapacitātes stiprināšana" / Activity "Strengthening of Research and Innovation Policy Development and Administrative Capacity"</v>
          </cell>
          <cell r="D18" t="str">
            <v>ESF</v>
          </cell>
          <cell r="E18" t="str">
            <v>IZM / MoES</v>
          </cell>
          <cell r="F18" t="str">
            <v>-</v>
          </cell>
          <cell r="G18">
            <v>0</v>
          </cell>
        </row>
        <row r="19">
          <cell r="A19" t="str">
            <v>1.1.1.2.</v>
          </cell>
          <cell r="B19">
            <v>0</v>
          </cell>
          <cell r="C19" t="str">
            <v>Aktivitāte "Cilvēkresursu piesaiste zinātnei" / Activity "Attraction of Human Resources to Science"</v>
          </cell>
          <cell r="D19" t="str">
            <v>ESF</v>
          </cell>
          <cell r="E19" t="str">
            <v>IZM / MoES</v>
          </cell>
          <cell r="F19" t="str">
            <v>P</v>
          </cell>
          <cell r="G19">
            <v>55616176.999999993</v>
          </cell>
        </row>
        <row r="20">
          <cell r="A20" t="str">
            <v>1.1.1.3.</v>
          </cell>
          <cell r="B20">
            <v>0</v>
          </cell>
          <cell r="C20" t="str">
            <v>Aktivitāte "Motivācijas veicināšana zinātniskajai darbībai"/ Activity "Reinforcing Motivation for Scientific Activities"</v>
          </cell>
          <cell r="D20" t="str">
            <v>ESF</v>
          </cell>
          <cell r="E20" t="str">
            <v>IZM / MoES</v>
          </cell>
          <cell r="F20" t="str">
            <v>-</v>
          </cell>
          <cell r="G20">
            <v>0</v>
          </cell>
        </row>
        <row r="21">
          <cell r="A21" t="str">
            <v>1.1.2.1.1.</v>
          </cell>
          <cell r="B21">
            <v>0</v>
          </cell>
          <cell r="C21" t="str">
            <v>Apakšaktivitāte "Atbalsts maģistra studiju programmu īstenošanai" / Sub-activity "Support to master’s studies"</v>
          </cell>
          <cell r="D21" t="str">
            <v>ESF</v>
          </cell>
          <cell r="E21" t="str">
            <v>IZM / MoES</v>
          </cell>
          <cell r="F21" t="str">
            <v>P</v>
          </cell>
          <cell r="G21">
            <v>10447581</v>
          </cell>
        </row>
        <row r="22">
          <cell r="A22" t="str">
            <v>1.1.2.1.2.</v>
          </cell>
          <cell r="B22">
            <v>0</v>
          </cell>
          <cell r="C22" t="str">
            <v>Apakšaktivitāte "Atbalsts doktora studiju programmu īstenošanai" / Sub-activity "Support to doctor’s studies"</v>
          </cell>
          <cell r="D22" t="str">
            <v>ESF</v>
          </cell>
          <cell r="E22" t="str">
            <v>IZM / MoES</v>
          </cell>
          <cell r="F22" t="str">
            <v>P</v>
          </cell>
          <cell r="G22">
            <v>49366796</v>
          </cell>
        </row>
        <row r="23">
          <cell r="A23" t="str">
            <v>1.1.2.2.1.</v>
          </cell>
          <cell r="B23">
            <v>0</v>
          </cell>
          <cell r="C23" t="str">
            <v xml:space="preserve">Apakšaktivitāte "Studiju programmu satura un īstenošanas uzlabošana un akadēmiskā personāla kompetences pilnveidošana"/Sub-activity "Improvement of Study Programme Contents, Its Implementation and Competence of Academic Personnel" </v>
          </cell>
          <cell r="D23" t="str">
            <v>ESF</v>
          </cell>
          <cell r="E23" t="str">
            <v>IZM / MoES</v>
          </cell>
          <cell r="F23" t="str">
            <v>P</v>
          </cell>
          <cell r="G23">
            <v>1424999</v>
          </cell>
        </row>
        <row r="24">
          <cell r="A24" t="str">
            <v>1.1.2.2.2.</v>
          </cell>
          <cell r="B24">
            <v>0</v>
          </cell>
          <cell r="C24" t="str">
            <v> Apakšaktivitāte "Boloņas procesa principu ieviešana augstākajā izglītībā" / Sub-activity "Implementation of Bologna Process Principles in Tertiary Education"</v>
          </cell>
          <cell r="D24" t="str">
            <v>ESF</v>
          </cell>
          <cell r="E24" t="str">
            <v>IZM / MoES</v>
          </cell>
          <cell r="F24" t="str">
            <v>-</v>
          </cell>
          <cell r="G24">
            <v>0</v>
          </cell>
        </row>
        <row r="25">
          <cell r="A25" t="str">
            <v>1.2.1.1.1.</v>
          </cell>
          <cell r="B25">
            <v>0</v>
          </cell>
          <cell r="C25" t="str">
            <v xml:space="preserve">Apakšaktivitāte "Nozaru kvalifikāciju sistēmas izveide un profesionālās izglītības pārstrukturizācija"/ Sub-activity "Improvement of National Qualification System, Vocational Education Contents and Cooperation among the Bodies Involved in Vocational Education" </v>
          </cell>
          <cell r="D25" t="str">
            <v>ESF</v>
          </cell>
          <cell r="E25" t="str">
            <v>IZM / MoES</v>
          </cell>
          <cell r="F25" t="str">
            <v>P</v>
          </cell>
          <cell r="G25">
            <v>3405530</v>
          </cell>
        </row>
        <row r="26">
          <cell r="A26" t="str">
            <v>1.2.1.1.2.</v>
          </cell>
          <cell r="B26">
            <v>0</v>
          </cell>
          <cell r="C26" t="str">
            <v>Apakšaktivitāte "Profesionālajā izglītībā iesaistīto pedagogu kompetences paaugstināšana"/ Sub-activity "Competence Promotion of the Educators Involved in Vocational Education"</v>
          </cell>
          <cell r="D26" t="str">
            <v>ESF</v>
          </cell>
          <cell r="E26" t="str">
            <v>IZM / MoES</v>
          </cell>
          <cell r="F26" t="str">
            <v>P</v>
          </cell>
          <cell r="G26">
            <v>7242636</v>
          </cell>
        </row>
        <row r="27">
          <cell r="A27" t="str">
            <v>1.2.1.1.3.</v>
          </cell>
          <cell r="B27">
            <v>0</v>
          </cell>
          <cell r="C27" t="str">
            <v xml:space="preserve">Apakšaktivitāte "Atbalsts sākotnējās profesionālās izglītības programmu īstenošanas kvalitātes uzlabošanai un īstenošanai"/ Sub-activity "Support to improvement and Implementation of Primary Vocational Education Programme Quality" </v>
          </cell>
          <cell r="D27" t="str">
            <v>ESF</v>
          </cell>
          <cell r="E27" t="str">
            <v>IZM / MoES</v>
          </cell>
          <cell r="F27" t="str">
            <v>P</v>
          </cell>
          <cell r="G27">
            <v>12591671</v>
          </cell>
        </row>
        <row r="28">
          <cell r="A28" t="str">
            <v>1.2.1.1.4.</v>
          </cell>
          <cell r="B28">
            <v>0</v>
          </cell>
          <cell r="C28" t="str">
            <v>Apakšaktivitāte "Sākotnējās profesionālās izglītības pievilcības veicināšana" / Sub-activity "Promotion of Primary Vocational Education Attraction"</v>
          </cell>
          <cell r="D28" t="str">
            <v>ESF</v>
          </cell>
          <cell r="E28" t="str">
            <v>IZM / MoES</v>
          </cell>
          <cell r="F28" t="str">
            <v>P</v>
          </cell>
          <cell r="G28">
            <v>34374308</v>
          </cell>
        </row>
        <row r="29">
          <cell r="A29" t="str">
            <v>1.2.1.2.1.</v>
          </cell>
          <cell r="B29">
            <v>0</v>
          </cell>
          <cell r="C29" t="str">
            <v>Apakšaktivitāte "Vispārējās vidējās izglītības satura reforma, mācību priekšmetu, metodikas un mācību sasniegumu vērtēšanas sistēmas uzlabošana" / Sub-activity "Reform of General Secondary Education Contents, Improvement of Study Subjects, Methodology and Evaluation System"</v>
          </cell>
          <cell r="D29" t="str">
            <v>ESF</v>
          </cell>
          <cell r="E29" t="str">
            <v>IZM / MoES</v>
          </cell>
          <cell r="F29" t="str">
            <v>P</v>
          </cell>
          <cell r="G29">
            <v>5981418</v>
          </cell>
        </row>
        <row r="30">
          <cell r="A30" t="str">
            <v>1.2.1.2.2.</v>
          </cell>
          <cell r="B30">
            <v>0</v>
          </cell>
          <cell r="C30" t="str">
            <v>Apakšaktivitāte "Atbalsts vispārējās izglītības pedagogu nodrošināšanai prioritārajos mācību priekšmetos" / Sub-activity "Support to Ensure Sufficiency of General Secondary Education Educators in Priority Subjects"</v>
          </cell>
          <cell r="D30" t="str">
            <v>ESF</v>
          </cell>
          <cell r="E30" t="str">
            <v>IZM / MoES</v>
          </cell>
          <cell r="F30" t="str">
            <v>P</v>
          </cell>
          <cell r="G30">
            <v>12966345</v>
          </cell>
        </row>
        <row r="31">
          <cell r="A31" t="str">
            <v>1.2.1.2.3.</v>
          </cell>
          <cell r="B31">
            <v>0</v>
          </cell>
          <cell r="C31" t="str">
            <v>Apakšaktivitāte "Vispārējās izglītības pedagogu kompetences paaugstināšana un prasmju atjaunošana" / Sub-activity "Competence Promotion of General Educators and Renewal of Skills"</v>
          </cell>
          <cell r="D31" t="str">
            <v>ESF</v>
          </cell>
          <cell r="E31" t="str">
            <v>IZM / MoES</v>
          </cell>
          <cell r="F31" t="str">
            <v>P</v>
          </cell>
          <cell r="G31">
            <v>4745196</v>
          </cell>
        </row>
        <row r="32">
          <cell r="A32" t="str">
            <v>1.2.2.1.1.</v>
          </cell>
          <cell r="B32">
            <v>0</v>
          </cell>
          <cell r="C32" t="str">
            <v>Apakšaktivitāte " Mūžizglītības pārvaldes struktūras izveide nacionālā līmenī un inovatīvu mūžizglītības politikas instrumentu izstrāde"/ Sub-activity "Lifelong learning administrating system foundation on national level and output of  innovative lifelong learning policy instruments"</v>
          </cell>
          <cell r="D32" t="str">
            <v>ESF</v>
          </cell>
          <cell r="E32" t="str">
            <v>IZM / MoES</v>
          </cell>
          <cell r="F32" t="str">
            <v>-</v>
          </cell>
          <cell r="G32">
            <v>0</v>
          </cell>
        </row>
        <row r="33">
          <cell r="A33" t="str">
            <v>1.2.2.1.2.</v>
          </cell>
          <cell r="B33">
            <v>0</v>
          </cell>
          <cell r="C33" t="str">
            <v xml:space="preserve">Apakšaktivitāte "Atbalsts Mūžizglītības politikas pamatnostādņu īstenošanai"/ Sub-activity "Support to Implement Lifelong Learning Policy Guidelines" </v>
          </cell>
          <cell r="D33" t="str">
            <v>ESF</v>
          </cell>
          <cell r="E33" t="str">
            <v>LM / MoW</v>
          </cell>
          <cell r="F33" t="str">
            <v>P</v>
          </cell>
          <cell r="G33">
            <v>7742415</v>
          </cell>
        </row>
        <row r="34">
          <cell r="A34" t="str">
            <v>1.2.2.1.3.</v>
          </cell>
          <cell r="B34">
            <v>0</v>
          </cell>
          <cell r="C34" t="str">
            <v xml:space="preserve">Apakšaktivitāte „Īpašu mūžizglītības politikas jomu atbalsts/ Sub-activity „Support for specific spheres of lifelong Learning Policy” </v>
          </cell>
          <cell r="D34" t="str">
            <v>ESF</v>
          </cell>
          <cell r="E34" t="str">
            <v>IZM / MoES</v>
          </cell>
          <cell r="F34" t="str">
            <v>-</v>
          </cell>
          <cell r="G34">
            <v>0</v>
          </cell>
        </row>
        <row r="35">
          <cell r="A35" t="str">
            <v>1.2.2.1.5.</v>
          </cell>
          <cell r="B35">
            <v>0</v>
          </cell>
          <cell r="C35" t="str">
            <v xml:space="preserve">Apakšaktivitāte "Pedagogu konkurētspējas veicināšana izglītības sistēmas optimizācijas apstākļos" / Sub-activity "Promotion of Educators’ Competitiveness within the Optimization of Educational System" </v>
          </cell>
          <cell r="D35" t="str">
            <v>ESF</v>
          </cell>
          <cell r="E35" t="str">
            <v>IZM / MoES</v>
          </cell>
          <cell r="F35" t="str">
            <v>P</v>
          </cell>
          <cell r="G35">
            <v>24126311.000000004</v>
          </cell>
        </row>
        <row r="36">
          <cell r="A36" t="str">
            <v>1.2.2.2.1.</v>
          </cell>
          <cell r="B36">
            <v>0</v>
          </cell>
          <cell r="C36" t="str">
            <v>Apakšaktivitāte "Profesionālās orientācijas un karjeras izglītības attīstība izglītības sistēmā" / Sub-activity "Development of Professional Orientation and Career-Related Education in the Educational System"</v>
          </cell>
          <cell r="D36" t="str">
            <v>ESF</v>
          </cell>
          <cell r="E36" t="str">
            <v>IZM / MoES</v>
          </cell>
          <cell r="F36" t="str">
            <v>-</v>
          </cell>
          <cell r="G36">
            <v>0</v>
          </cell>
        </row>
        <row r="37">
          <cell r="A37" t="str">
            <v>1.2.2.2.2.</v>
          </cell>
          <cell r="B37">
            <v>0</v>
          </cell>
          <cell r="C37" t="str">
            <v xml:space="preserve">Apakšaktivitāte "Profesionālās orientācijas un karjeras izglītības pieejamības palielināšana jauniešiem, profesionāli orientētās izglītības attīstība"/ Sub-activity "Increase of Youth Access to Professional Orientation and Career Education, Development of Profession-Related Education" </v>
          </cell>
          <cell r="D37" t="str">
            <v>ESF</v>
          </cell>
          <cell r="E37" t="str">
            <v>IZM / MoES</v>
          </cell>
          <cell r="F37" t="str">
            <v>-</v>
          </cell>
          <cell r="G37">
            <v>0</v>
          </cell>
        </row>
        <row r="38">
          <cell r="A38" t="str">
            <v>1.2.2.3.1.</v>
          </cell>
          <cell r="B38">
            <v>0</v>
          </cell>
          <cell r="C38" t="str">
            <v>Aktivitāte "Par izglītības un mūžizglītības politiku atbildīgo institūciju rīcībspējas un sadarbības stiprināšana"/ Activity "Improvement of cooperation and capacity strengthening of institutions responsible for the education and lifelong learning policy"</v>
          </cell>
          <cell r="D38" t="str">
            <v>ESF</v>
          </cell>
          <cell r="E38" t="str">
            <v>IZM / MoES</v>
          </cell>
          <cell r="F38" t="str">
            <v>-</v>
          </cell>
          <cell r="G38">
            <v>0</v>
          </cell>
        </row>
        <row r="39">
          <cell r="A39" t="str">
            <v>1.2.2.3.2.</v>
          </cell>
          <cell r="B39">
            <v>0</v>
          </cell>
          <cell r="C39" t="str">
            <v>Apakšaktivitāte „Atbalsts izglītības pētījumiem” / Sub-activity „Support for education research”</v>
          </cell>
          <cell r="D39" t="str">
            <v>ESF</v>
          </cell>
          <cell r="E39" t="str">
            <v>IZM / MoES</v>
          </cell>
          <cell r="F39" t="str">
            <v>P</v>
          </cell>
          <cell r="G39">
            <v>1384961</v>
          </cell>
        </row>
        <row r="40">
          <cell r="A40" t="str">
            <v>1.2.2.4.1.</v>
          </cell>
          <cell r="B40">
            <v>0</v>
          </cell>
          <cell r="C40" t="str">
            <v>Apakšaktivitāte "Iekļaujošas izglītības un sociālās atstumtības riskam pakļauto jauniešu atbalsta sistēmas izveide, nepieciešamā personāla sagatavošana, nodrošināšana un kompetences paaugstināšana" / Sub-activity "Formation of Support System for Inclusive Education and Youth at Risk of Social Exclusion, Training, Ensuring and Competence Promoting of the Necessary Personnel"</v>
          </cell>
          <cell r="D40" t="str">
            <v>ESF</v>
          </cell>
          <cell r="E40" t="str">
            <v>IZM / MoES</v>
          </cell>
          <cell r="F40" t="str">
            <v>P</v>
          </cell>
          <cell r="G40">
            <v>5100000</v>
          </cell>
        </row>
        <row r="41">
          <cell r="A41" t="str">
            <v>1.2.2.4.2.</v>
          </cell>
          <cell r="B41">
            <v>0</v>
          </cell>
          <cell r="C41" t="str">
            <v>Apakšaktivitāte "Atbalsta pasākumu īstenošana jauniešu sociālās atstumtības riska mazināšanai un jauniešu ar funkcionālajiem traucējumiem integrācijai izglītībā"/ Sub-activity "Implementation of Support Measures for Social Exclusion Decrease of Youth and Integration of Disabled Youth into Education"</v>
          </cell>
          <cell r="D41" t="str">
            <v>ESF</v>
          </cell>
          <cell r="E41" t="str">
            <v>IZM</v>
          </cell>
          <cell r="F41" t="str">
            <v>P</v>
          </cell>
          <cell r="G41">
            <v>8127786</v>
          </cell>
        </row>
        <row r="42">
          <cell r="A42" t="str">
            <v>1.3.1.1.1.</v>
          </cell>
          <cell r="B42">
            <v>0</v>
          </cell>
          <cell r="C42" t="str">
            <v>Apakšaktivitāte "Atbalsts nodarbināto apmācībām komersantu konkurētspējas veicināšanai - atbalsts partnerībās organizētām apmācībām "/ Sub-activity "Support to training for employed in partnership"</v>
          </cell>
          <cell r="D42" t="str">
            <v>ESF</v>
          </cell>
          <cell r="E42" t="str">
            <v>EM / MoE</v>
          </cell>
          <cell r="F42" t="str">
            <v>P</v>
          </cell>
          <cell r="G42">
            <v>30896184.999999996</v>
          </cell>
        </row>
        <row r="43">
          <cell r="A43" t="str">
            <v>1.3.1.1.3.</v>
          </cell>
          <cell r="B43">
            <v>0</v>
          </cell>
          <cell r="C43" t="str">
            <v>Apakšaktivitāte "Bezdarbnieku un darba meklētāju apmācība"/ Sub-activity "Training of unemployed and job seekers"</v>
          </cell>
          <cell r="D43" t="str">
            <v>ESF</v>
          </cell>
          <cell r="E43" t="str">
            <v>LM / MoW</v>
          </cell>
          <cell r="F43" t="str">
            <v>P</v>
          </cell>
          <cell r="G43">
            <v>99432869</v>
          </cell>
        </row>
        <row r="44">
          <cell r="A44" t="str">
            <v>1.3.1.1.4.</v>
          </cell>
          <cell r="B44" t="str">
            <v>*</v>
          </cell>
          <cell r="C44" t="str">
            <v>Apakšaktivitāte "Atbalsts nodarbināto apmācībām komersantu konkurētspējas veicināšanai - atbalsts komersantu individuāli organizētām apmācībām"/ Sub-activity - "Support to training for employed for enhancing competitiveness of enterprises - support to individually organized training by enterprises"</v>
          </cell>
          <cell r="D44" t="str">
            <v>ESF</v>
          </cell>
          <cell r="E44" t="str">
            <v>EM / MoE</v>
          </cell>
          <cell r="F44" t="str">
            <v>P</v>
          </cell>
          <cell r="G44">
            <v>2796304</v>
          </cell>
        </row>
        <row r="45">
          <cell r="A45" t="str">
            <v>1.3.1.1.5.</v>
          </cell>
          <cell r="B45">
            <v>0</v>
          </cell>
          <cell r="C45" t="str">
            <v>Apakšaktivitāte "Atbalsts potenciālo bezdarbnieku apmācībai" / Sub-activity "Support to people at risk of unemployment"</v>
          </cell>
          <cell r="D45" t="str">
            <v>ESF</v>
          </cell>
          <cell r="E45" t="str">
            <v>LM / MoW</v>
          </cell>
          <cell r="F45" t="str">
            <v>P</v>
          </cell>
          <cell r="G45">
            <v>4369280</v>
          </cell>
        </row>
        <row r="46">
          <cell r="A46" t="str">
            <v>1.3.1.1.6.</v>
          </cell>
          <cell r="B46" t="str">
            <v>∆</v>
          </cell>
          <cell r="C46" t="str">
            <v>Aktivitāte "Atbalsts darba vietu radīšanai" / Activity "Support to create new jobs"</v>
          </cell>
          <cell r="D46" t="str">
            <v>ESF</v>
          </cell>
          <cell r="E46" t="str">
            <v>EM / MoE</v>
          </cell>
          <cell r="F46" t="str">
            <v>P</v>
          </cell>
          <cell r="G46">
            <v>4268616</v>
          </cell>
        </row>
        <row r="47">
          <cell r="A47" t="str">
            <v>1.3.1.2.</v>
          </cell>
          <cell r="B47">
            <v>0</v>
          </cell>
          <cell r="C47" t="str">
            <v>Aktivitāte "Atbalsts pašnodarbinātības un uzņēmējdarbības uzsākšanai"/ Activity "Support for self-employment and business start-ups"</v>
          </cell>
          <cell r="D47" t="str">
            <v>ESF</v>
          </cell>
          <cell r="E47" t="str">
            <v>EM / MoE</v>
          </cell>
          <cell r="F47" t="str">
            <v>P</v>
          </cell>
          <cell r="G47">
            <v>12817550.999999998</v>
          </cell>
        </row>
        <row r="48">
          <cell r="A48" t="str">
            <v>1.3.1.3.1.</v>
          </cell>
          <cell r="B48">
            <v>0</v>
          </cell>
          <cell r="C48" t="str">
            <v>Apakšaktivitāte "Darba attiecību un darba drošības normatīvo aktu uzraudzības pilnveidošana" / Sub-activity "Improvement of supervision of labour relations and occupational safety and health legislation implementation"</v>
          </cell>
          <cell r="D48" t="str">
            <v>ESF</v>
          </cell>
          <cell r="E48" t="str">
            <v>LM / MoW</v>
          </cell>
          <cell r="F48" t="str">
            <v>P</v>
          </cell>
          <cell r="G48">
            <v>739521</v>
          </cell>
        </row>
        <row r="49">
          <cell r="A49" t="str">
            <v>1.3.1.3.2.</v>
          </cell>
          <cell r="B49">
            <v>0</v>
          </cell>
          <cell r="C49" t="str">
            <v>Apakšaktivitāte "Darba attiecību un darba drošības normatīvo aktu praktiska piemērošana nozarēs un uzņēmumos" / Sub-activity "Practical application of the legislation on occupational safety and health and labour relations in sectors and enterprises"</v>
          </cell>
          <cell r="D49" t="str">
            <v>ESF</v>
          </cell>
          <cell r="E49" t="str">
            <v>LM / MoW</v>
          </cell>
          <cell r="F49" t="str">
            <v>P</v>
          </cell>
          <cell r="G49">
            <v>7839900</v>
          </cell>
        </row>
        <row r="50">
          <cell r="A50" t="str">
            <v>1.3.1.4.</v>
          </cell>
          <cell r="B50">
            <v>0</v>
          </cell>
          <cell r="C50" t="str">
            <v>Aktivitāte "Kapacitātes stiprināšana darba tirgus institūcijām"/ Activity "Capacity building of labour market institutions"</v>
          </cell>
          <cell r="D50" t="str">
            <v>ESF</v>
          </cell>
          <cell r="E50" t="str">
            <v>LM / MoW</v>
          </cell>
          <cell r="F50" t="str">
            <v>P</v>
          </cell>
          <cell r="G50">
            <v>2932167</v>
          </cell>
        </row>
        <row r="51">
          <cell r="A51" t="str">
            <v>1.3.1.5.</v>
          </cell>
          <cell r="B51">
            <v>0</v>
          </cell>
          <cell r="C51" t="str">
            <v>Aktivitāte "Vietējo nodarbinātības veicināšanas pasākumu plānu ieviešanas atbalsts" / Activity "Support for the implementation of regional action plans for promotion of employment"</v>
          </cell>
          <cell r="D51" t="str">
            <v>ESF</v>
          </cell>
          <cell r="E51" t="str">
            <v>LM / MoW</v>
          </cell>
          <cell r="F51" t="str">
            <v>P</v>
          </cell>
          <cell r="G51">
            <v>69575067</v>
          </cell>
        </row>
        <row r="52">
          <cell r="A52" t="str">
            <v>1.3.1.6.</v>
          </cell>
          <cell r="B52">
            <v>0</v>
          </cell>
          <cell r="C52" t="str">
            <v xml:space="preserve">Aktivitāte "Atbalsts dzimumu līdztiesības veicināšanai darba tirgū"/ Activity "Promotion of gender equality in the labour market" </v>
          </cell>
          <cell r="D52" t="str">
            <v>ESF</v>
          </cell>
          <cell r="E52" t="str">
            <v>LM / MoW</v>
          </cell>
          <cell r="F52" t="str">
            <v>-</v>
          </cell>
          <cell r="G52">
            <v>0</v>
          </cell>
        </row>
        <row r="53">
          <cell r="A53" t="str">
            <v>1.3.1.7.</v>
          </cell>
          <cell r="B53">
            <v>0</v>
          </cell>
          <cell r="C53" t="str">
            <v>Aktivitāte "Darba tirgus pieprasījuma īstermiņa un ilgtermiņa prognozēšanas un uzraudzības sistēmas attīstība"/ Activity "Forecasting short-term and long-term labour market demands and the development of a monitoring system"</v>
          </cell>
          <cell r="D53" t="str">
            <v>ESF</v>
          </cell>
          <cell r="E53" t="str">
            <v>LM / MoW</v>
          </cell>
          <cell r="F53" t="str">
            <v>P</v>
          </cell>
          <cell r="G53">
            <v>1046397</v>
          </cell>
        </row>
        <row r="54">
          <cell r="A54" t="str">
            <v>1.3.1.8.</v>
          </cell>
          <cell r="B54">
            <v>0</v>
          </cell>
          <cell r="C54" t="str">
            <v>Aktivitāte "Atbalsts labāko inovatīvo risinājumu meklējumiem un labas prakses piemēru integrēšanai darba tirgus politikās un ieviešanas instrumentārijos" / Activity "Support for seeking the best innovative solutions and for integrating the best practices in the labour market policies and implementation instruments"</v>
          </cell>
          <cell r="D54" t="str">
            <v>ESF</v>
          </cell>
          <cell r="E54" t="str">
            <v>LM / MoW</v>
          </cell>
          <cell r="F54" t="str">
            <v>-</v>
          </cell>
          <cell r="G54">
            <v>0</v>
          </cell>
        </row>
        <row r="55">
          <cell r="A55" t="str">
            <v>1.3.1.9.</v>
          </cell>
          <cell r="B55">
            <v>0</v>
          </cell>
          <cell r="C55" t="str">
            <v>Aktivitāte "Augstas kvalifikācijas darbinieku piesaiste" / Activity "Attraction of highly qualified employees"</v>
          </cell>
          <cell r="D55" t="str">
            <v>ESF</v>
          </cell>
          <cell r="E55" t="str">
            <v>EM / MoE</v>
          </cell>
          <cell r="F55" t="str">
            <v>P</v>
          </cell>
          <cell r="G55">
            <v>151241</v>
          </cell>
        </row>
        <row r="56">
          <cell r="A56" t="str">
            <v>1.3.2.1.</v>
          </cell>
          <cell r="B56">
            <v>0</v>
          </cell>
          <cell r="C56" t="str">
            <v>Aktivitāte "Veselības uzlabošana darbavietā, veicinot ilgtspējīgu nodarbinātību"/ Activity "Better Health at Work and Sustaining Employment"</v>
          </cell>
          <cell r="D56" t="str">
            <v>ESF</v>
          </cell>
          <cell r="E56" t="str">
            <v>VeM / MoH</v>
          </cell>
          <cell r="F56" t="str">
            <v>-</v>
          </cell>
          <cell r="G56">
            <v>0</v>
          </cell>
        </row>
        <row r="57">
          <cell r="A57" t="str">
            <v>1.3.2.2.</v>
          </cell>
          <cell r="B57">
            <v>0</v>
          </cell>
          <cell r="C57" t="str">
            <v>Aktivitāte "Pētījumi un aptaujas par veselību darbā"/ Activity "Studies and surveys in health at work"</v>
          </cell>
          <cell r="D57" t="str">
            <v>ESF</v>
          </cell>
          <cell r="E57" t="str">
            <v>VeM / MoH</v>
          </cell>
          <cell r="F57" t="str">
            <v>-</v>
          </cell>
          <cell r="G57">
            <v>0</v>
          </cell>
        </row>
        <row r="58">
          <cell r="A58" t="str">
            <v>1.3.2.3.</v>
          </cell>
          <cell r="B58">
            <v>0</v>
          </cell>
          <cell r="C58" t="str">
            <v>Aktivitāte "Veselības aprūpes un veicināšanas procesā iesaistīto institūciju personāla kompetences, prasmju un iemaņu līmeņa paaugstināšana"/ Activitity "Enhancement of competencies, qualification and skills of health care and health promotion professionals"</v>
          </cell>
          <cell r="D58" t="str">
            <v>ESF</v>
          </cell>
          <cell r="E58" t="str">
            <v>VeM / MoH</v>
          </cell>
          <cell r="F58" t="str">
            <v>P</v>
          </cell>
          <cell r="G58">
            <v>12407934</v>
          </cell>
        </row>
        <row r="59">
          <cell r="A59" t="str">
            <v>1.4.1.1.1.</v>
          </cell>
          <cell r="B59">
            <v>0</v>
          </cell>
          <cell r="C59" t="str">
            <v>Apakšaktivitāte "Kompleksi atbalsta pasākumi iedzīvotāju integrēšanai darba tirgū"/ Sub-activity „Complex supporting activities for inhabitants’ integration in labour market”</v>
          </cell>
          <cell r="D59" t="str">
            <v>ESF</v>
          </cell>
          <cell r="E59" t="str">
            <v>LM /MoW</v>
          </cell>
          <cell r="F59" t="str">
            <v>P</v>
          </cell>
          <cell r="G59">
            <v>16707386</v>
          </cell>
        </row>
        <row r="60">
          <cell r="A60" t="str">
            <v>1.4.1.1.2.</v>
          </cell>
          <cell r="B60">
            <v>0</v>
          </cell>
          <cell r="C60" t="str">
            <v>Apakšaktivitāte "Atbalstītās nodarbinātības pasākumi mērķgrupu bezdarbniekiem"/ Activity "Supported employment measures for unemployed persons from specific target groups"</v>
          </cell>
          <cell r="D60" t="str">
            <v>ESF</v>
          </cell>
          <cell r="E60" t="str">
            <v>LM /MoW</v>
          </cell>
          <cell r="F60" t="str">
            <v>P</v>
          </cell>
          <cell r="G60">
            <v>12386120</v>
          </cell>
        </row>
        <row r="61">
          <cell r="A61" t="str">
            <v>1.4.1.2.1.</v>
          </cell>
          <cell r="B61">
            <v>0</v>
          </cell>
          <cell r="C61" t="str">
            <v>Apakšaktivitāte "Darbspēju vērtēšanas sistēmas pilnveidošana"/ Sub-activity „Development of the system for working ability assesment”</v>
          </cell>
          <cell r="D61" t="str">
            <v>ESF</v>
          </cell>
          <cell r="E61" t="str">
            <v>LM /MoW</v>
          </cell>
          <cell r="F61" t="str">
            <v>P</v>
          </cell>
          <cell r="G61">
            <v>1795787</v>
          </cell>
        </row>
        <row r="62">
          <cell r="A62" t="str">
            <v>1.4.1.2.2.</v>
          </cell>
          <cell r="B62">
            <v>0</v>
          </cell>
          <cell r="C62" t="str">
            <v>Apakšaktivitāte "Sociālās rehabilitācijas pakalpojumu attīstība personām ar redzes un dzirdes traucējumiem"/ Sub-activity „The development of social rehabilitation services for persons with sight and hearing disorders”</v>
          </cell>
          <cell r="D62" t="str">
            <v>ESF</v>
          </cell>
          <cell r="E62" t="str">
            <v>LM /MoW</v>
          </cell>
          <cell r="F62" t="str">
            <v>P</v>
          </cell>
          <cell r="G62">
            <v>4574733</v>
          </cell>
        </row>
        <row r="63">
          <cell r="A63" t="str">
            <v>1.4.1.2.4.</v>
          </cell>
          <cell r="B63">
            <v>0</v>
          </cell>
          <cell r="C63" t="str">
            <v>Sociālās rehabilitācijas un institūcijām alternatīvu sociālās aprūpes pakalpojumu attīstība reģionos/ Sub-activity „Development of social rehabilitation and alternative social care services in regions“</v>
          </cell>
          <cell r="D63" t="str">
            <v>ESF</v>
          </cell>
          <cell r="E63" t="str">
            <v>LM /MoW</v>
          </cell>
          <cell r="F63" t="str">
            <v>P</v>
          </cell>
          <cell r="G63">
            <v>12550797</v>
          </cell>
        </row>
        <row r="64">
          <cell r="A64" t="str">
            <v>1.5.1.1.1.</v>
          </cell>
          <cell r="B64">
            <v>0</v>
          </cell>
          <cell r="C64" t="str">
            <v>Apakšaktivitāte "Atbalsts strukturālo reformu īstenošanai un analītisko spēju stiprināšanai valsts pārvaldē"/ Sub-activity "Improvement of Policy Planning, Policy Implementation and Policy Impact Assessment"</v>
          </cell>
          <cell r="D64" t="str">
            <v>ESF</v>
          </cell>
          <cell r="E64" t="str">
            <v>FM/MoF</v>
          </cell>
          <cell r="F64" t="str">
            <v>P</v>
          </cell>
          <cell r="G64">
            <v>4375699</v>
          </cell>
        </row>
        <row r="65">
          <cell r="A65" t="str">
            <v>1.5.1.1.2.</v>
          </cell>
          <cell r="B65">
            <v>0</v>
          </cell>
          <cell r="C65" t="str">
            <v>Apakšaktivitāte "Politikas pētījumu veikšana"/ Sub-activity "Conducting Policy Research"</v>
          </cell>
          <cell r="D65" t="str">
            <v>ESF</v>
          </cell>
          <cell r="E65" t="str">
            <v>Vkanceleja/State Chancellery</v>
          </cell>
          <cell r="F65" t="str">
            <v>-</v>
          </cell>
          <cell r="G65">
            <v>0</v>
          </cell>
        </row>
        <row r="66">
          <cell r="A66" t="str">
            <v>1.5.1.2.</v>
          </cell>
          <cell r="B66">
            <v>0</v>
          </cell>
          <cell r="C66" t="str">
            <v>Aktivitāte "Administratīvo šķēršļu samazināšana un publisko pakalpojumu kvalitātes uzlabošana"/ Activity "Reduction of Administrative Barriers and Quality Improvement of Public Services"</v>
          </cell>
          <cell r="D66" t="str">
            <v>ESF</v>
          </cell>
          <cell r="E66" t="str">
            <v>Vkanceleja/State Chancellery</v>
          </cell>
          <cell r="F66" t="str">
            <v>P</v>
          </cell>
          <cell r="G66">
            <v>2452170</v>
          </cell>
        </row>
        <row r="67">
          <cell r="A67" t="str">
            <v>1.5.1.3.1.</v>
          </cell>
          <cell r="B67">
            <v>0</v>
          </cell>
          <cell r="C67" t="str">
            <v>Apakšaktivitāte "Kvalitātes vadības sistēmas izveide un ieviešana"/ Sub-activity "Development and Introduction of the Quality Management System"</v>
          </cell>
          <cell r="D67" t="str">
            <v>ESF</v>
          </cell>
          <cell r="E67" t="str">
            <v>Vkanceleja/State Chancellery</v>
          </cell>
          <cell r="F67" t="str">
            <v>P</v>
          </cell>
          <cell r="G67">
            <v>485346</v>
          </cell>
        </row>
        <row r="68">
          <cell r="A68" t="str">
            <v>1.5.1.3.2.</v>
          </cell>
          <cell r="B68">
            <v>0</v>
          </cell>
          <cell r="C68" t="str">
            <v>Apakšaktivitāte "Publisko pakalpojumu kvalitātes paaugstināšana valsts, reģionālā un vietējā līmenī"/ Sub-activity "Improvement of Quality of Public Services at the National, Regional and Local Level"</v>
          </cell>
          <cell r="D68" t="str">
            <v>ESF</v>
          </cell>
          <cell r="E68" t="str">
            <v>Vkanceleja/State Chancellery</v>
          </cell>
          <cell r="F68" t="str">
            <v>P</v>
          </cell>
          <cell r="G68">
            <v>645281</v>
          </cell>
        </row>
        <row r="69">
          <cell r="A69" t="str">
            <v>1.5.2.1.</v>
          </cell>
          <cell r="B69" t="str">
            <v>*</v>
          </cell>
          <cell r="C69" t="str">
            <v>Aktivitāte "Publiskās pārvaldes cilvēkresursu plānošanas un vadības IT sistēmas izstrāde un ieviešana" / Activity "Development of Human Resource Planning and Management System in Public Administration"</v>
          </cell>
          <cell r="D69" t="str">
            <v>ESF</v>
          </cell>
          <cell r="E69" t="str">
            <v>Vkanceleja/State Chancellery</v>
          </cell>
          <cell r="F69" t="str">
            <v>P</v>
          </cell>
          <cell r="G69">
            <v>78409</v>
          </cell>
        </row>
        <row r="70">
          <cell r="A70" t="str">
            <v>1.5.2.2.1.</v>
          </cell>
          <cell r="B70">
            <v>0</v>
          </cell>
          <cell r="C70" t="str">
            <v>Apakšaktivitāte "Sociālo partneru administratīvās kapacitātes stiprināšana"/ Sub-activity "Administrative Capacity Building of Social Partners"</v>
          </cell>
          <cell r="D70" t="str">
            <v>ESF</v>
          </cell>
          <cell r="E70" t="str">
            <v>Vkanceleja/State Chancellery</v>
          </cell>
          <cell r="F70" t="str">
            <v>I</v>
          </cell>
          <cell r="G70">
            <v>2894995</v>
          </cell>
        </row>
        <row r="71">
          <cell r="A71" t="str">
            <v>1.5.2.2.2.</v>
          </cell>
          <cell r="B71">
            <v>0</v>
          </cell>
          <cell r="C71" t="str">
            <v>Apakšaktivitāte "NVO administratīvās kapacitātes stiprināšana"/ Sub-activity "Administrative Capacity Building of NGOs"</v>
          </cell>
          <cell r="D71" t="str">
            <v>ESF</v>
          </cell>
          <cell r="E71" t="str">
            <v>Vkanceleja/State Chancellery</v>
          </cell>
          <cell r="F71" t="str">
            <v>P</v>
          </cell>
          <cell r="G71">
            <v>3308852</v>
          </cell>
        </row>
        <row r="72">
          <cell r="A72" t="str">
            <v>1.5.2.2.3.</v>
          </cell>
          <cell r="B72">
            <v>0</v>
          </cell>
          <cell r="C72" t="str">
            <v>Apakšaktivitāte "Atbalsts pašvaldībām kapacitātes stiprināšanā Eiropas Savienības struktūrfondu finansēto pasākumu ieviešanā" / Sub-activity "Support to Municipalities in Building their Capacities to Implement Measures financed by the Structural Funds"</v>
          </cell>
          <cell r="D72" t="str">
            <v>ESF</v>
          </cell>
          <cell r="E72" t="str">
            <v>Vkanceleja/State Chancellery</v>
          </cell>
          <cell r="F72" t="str">
            <v>P</v>
          </cell>
          <cell r="G72">
            <v>1915908</v>
          </cell>
        </row>
        <row r="73">
          <cell r="A73" t="str">
            <v>1.5.3.1.</v>
          </cell>
          <cell r="B73">
            <v>0</v>
          </cell>
          <cell r="C73" t="str">
            <v>Aktivitāte "Speciālistu piesaiste plānošanas reģioniem, pilsētām un novadiem" / Activity "Attracting Specialists to Planning Regions, Towns and Amalgamated Municipalities"</v>
          </cell>
          <cell r="D73" t="str">
            <v>ESF</v>
          </cell>
          <cell r="E73" t="str">
            <v>VARAM/ MoEPRD</v>
          </cell>
          <cell r="F73" t="str">
            <v>P</v>
          </cell>
          <cell r="G73">
            <v>3506867</v>
          </cell>
        </row>
        <row r="74">
          <cell r="A74" t="str">
            <v>1.5.3.2.</v>
          </cell>
          <cell r="B74">
            <v>0</v>
          </cell>
          <cell r="C74" t="str">
            <v>Aktivitāte "Plānošanas reģionu un vietējo pašvaldību attīstības plānošanas kapacitātes paaugstināšana" / Activity "Development Planning Capacity Building of Planning Regions and Local Governments"</v>
          </cell>
          <cell r="D74" t="str">
            <v>ESF</v>
          </cell>
          <cell r="E74" t="str">
            <v>VARAM/ MoEPRD</v>
          </cell>
          <cell r="F74" t="str">
            <v>P</v>
          </cell>
          <cell r="G74">
            <v>3227488</v>
          </cell>
        </row>
        <row r="75">
          <cell r="A75" t="str">
            <v>1.6.1.1.</v>
          </cell>
          <cell r="B75">
            <v>0</v>
          </cell>
          <cell r="C75" t="str">
            <v>Aktivitāte "Programmas vadības un atbalsta funkciju nodrošināšana"/ Activity "Assistance for the Management of the Operational Programme"</v>
          </cell>
          <cell r="D75" t="str">
            <v>ESF</v>
          </cell>
          <cell r="E75" t="str">
            <v>FM/MoF</v>
          </cell>
          <cell r="F75" t="str">
            <v>Ī</v>
          </cell>
          <cell r="G75">
            <v>18280717</v>
          </cell>
        </row>
        <row r="76">
          <cell r="A76" t="str">
            <v>2.</v>
          </cell>
          <cell r="B76">
            <v>0</v>
          </cell>
          <cell r="C76" t="str">
            <v>Darbības programma "Uzņēmējdarbība un inovācijas" 6 * / II Operational programme "Entrepreneurship and Innovations" 6 *</v>
          </cell>
          <cell r="D76" t="str">
            <v>ERAF / ERDF</v>
          </cell>
          <cell r="E76" t="str">
            <v>-</v>
          </cell>
          <cell r="F76">
            <v>0</v>
          </cell>
          <cell r="G76">
            <v>696281634</v>
          </cell>
        </row>
        <row r="77">
          <cell r="A77" t="str">
            <v>2.1.1.1.</v>
          </cell>
          <cell r="B77" t="str">
            <v>∆</v>
          </cell>
          <cell r="C77" t="str">
            <v>Aktivitāte "Atbalsts zinātnei un pētniecībai"/ Activity "Support to Science and Research"</v>
          </cell>
          <cell r="D77" t="str">
            <v>ERAF / ERDF</v>
          </cell>
          <cell r="E77" t="str">
            <v>IZM / MoES</v>
          </cell>
          <cell r="F77" t="str">
            <v>Ī</v>
          </cell>
          <cell r="G77">
            <v>61902422</v>
          </cell>
        </row>
        <row r="78">
          <cell r="A78" t="str">
            <v>2.1.1.2.</v>
          </cell>
          <cell r="B78">
            <v>0</v>
          </cell>
          <cell r="C78" t="str">
            <v>Aktivitāte "Atbalsts starptautiskās sadarbības projektiem zinātnē un tehnoloģijās" / Activity "Support to International Cooperation Projects in Research and Technologies"</v>
          </cell>
          <cell r="D78" t="str">
            <v>ERAF / ERDF</v>
          </cell>
          <cell r="E78" t="str">
            <v>IZM / MoES</v>
          </cell>
          <cell r="F78" t="str">
            <v>Ī</v>
          </cell>
          <cell r="G78">
            <v>6250097</v>
          </cell>
        </row>
        <row r="79">
          <cell r="A79" t="str">
            <v>2.1.1.3.1.</v>
          </cell>
          <cell r="B79">
            <v>0</v>
          </cell>
          <cell r="C79" t="str">
            <v>Apakšaktivitāte "Zinātniskās infrastruktūras attīstība"/ Sub-activity "Development of  Research Infrastructure"</v>
          </cell>
          <cell r="D79" t="str">
            <v>ERAF</v>
          </cell>
          <cell r="E79" t="str">
            <v>IZM / MoES</v>
          </cell>
          <cell r="F79" t="str">
            <v>Ī</v>
          </cell>
          <cell r="G79">
            <v>103886124</v>
          </cell>
        </row>
        <row r="80">
          <cell r="A80" t="str">
            <v>2.1.1.3.2.</v>
          </cell>
          <cell r="B80">
            <v>0</v>
          </cell>
          <cell r="C80" t="str">
            <v>Apakšaktivitāte "Informācijas tehnoloģiju infrastruktūras un informācijas sistēmu uzlabošana zinātniskajai darbībai" / Sub-activity "Improvement of IT Infrastructure and IT System for the Research Needs"</v>
          </cell>
          <cell r="D80" t="str">
            <v>ERAF / ERDF</v>
          </cell>
          <cell r="E80" t="str">
            <v>IZM / MoES</v>
          </cell>
          <cell r="F80" t="str">
            <v>Ī</v>
          </cell>
          <cell r="G80">
            <v>14960591</v>
          </cell>
        </row>
        <row r="81">
          <cell r="A81" t="str">
            <v>2.1.1.3.3.</v>
          </cell>
          <cell r="B81">
            <v>0</v>
          </cell>
          <cell r="C81" t="str">
            <v>Apakšaktivitāte "Zinatnisko institūciju institucionālās kapacitātes attīstība" / Sub-activity "Institutional Capacity Development of Research Institutions"</v>
          </cell>
          <cell r="D81" t="str">
            <v>ERAF / ERDF</v>
          </cell>
          <cell r="E81" t="str">
            <v>IZM / MoES</v>
          </cell>
          <cell r="F81" t="str">
            <v>Ī</v>
          </cell>
          <cell r="G81">
            <v>11869433</v>
          </cell>
        </row>
        <row r="82">
          <cell r="A82" t="str">
            <v>2.1.2.1.1.</v>
          </cell>
          <cell r="B82" t="str">
            <v>∆</v>
          </cell>
          <cell r="C82" t="str">
            <v>Apakšaktivitāte "Kompetences centri" / Sub-activity "Competence centres"</v>
          </cell>
          <cell r="D82" t="str">
            <v>ERAF / ERDF</v>
          </cell>
          <cell r="E82" t="str">
            <v>EM / MoE</v>
          </cell>
          <cell r="F82" t="str">
            <v>Ī</v>
          </cell>
          <cell r="G82">
            <v>53178020</v>
          </cell>
        </row>
        <row r="83">
          <cell r="A83" t="str">
            <v>2.1.2.1.2.</v>
          </cell>
          <cell r="B83">
            <v>0</v>
          </cell>
          <cell r="C83" t="str">
            <v>Apakšaktivitāte "Tehnoloģiju pārneses kontaktpunkti"/ Sub-activity "Contact Points of Transfer of Technologies"</v>
          </cell>
          <cell r="D83" t="str">
            <v>ERAF / ERDF</v>
          </cell>
          <cell r="E83" t="str">
            <v>EM / MoE</v>
          </cell>
          <cell r="F83" t="str">
            <v>P</v>
          </cell>
          <cell r="G83">
            <v>2683570</v>
          </cell>
        </row>
        <row r="84">
          <cell r="A84" t="str">
            <v>2.1.2.1.3.</v>
          </cell>
          <cell r="B84">
            <v>0</v>
          </cell>
          <cell r="C84" t="str">
            <v>Apakšaktivitāte "Tehnoloģiju pārneses centri"/ Sub-activity "Centres of transfer of Technologies"</v>
          </cell>
          <cell r="D84" t="str">
            <v>ERAF / ERDF</v>
          </cell>
          <cell r="E84" t="str">
            <v>EM / MoE</v>
          </cell>
          <cell r="F84" t="str">
            <v>-</v>
          </cell>
          <cell r="G84">
            <v>0</v>
          </cell>
        </row>
        <row r="85">
          <cell r="A85" t="str">
            <v>2.1.2.2.1.</v>
          </cell>
          <cell r="B85" t="str">
            <v>*</v>
          </cell>
          <cell r="C85" t="str">
            <v>Apakšaktivitāte "Jaunu produktu un tehnoloģiju izstrāde" / Sub-activity "Development of new products and technologies"</v>
          </cell>
          <cell r="D85" t="str">
            <v>ERAF / ERDF</v>
          </cell>
          <cell r="E85" t="str">
            <v>EM / MoE</v>
          </cell>
          <cell r="F85" t="str">
            <v>P</v>
          </cell>
          <cell r="G85">
            <v>7176611</v>
          </cell>
        </row>
        <row r="86">
          <cell r="A86" t="str">
            <v>2.1.2.2.2.</v>
          </cell>
          <cell r="B86" t="str">
            <v>*</v>
          </cell>
          <cell r="C86" t="str">
            <v xml:space="preserve">Apakšaktivitāte "Jaunu produktu un tehnoloģiju izstrāde - atbalsts jaunu produktu un tehnoloģiju ieviešanai ražošanā"/Sub-activity "Development of new products and technologies - aid for implementation of new products and Technologies in production" </v>
          </cell>
          <cell r="D86" t="str">
            <v>ERAF / ERDF</v>
          </cell>
          <cell r="E86" t="str">
            <v>EM / MoE</v>
          </cell>
          <cell r="F86" t="str">
            <v>P</v>
          </cell>
          <cell r="G86">
            <v>38184326</v>
          </cell>
        </row>
        <row r="87">
          <cell r="A87" t="str">
            <v>2.1.2.2.3.</v>
          </cell>
          <cell r="B87" t="str">
            <v>*</v>
          </cell>
          <cell r="C87" t="str">
            <v>Apakšaktivitāte "Jaunu produktu un tehnoloģiju izstrāde - atbalsts rūpnieciskā īpašuma tiesību nostiprināšanai" /Sub-activity "Development of new products and technologies -  aid for industrial property rights"</v>
          </cell>
          <cell r="D87" t="str">
            <v>ERAF / ERDF</v>
          </cell>
          <cell r="E87" t="str">
            <v>EM / MoE</v>
          </cell>
          <cell r="F87" t="str">
            <v>P</v>
          </cell>
          <cell r="G87">
            <v>76947</v>
          </cell>
        </row>
        <row r="88">
          <cell r="A88" t="str">
            <v>2.1.2.2.4.</v>
          </cell>
          <cell r="B88">
            <v>0</v>
          </cell>
          <cell r="C88" t="str">
            <v>Apakšaktivitāte "MVK jaunu produktu un tehnoloģiju attīstības programma"/ Sub-activity "New product and technology development in SMEs"</v>
          </cell>
          <cell r="D88" t="str">
            <v>ERAF / ERDF</v>
          </cell>
          <cell r="E88" t="str">
            <v>EM / MoE</v>
          </cell>
          <cell r="F88" t="str">
            <v>P</v>
          </cell>
          <cell r="G88">
            <v>745744</v>
          </cell>
        </row>
        <row r="89">
          <cell r="A89" t="str">
            <v>2.1.2.3.1.</v>
          </cell>
          <cell r="B89">
            <v>0</v>
          </cell>
          <cell r="C89" t="str">
            <v>Apakšaktivitāte "Rīgas zinātnes un tehnoloģiju parka (ZTP) attīstība"/Sub-activity "Development of Science and Technology park of Riga"</v>
          </cell>
          <cell r="D89" t="str">
            <v>ERAF / ERDF</v>
          </cell>
          <cell r="E89" t="str">
            <v>EM / MoE</v>
          </cell>
          <cell r="F89" t="str">
            <v>-</v>
          </cell>
          <cell r="G89">
            <v>0</v>
          </cell>
        </row>
        <row r="90">
          <cell r="A90" t="str">
            <v>2.1.2.4.</v>
          </cell>
          <cell r="B90" t="str">
            <v>∆*</v>
          </cell>
          <cell r="C90" t="str">
            <v xml:space="preserve">Aktivitāte "Augstas pievienotās vērtības investīcijas"/Activity "High value-added investments" </v>
          </cell>
          <cell r="D90" t="str">
            <v>ERAF / ERDF</v>
          </cell>
          <cell r="E90" t="str">
            <v>EM / MoE</v>
          </cell>
          <cell r="F90" t="str">
            <v>Ī</v>
          </cell>
          <cell r="G90">
            <v>150970153</v>
          </cell>
        </row>
        <row r="91">
          <cell r="A91" t="str">
            <v>2.2.1.1.</v>
          </cell>
          <cell r="B91">
            <v>0</v>
          </cell>
          <cell r="C91" t="str">
            <v xml:space="preserve"> Aktivitāte "Ieguldījumu fonds investīcijām garantijās, paaugstināta riska aizdevumos, riska kapitāla fondos un cita veida finanšu instrumentos"/Activity "Holding fund for the investment in guarantee, high-risk loans, and venture capital funds and other financial instruments" </v>
          </cell>
          <cell r="D91" t="str">
            <v>ERAF / ERDF</v>
          </cell>
          <cell r="E91" t="str">
            <v>EM / MoE</v>
          </cell>
          <cell r="F91" t="str">
            <v>Ī</v>
          </cell>
          <cell r="G91">
            <v>60173796</v>
          </cell>
        </row>
        <row r="92">
          <cell r="A92" t="str">
            <v>2.2.1.2.1.</v>
          </cell>
          <cell r="B92">
            <v>0</v>
          </cell>
          <cell r="C92" t="str">
            <v>Apakšaktivitāte "Biznesa eņģeļu tīkls"/Sub-activity "Business angels network"</v>
          </cell>
          <cell r="D92" t="str">
            <v>ERAF / ERDF</v>
          </cell>
          <cell r="E92" t="str">
            <v>EM / MoE</v>
          </cell>
          <cell r="F92" t="str">
            <v>-</v>
          </cell>
          <cell r="G92">
            <v>0</v>
          </cell>
        </row>
        <row r="93">
          <cell r="A93" t="str">
            <v>2.2.1.2.2.</v>
          </cell>
          <cell r="B93">
            <v>0</v>
          </cell>
          <cell r="C93" t="str">
            <v>Apakšaktivitāte "Vērtspapīru birža MVK"/Sub-activity "Stock Exchange for SMEs"</v>
          </cell>
          <cell r="D93" t="str">
            <v>ERAF / ERDF</v>
          </cell>
          <cell r="E93" t="str">
            <v>EM / MoE</v>
          </cell>
          <cell r="F93" t="str">
            <v>-</v>
          </cell>
          <cell r="G93">
            <v>0</v>
          </cell>
        </row>
        <row r="94">
          <cell r="A94" t="str">
            <v>2.2.1.3.</v>
          </cell>
          <cell r="B94">
            <v>0</v>
          </cell>
          <cell r="C94" t="str">
            <v xml:space="preserve">Aktivitāte "Garantijas komersantu konkurētspējas uzlabošanai" /Activity "Guarantees for development of enterprise competitiveness" </v>
          </cell>
          <cell r="D94" t="str">
            <v>ERAF / ERDF</v>
          </cell>
          <cell r="E94" t="str">
            <v>EM / MoE</v>
          </cell>
          <cell r="F94" t="str">
            <v>P</v>
          </cell>
          <cell r="G94">
            <v>15440673</v>
          </cell>
        </row>
        <row r="95">
          <cell r="A95" t="str">
            <v>2.2.1.4.1.</v>
          </cell>
          <cell r="B95">
            <v>0</v>
          </cell>
          <cell r="C95" t="str">
            <v>Apakšaktivitāte "Atbalsts aizdevumu veidā komersantu konkurētspējas uzlabošanai"/Sub-activity "Support in a way of loans for development of enterprise competitiveness"</v>
          </cell>
          <cell r="D95" t="str">
            <v>ERAF / ERDF</v>
          </cell>
          <cell r="E95" t="str">
            <v>EM / MoE</v>
          </cell>
          <cell r="F95" t="str">
            <v>Ī</v>
          </cell>
          <cell r="G95">
            <v>56301708</v>
          </cell>
        </row>
        <row r="96">
          <cell r="A96" t="str">
            <v>2.2.1.4.2.</v>
          </cell>
          <cell r="B96">
            <v>0</v>
          </cell>
          <cell r="C96" t="str">
            <v>Apakšaktivitāte "Mezanīna aizdevumi un nodrošinājuma garantijas saimnieciskās darbības veicēju konkurētspējas uzlabošanai"/ Sub-activity "Mezzanine Investment Loans and Guarantees for Development of Economic Operators Competitiveness"</v>
          </cell>
          <cell r="D96" t="str">
            <v>ERAF / ERDF</v>
          </cell>
          <cell r="E96" t="str">
            <v>EM / MoE</v>
          </cell>
          <cell r="F96" t="str">
            <v>Ī</v>
          </cell>
          <cell r="G96">
            <v>15599209</v>
          </cell>
        </row>
        <row r="97">
          <cell r="A97" t="str">
            <v>2.3.1.1.1.</v>
          </cell>
          <cell r="B97" t="str">
            <v>*</v>
          </cell>
          <cell r="C97" t="str">
            <v xml:space="preserve">Apakšaktivitāte „Ārējo tirgu apgūšana - ārējais mārketings” /Sub-activity  ”Access to international trade markets-external marketing” </v>
          </cell>
          <cell r="D97" t="str">
            <v>ERAF / ERDF</v>
          </cell>
          <cell r="E97" t="str">
            <v>EM / MoE</v>
          </cell>
          <cell r="F97" t="str">
            <v>Ī</v>
          </cell>
          <cell r="G97">
            <v>16979382</v>
          </cell>
        </row>
        <row r="98">
          <cell r="A98" t="str">
            <v>2.3.1.1.2.</v>
          </cell>
          <cell r="B98">
            <v>0</v>
          </cell>
          <cell r="C98" t="str">
            <v>Apakšaktivitāte „Ārējo tirgu apgūšana – nozaru starptautiskās konkurētspējas stiprināšana” /Sub-activity “Access to international trade markets-strengthening international competitiveness  of industry sector”</v>
          </cell>
          <cell r="D98" t="str">
            <v>ERAF / ERDF</v>
          </cell>
          <cell r="E98" t="str">
            <v>EM / MoE</v>
          </cell>
          <cell r="F98" t="str">
            <v>Ī</v>
          </cell>
          <cell r="G98">
            <v>8407795</v>
          </cell>
        </row>
        <row r="99">
          <cell r="A99" t="str">
            <v>2.3.1.2.</v>
          </cell>
          <cell r="B99">
            <v>0</v>
          </cell>
          <cell r="C99" t="str">
            <v>Aktivitāte "Pasākumi motivācijas celšanai inovācijām un uzņēmējdarbības uzsākšanai"/Activity "Measures to encourage innovations and business start-ups"</v>
          </cell>
          <cell r="D99" t="str">
            <v>ERAF / ERDF</v>
          </cell>
          <cell r="E99" t="str">
            <v>EM / MoE</v>
          </cell>
          <cell r="F99" t="str">
            <v>Ī</v>
          </cell>
          <cell r="G99">
            <v>2439374</v>
          </cell>
        </row>
        <row r="100">
          <cell r="A100" t="str">
            <v>2.3.2.1.</v>
          </cell>
          <cell r="B100">
            <v>0</v>
          </cell>
          <cell r="C100" t="str">
            <v>Aktivitāte "Biznesa inkubatori"/Activity "Business incubators"</v>
          </cell>
          <cell r="D100" t="str">
            <v>ERAF / ERDF</v>
          </cell>
          <cell r="E100" t="str">
            <v>EM / MoE</v>
          </cell>
          <cell r="F100" t="str">
            <v>Ī</v>
          </cell>
          <cell r="G100">
            <v>24444111</v>
          </cell>
        </row>
        <row r="101">
          <cell r="A101" t="str">
            <v>2.3.2.2.1.</v>
          </cell>
          <cell r="B101" t="str">
            <v>*</v>
          </cell>
          <cell r="C101" t="str">
            <v>Apakšaktivitāte "Atbalsts ieguldījumiem mikro, maziem un vidējiem komersantiem īpaši atbalstāmajās teritorijās"/Sub-Activity "Co-financing to the investments in micro, small and medium-sized entreprises operating in the specially assisted arears"</v>
          </cell>
          <cell r="D101" t="str">
            <v>ERAF / ERDF</v>
          </cell>
          <cell r="E101" t="str">
            <v>EM / MoE</v>
          </cell>
          <cell r="F101" t="str">
            <v>P</v>
          </cell>
          <cell r="G101">
            <v>7606415</v>
          </cell>
        </row>
        <row r="102">
          <cell r="A102" t="str">
            <v>2.3.2.2.2.</v>
          </cell>
          <cell r="B102">
            <v>0</v>
          </cell>
          <cell r="C102" t="str">
            <v>Apakšaktivitāte "Atbalsts ieguldījumiem ražošanas telpu izveidei vai rekonstrukcijai"/ Sub-activity "Co-financing to the investments in reconstruction or development of industrial premises"</v>
          </cell>
          <cell r="D102" t="str">
            <v>ERAF / ERDF</v>
          </cell>
          <cell r="E102" t="str">
            <v>EM / MoE</v>
          </cell>
          <cell r="F102" t="str">
            <v>Ī</v>
          </cell>
          <cell r="G102">
            <v>9413045</v>
          </cell>
        </row>
        <row r="103">
          <cell r="A103" t="str">
            <v>2.3.2.2.3.</v>
          </cell>
          <cell r="B103" t="str">
            <v>∆</v>
          </cell>
          <cell r="C103" t="str">
            <v>Apakšaktivitāte "Atbalsts ieguldījumiem infrastruktūrā uzņēmējdarbības attīstībai"/ Sub-activity "Support for investments in infrastructure for Development of Entrepreneurship"</v>
          </cell>
          <cell r="D103" t="str">
            <v>ERAF / ERDF</v>
          </cell>
          <cell r="E103" t="str">
            <v>VARAM/ MoEPRD</v>
          </cell>
          <cell r="F103" t="str">
            <v>Ī</v>
          </cell>
          <cell r="G103">
            <v>10</v>
          </cell>
        </row>
        <row r="104">
          <cell r="A104" t="str">
            <v>2.3.2.3.</v>
          </cell>
          <cell r="B104">
            <v>0</v>
          </cell>
          <cell r="C104" t="str">
            <v>Aktivitāte "Klasteru programma"/Activity "Cluster programm"</v>
          </cell>
          <cell r="D104" t="str">
            <v>ERAF / ERDF</v>
          </cell>
          <cell r="E104" t="str">
            <v>EM / MoE</v>
          </cell>
          <cell r="F104" t="str">
            <v>Ī</v>
          </cell>
          <cell r="G104">
            <v>4607022</v>
          </cell>
        </row>
        <row r="105">
          <cell r="A105" t="str">
            <v>2.4.1.1.</v>
          </cell>
          <cell r="B105">
            <v>0</v>
          </cell>
          <cell r="C105" t="str">
            <v>Aktivitāte "Programmas vadības un atbalsta funkciju nodrošināšana"/Activity "Ensuring programme management and support"</v>
          </cell>
          <cell r="D105" t="str">
            <v>ERAF / ERDF</v>
          </cell>
          <cell r="E105" t="str">
            <v>FM / MoF</v>
          </cell>
          <cell r="F105" t="str">
            <v>Ī</v>
          </cell>
          <cell r="G105">
            <v>22985056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87"/>
  <sheetViews>
    <sheetView tabSelected="1" zoomScale="50" zoomScaleNormal="50" zoomScaleSheetLayoutView="5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33" sqref="G33"/>
    </sheetView>
  </sheetViews>
  <sheetFormatPr defaultColWidth="9.140625" defaultRowHeight="15" outlineLevelRow="1" outlineLevelCol="1"/>
  <cols>
    <col min="1" max="1" width="17.140625" style="17" customWidth="1"/>
    <col min="2" max="2" width="48" style="18" customWidth="1"/>
    <col min="3" max="3" width="17.140625" style="12" customWidth="1"/>
    <col min="4" max="4" width="14.7109375" style="12" customWidth="1"/>
    <col min="5" max="5" width="15.5703125" style="24" customWidth="1"/>
    <col min="6" max="6" width="20.7109375" style="12" customWidth="1"/>
    <col min="7" max="7" width="24.85546875" style="12" customWidth="1"/>
    <col min="8" max="9" width="23" style="12" customWidth="1"/>
    <col min="10" max="10" width="26.140625" style="12" customWidth="1"/>
    <col min="11" max="12" width="22.85546875" style="9" customWidth="1"/>
    <col min="13" max="13" width="22.5703125" style="9" customWidth="1"/>
    <col min="14" max="15" width="20.140625" style="9" customWidth="1"/>
    <col min="16" max="18" width="25" style="9" customWidth="1"/>
    <col min="19" max="19" width="23" style="9" customWidth="1"/>
    <col min="20" max="20" width="22.140625" style="9" customWidth="1"/>
    <col min="21" max="21" width="21.28515625" style="9" customWidth="1"/>
    <col min="22" max="22" width="20" style="9" customWidth="1"/>
    <col min="23" max="24" width="22.85546875" style="9" customWidth="1"/>
    <col min="25" max="25" width="21.5703125" style="9" customWidth="1"/>
    <col min="26" max="26" width="23" style="9" hidden="1" customWidth="1" outlineLevel="1"/>
    <col min="27" max="27" width="21.28515625" style="9" hidden="1" customWidth="1" outlineLevel="1"/>
    <col min="28" max="29" width="22.85546875" style="9" hidden="1" customWidth="1" outlineLevel="1"/>
    <col min="30" max="30" width="21.5703125" style="9" hidden="1" customWidth="1" outlineLevel="1"/>
    <col min="31" max="31" width="23" style="9" hidden="1" customWidth="1" outlineLevel="1"/>
    <col min="32" max="32" width="23.28515625" style="9" hidden="1" customWidth="1" outlineLevel="1"/>
    <col min="33" max="34" width="22.85546875" style="73" hidden="1" customWidth="1" outlineLevel="1"/>
    <col min="35" max="35" width="21.5703125" style="73" hidden="1" customWidth="1" outlineLevel="1"/>
    <col min="36" max="36" width="25" style="9" customWidth="1" collapsed="1"/>
    <col min="37" max="37" width="22.28515625" style="9" customWidth="1"/>
    <col min="38" max="40" width="9.140625" style="12"/>
    <col min="41" max="41" width="19.42578125" style="12" customWidth="1"/>
    <col min="42" max="42" width="9.140625" style="12"/>
    <col min="43" max="43" width="12.7109375" style="12" bestFit="1" customWidth="1"/>
    <col min="44" max="44" width="9.140625" style="12"/>
    <col min="45" max="45" width="17.85546875" style="12" bestFit="1" customWidth="1"/>
    <col min="46" max="16384" width="9.140625" style="12"/>
  </cols>
  <sheetData>
    <row r="1" spans="1:37" ht="13.15" customHeight="1">
      <c r="P1" s="19"/>
      <c r="Q1" s="19"/>
      <c r="R1" s="19"/>
      <c r="AJ1" s="19"/>
      <c r="AK1" s="19"/>
    </row>
    <row r="2" spans="1:37" ht="26.45" customHeight="1">
      <c r="A2" s="400" t="s">
        <v>195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  <c r="AC2" s="400"/>
      <c r="AD2" s="400"/>
      <c r="AE2" s="400"/>
      <c r="AF2" s="400"/>
      <c r="AG2" s="400"/>
      <c r="AH2" s="400"/>
      <c r="AI2" s="400"/>
      <c r="AJ2" s="400"/>
      <c r="AK2" s="400"/>
    </row>
    <row r="3" spans="1:37" ht="26.45" customHeight="1">
      <c r="A3" s="48"/>
      <c r="B3" s="48"/>
      <c r="C3" s="48"/>
      <c r="D3" s="48"/>
      <c r="E3" s="48"/>
      <c r="F3" s="48"/>
      <c r="G3" s="48"/>
      <c r="H3" s="48"/>
      <c r="I3" s="69"/>
      <c r="J3" s="314"/>
      <c r="K3" s="50"/>
      <c r="L3" s="50"/>
      <c r="M3" s="52"/>
      <c r="N3" s="297"/>
      <c r="O3" s="50"/>
      <c r="P3" s="50"/>
      <c r="Q3" s="314"/>
      <c r="R3" s="314"/>
      <c r="S3" s="48"/>
      <c r="T3" s="50"/>
      <c r="U3" s="48"/>
      <c r="V3" s="48"/>
      <c r="W3" s="48"/>
      <c r="X3" s="296"/>
      <c r="Y3" s="48"/>
      <c r="Z3" s="52"/>
      <c r="AA3" s="52"/>
      <c r="AB3" s="52"/>
      <c r="AC3" s="297"/>
      <c r="AD3" s="52"/>
      <c r="AE3" s="52"/>
      <c r="AF3" s="52"/>
      <c r="AG3" s="69"/>
      <c r="AH3" s="69"/>
      <c r="AI3" s="69"/>
      <c r="AJ3" s="48"/>
      <c r="AK3" s="48"/>
    </row>
    <row r="4" spans="1:37" ht="33.75" customHeight="1" thickBot="1">
      <c r="A4" s="45"/>
      <c r="B4" s="45"/>
      <c r="C4" s="45"/>
      <c r="D4" s="45"/>
      <c r="E4" s="45"/>
      <c r="F4" s="45"/>
      <c r="G4" s="44"/>
      <c r="H4" s="46"/>
      <c r="I4" s="46"/>
      <c r="J4" s="46"/>
      <c r="K4" s="44"/>
      <c r="L4" s="44"/>
      <c r="M4" s="44"/>
      <c r="N4" s="44"/>
      <c r="O4" s="44"/>
      <c r="P4" s="44"/>
      <c r="Q4" s="44"/>
      <c r="R4" s="44"/>
      <c r="S4" s="46"/>
      <c r="T4" s="46"/>
      <c r="U4" s="46"/>
      <c r="V4" s="44"/>
      <c r="W4" s="46"/>
      <c r="X4" s="46"/>
      <c r="Y4" s="46"/>
      <c r="Z4" s="371" t="s">
        <v>79</v>
      </c>
      <c r="AA4" s="371"/>
      <c r="AB4" s="371"/>
      <c r="AC4" s="371"/>
      <c r="AD4" s="371"/>
      <c r="AE4" s="371"/>
      <c r="AF4" s="371"/>
      <c r="AG4" s="371"/>
      <c r="AH4" s="371"/>
      <c r="AI4" s="371"/>
      <c r="AJ4" s="302"/>
      <c r="AK4" s="302"/>
    </row>
    <row r="5" spans="1:37" s="23" customFormat="1" ht="57" customHeight="1">
      <c r="A5" s="404" t="s">
        <v>6</v>
      </c>
      <c r="B5" s="407" t="s">
        <v>7</v>
      </c>
      <c r="C5" s="407" t="s">
        <v>8</v>
      </c>
      <c r="D5" s="407" t="s">
        <v>196</v>
      </c>
      <c r="E5" s="407" t="s">
        <v>27</v>
      </c>
      <c r="F5" s="410" t="s">
        <v>21</v>
      </c>
      <c r="G5" s="413" t="s">
        <v>72</v>
      </c>
      <c r="H5" s="414"/>
      <c r="I5" s="384" t="s">
        <v>65</v>
      </c>
      <c r="J5" s="392" t="s">
        <v>199</v>
      </c>
      <c r="K5" s="393"/>
      <c r="L5" s="393"/>
      <c r="M5" s="393"/>
      <c r="N5" s="393"/>
      <c r="O5" s="393"/>
      <c r="P5" s="394"/>
      <c r="Q5" s="387" t="s">
        <v>208</v>
      </c>
      <c r="R5" s="388"/>
      <c r="S5" s="388"/>
      <c r="T5" s="388"/>
      <c r="U5" s="388"/>
      <c r="V5" s="388"/>
      <c r="W5" s="388"/>
      <c r="X5" s="388"/>
      <c r="Y5" s="389"/>
      <c r="Z5" s="381" t="s">
        <v>63</v>
      </c>
      <c r="AA5" s="379"/>
      <c r="AB5" s="379"/>
      <c r="AC5" s="379"/>
      <c r="AD5" s="380"/>
      <c r="AE5" s="378" t="s">
        <v>64</v>
      </c>
      <c r="AF5" s="379"/>
      <c r="AG5" s="379"/>
      <c r="AH5" s="379"/>
      <c r="AI5" s="380"/>
      <c r="AJ5" s="413" t="s">
        <v>209</v>
      </c>
      <c r="AK5" s="414"/>
    </row>
    <row r="6" spans="1:37" s="20" customFormat="1" ht="44.25" customHeight="1">
      <c r="A6" s="405"/>
      <c r="B6" s="408"/>
      <c r="C6" s="408"/>
      <c r="D6" s="408"/>
      <c r="E6" s="408"/>
      <c r="F6" s="411"/>
      <c r="G6" s="415" t="s">
        <v>198</v>
      </c>
      <c r="H6" s="417" t="s">
        <v>73</v>
      </c>
      <c r="I6" s="385"/>
      <c r="J6" s="395" t="s">
        <v>181</v>
      </c>
      <c r="K6" s="372" t="s">
        <v>205</v>
      </c>
      <c r="L6" s="396" t="s">
        <v>58</v>
      </c>
      <c r="M6" s="396"/>
      <c r="N6" s="374" t="s">
        <v>206</v>
      </c>
      <c r="O6" s="374" t="s">
        <v>207</v>
      </c>
      <c r="P6" s="382" t="s">
        <v>76</v>
      </c>
      <c r="Q6" s="390" t="s">
        <v>181</v>
      </c>
      <c r="R6" s="390" t="s">
        <v>61</v>
      </c>
      <c r="S6" s="401" t="s">
        <v>77</v>
      </c>
      <c r="T6" s="402"/>
      <c r="U6" s="403" t="s">
        <v>58</v>
      </c>
      <c r="V6" s="402"/>
      <c r="W6" s="374" t="s">
        <v>74</v>
      </c>
      <c r="X6" s="374" t="s">
        <v>75</v>
      </c>
      <c r="Y6" s="382" t="s">
        <v>76</v>
      </c>
      <c r="Z6" s="372" t="s">
        <v>77</v>
      </c>
      <c r="AA6" s="374" t="s">
        <v>58</v>
      </c>
      <c r="AB6" s="374" t="s">
        <v>74</v>
      </c>
      <c r="AC6" s="374" t="s">
        <v>75</v>
      </c>
      <c r="AD6" s="382" t="s">
        <v>78</v>
      </c>
      <c r="AE6" s="376" t="s">
        <v>60</v>
      </c>
      <c r="AF6" s="374" t="s">
        <v>58</v>
      </c>
      <c r="AG6" s="374" t="s">
        <v>74</v>
      </c>
      <c r="AH6" s="374" t="s">
        <v>75</v>
      </c>
      <c r="AI6" s="374" t="s">
        <v>76</v>
      </c>
      <c r="AJ6" s="372" t="s">
        <v>62</v>
      </c>
      <c r="AK6" s="382" t="s">
        <v>61</v>
      </c>
    </row>
    <row r="7" spans="1:37" s="20" customFormat="1" ht="79.5" customHeight="1">
      <c r="A7" s="406"/>
      <c r="B7" s="409"/>
      <c r="C7" s="409"/>
      <c r="D7" s="409"/>
      <c r="E7" s="409"/>
      <c r="F7" s="412"/>
      <c r="G7" s="416"/>
      <c r="H7" s="418"/>
      <c r="I7" s="386"/>
      <c r="J7" s="395"/>
      <c r="K7" s="373"/>
      <c r="L7" s="315" t="s">
        <v>59</v>
      </c>
      <c r="M7" s="61" t="s">
        <v>61</v>
      </c>
      <c r="N7" s="375"/>
      <c r="O7" s="375"/>
      <c r="P7" s="383"/>
      <c r="Q7" s="391"/>
      <c r="R7" s="391"/>
      <c r="S7" s="67" t="s">
        <v>59</v>
      </c>
      <c r="T7" s="61" t="s">
        <v>61</v>
      </c>
      <c r="U7" s="61" t="s">
        <v>59</v>
      </c>
      <c r="V7" s="61" t="s">
        <v>61</v>
      </c>
      <c r="W7" s="375"/>
      <c r="X7" s="375"/>
      <c r="Y7" s="383"/>
      <c r="Z7" s="373"/>
      <c r="AA7" s="375"/>
      <c r="AB7" s="375"/>
      <c r="AC7" s="375"/>
      <c r="AD7" s="383"/>
      <c r="AE7" s="377"/>
      <c r="AF7" s="375"/>
      <c r="AG7" s="375"/>
      <c r="AH7" s="375"/>
      <c r="AI7" s="375"/>
      <c r="AJ7" s="373"/>
      <c r="AK7" s="383"/>
    </row>
    <row r="8" spans="1:37" s="20" customFormat="1" ht="23.25" customHeight="1">
      <c r="A8" s="64">
        <v>1</v>
      </c>
      <c r="B8" s="55">
        <v>2</v>
      </c>
      <c r="C8" s="56">
        <v>3</v>
      </c>
      <c r="D8" s="56">
        <v>4</v>
      </c>
      <c r="E8" s="57" t="s">
        <v>29</v>
      </c>
      <c r="F8" s="65">
        <v>6</v>
      </c>
      <c r="G8" s="62">
        <v>7</v>
      </c>
      <c r="H8" s="63">
        <v>8</v>
      </c>
      <c r="I8" s="58">
        <v>9</v>
      </c>
      <c r="J8" s="317" t="s">
        <v>182</v>
      </c>
      <c r="K8" s="62">
        <v>11</v>
      </c>
      <c r="L8" s="58">
        <v>12</v>
      </c>
      <c r="M8" s="58" t="s">
        <v>183</v>
      </c>
      <c r="N8" s="58" t="s">
        <v>184</v>
      </c>
      <c r="O8" s="58" t="s">
        <v>185</v>
      </c>
      <c r="P8" s="318">
        <v>16</v>
      </c>
      <c r="Q8" s="58" t="s">
        <v>186</v>
      </c>
      <c r="R8" s="58" t="s">
        <v>187</v>
      </c>
      <c r="S8" s="317" t="s">
        <v>188</v>
      </c>
      <c r="T8" s="58" t="s">
        <v>189</v>
      </c>
      <c r="U8" s="58" t="s">
        <v>190</v>
      </c>
      <c r="V8" s="58" t="s">
        <v>191</v>
      </c>
      <c r="W8" s="58" t="s">
        <v>192</v>
      </c>
      <c r="X8" s="58" t="s">
        <v>193</v>
      </c>
      <c r="Y8" s="58" t="s">
        <v>194</v>
      </c>
      <c r="Z8" s="67" t="s">
        <v>177</v>
      </c>
      <c r="AA8" s="72" t="s">
        <v>66</v>
      </c>
      <c r="AB8" s="72" t="s">
        <v>178</v>
      </c>
      <c r="AC8" s="72" t="s">
        <v>68</v>
      </c>
      <c r="AD8" s="68" t="s">
        <v>69</v>
      </c>
      <c r="AE8" s="70" t="s">
        <v>180</v>
      </c>
      <c r="AF8" s="61" t="s">
        <v>67</v>
      </c>
      <c r="AG8" s="72" t="s">
        <v>179</v>
      </c>
      <c r="AH8" s="72" t="s">
        <v>70</v>
      </c>
      <c r="AI8" s="72" t="s">
        <v>71</v>
      </c>
      <c r="AJ8" s="67">
        <v>23</v>
      </c>
      <c r="AK8" s="68" t="s">
        <v>176</v>
      </c>
    </row>
    <row r="9" spans="1:37" s="80" customFormat="1" ht="69">
      <c r="A9" s="66" t="s">
        <v>174</v>
      </c>
      <c r="B9" s="59" t="s">
        <v>175</v>
      </c>
      <c r="C9" s="60" t="s">
        <v>12</v>
      </c>
      <c r="D9" s="60" t="s">
        <v>0</v>
      </c>
      <c r="E9" s="154" t="s">
        <v>0</v>
      </c>
      <c r="F9" s="155" t="s">
        <v>0</v>
      </c>
      <c r="G9" s="156">
        <f>G10+G31+G41+G54</f>
        <v>1023742370</v>
      </c>
      <c r="H9" s="157">
        <f>VLOOKUP(A9,'[1]Pa aktivitātēm'!$A$17:$G$105,7,0)</f>
        <v>696281634</v>
      </c>
      <c r="I9" s="158">
        <v>0.68010000000000004</v>
      </c>
      <c r="J9" s="156">
        <f>J10+J31+J41+J54</f>
        <v>985831124.79533005</v>
      </c>
      <c r="K9" s="156">
        <f>K10+K31+K41+K54</f>
        <v>1450297341.3</v>
      </c>
      <c r="L9" s="156">
        <f>L10+L31+L41+L54</f>
        <v>871548577.31999993</v>
      </c>
      <c r="M9" s="161">
        <f t="shared" ref="M9:M21" si="0">L9/H9</f>
        <v>1.2517184638536651</v>
      </c>
      <c r="N9" s="160">
        <f t="shared" ref="N9:N56" si="1">K9-P9</f>
        <v>955813238.29999995</v>
      </c>
      <c r="O9" s="160">
        <f t="shared" ref="O9:O56" si="2">N9-L9</f>
        <v>84264660.980000019</v>
      </c>
      <c r="P9" s="319">
        <f>P10+P31+P41+P54</f>
        <v>494484103</v>
      </c>
      <c r="Q9" s="369">
        <f>Q10+Q31+Q41+Q54</f>
        <v>878581213.76795697</v>
      </c>
      <c r="R9" s="330">
        <f t="shared" ref="R9:R20" si="3">Q9/H9</f>
        <v>1.2618187395245255</v>
      </c>
      <c r="S9" s="353">
        <f>S10+S31+S41+S54</f>
        <v>1307934509.5699999</v>
      </c>
      <c r="T9" s="162">
        <f>S9/G9</f>
        <v>1.2776012284907188</v>
      </c>
      <c r="U9" s="353">
        <f>U10+U31+U41+U54</f>
        <v>765644549.54150009</v>
      </c>
      <c r="V9" s="162">
        <f t="shared" ref="V9:V21" si="4">U9/H9</f>
        <v>1.0996190509047665</v>
      </c>
      <c r="W9" s="163">
        <f>W10+W31+W41+W54</f>
        <v>827210323.87150013</v>
      </c>
      <c r="X9" s="163">
        <f>X10+X31+X41+X54</f>
        <v>61565774.330000028</v>
      </c>
      <c r="Y9" s="163">
        <f>Y10+Y31+Y41+Y54</f>
        <v>480724185.69849998</v>
      </c>
      <c r="Z9" s="159">
        <f>AB9+AD9</f>
        <v>1445779710.45</v>
      </c>
      <c r="AA9" s="163">
        <f>AA10+AA31+AA41+AA54</f>
        <v>877084973.30149996</v>
      </c>
      <c r="AB9" s="163">
        <f>AA9+AC9</f>
        <v>961179359.2615</v>
      </c>
      <c r="AC9" s="163">
        <f>AC10+AC31+AC41+AC54</f>
        <v>84094385.959999993</v>
      </c>
      <c r="AD9" s="164">
        <f>AD10+AD31+AD41+AD54</f>
        <v>484600351.18850005</v>
      </c>
      <c r="AE9" s="165">
        <f>AG9+AI9</f>
        <v>137845200.88</v>
      </c>
      <c r="AF9" s="163">
        <f>AF10+AF31+AF41+AF54</f>
        <v>111440423.76000001</v>
      </c>
      <c r="AG9" s="163">
        <f>AF9+AH9</f>
        <v>133969035.39</v>
      </c>
      <c r="AH9" s="163">
        <f>AH10+AH31+AH41+AH54</f>
        <v>22528611.629999999</v>
      </c>
      <c r="AI9" s="163">
        <f>AI10+AI31+AI41+AI54</f>
        <v>3876165.49</v>
      </c>
      <c r="AJ9" s="156">
        <f>AJ10+AJ31+AJ41+AJ54</f>
        <v>595161766.80000007</v>
      </c>
      <c r="AK9" s="304">
        <f>AJ9/H9</f>
        <v>0.85477160065376656</v>
      </c>
    </row>
    <row r="10" spans="1:37" s="84" customFormat="1" ht="31.5">
      <c r="A10" s="81" t="s">
        <v>80</v>
      </c>
      <c r="B10" s="82" t="s">
        <v>127</v>
      </c>
      <c r="C10" s="83" t="s">
        <v>12</v>
      </c>
      <c r="D10" s="83" t="s">
        <v>9</v>
      </c>
      <c r="E10" s="166">
        <v>2</v>
      </c>
      <c r="F10" s="167">
        <v>7</v>
      </c>
      <c r="G10" s="168">
        <f>G11+G18</f>
        <v>687460989</v>
      </c>
      <c r="H10" s="169">
        <f>H11+H18</f>
        <v>451884038</v>
      </c>
      <c r="I10" s="170">
        <v>0.6573</v>
      </c>
      <c r="J10" s="168">
        <f>J11+J18</f>
        <v>598196882.16750002</v>
      </c>
      <c r="K10" s="168">
        <v>910081975.0999999</v>
      </c>
      <c r="L10" s="168">
        <f>L11+L18</f>
        <v>470044712.10000002</v>
      </c>
      <c r="M10" s="172">
        <f t="shared" si="0"/>
        <v>1.0401887930814675</v>
      </c>
      <c r="N10" s="171">
        <f>K10-P10</f>
        <v>489424643.79999989</v>
      </c>
      <c r="O10" s="171">
        <f t="shared" si="2"/>
        <v>19379931.699999869</v>
      </c>
      <c r="P10" s="329">
        <f>P11+P18</f>
        <v>420657331.30000001</v>
      </c>
      <c r="Q10" s="171">
        <f>Q11+Q18</f>
        <v>588545710.556391</v>
      </c>
      <c r="R10" s="331">
        <f t="shared" si="3"/>
        <v>1.3024264215245218</v>
      </c>
      <c r="S10" s="168">
        <f>S11+S18</f>
        <v>895398920.67000008</v>
      </c>
      <c r="T10" s="173">
        <f t="shared" ref="T10:T21" si="5">S10/G10</f>
        <v>1.3024723366084705</v>
      </c>
      <c r="U10" s="174">
        <f>U11+U18</f>
        <v>462532321</v>
      </c>
      <c r="V10" s="173">
        <f t="shared" si="4"/>
        <v>1.0235641936969679</v>
      </c>
      <c r="W10" s="174">
        <f>W11+W18</f>
        <v>481849425.41000009</v>
      </c>
      <c r="X10" s="174">
        <f>X11+X18</f>
        <v>19317104.410000056</v>
      </c>
      <c r="Y10" s="174">
        <f t="shared" ref="Y10" si="6">Y11+Y18</f>
        <v>413549495.25999999</v>
      </c>
      <c r="Z10" s="175">
        <f t="shared" ref="Z10:Z40" si="7">AB10+AD10</f>
        <v>913158310.02999997</v>
      </c>
      <c r="AA10" s="176">
        <f>AA11+AA18</f>
        <v>479883956.87</v>
      </c>
      <c r="AB10" s="176">
        <f>AA10+AC10</f>
        <v>499521209.88999999</v>
      </c>
      <c r="AC10" s="176">
        <f>AC11+AC18</f>
        <v>19637253.02</v>
      </c>
      <c r="AD10" s="177">
        <f>AD11+AD18</f>
        <v>413637100.14000005</v>
      </c>
      <c r="AE10" s="178">
        <f t="shared" ref="AE10:AE56" si="8">AG10+AI10</f>
        <v>17759389.359999996</v>
      </c>
      <c r="AF10" s="176">
        <f>AF11+AF18</f>
        <v>17351635.869999997</v>
      </c>
      <c r="AG10" s="176">
        <f t="shared" ref="AG10:AG56" si="9">AF10+AH10</f>
        <v>17671784.479999997</v>
      </c>
      <c r="AH10" s="176">
        <f>AH11+AH18</f>
        <v>320148.61</v>
      </c>
      <c r="AI10" s="176">
        <f>AI11+AI18</f>
        <v>87604.88</v>
      </c>
      <c r="AJ10" s="174">
        <v>386257642.47000003</v>
      </c>
      <c r="AK10" s="303">
        <f>AJ10/H10</f>
        <v>0.85477160065122737</v>
      </c>
    </row>
    <row r="11" spans="1:37" s="84" customFormat="1" ht="47.25">
      <c r="A11" s="85" t="s">
        <v>81</v>
      </c>
      <c r="B11" s="86" t="s">
        <v>128</v>
      </c>
      <c r="C11" s="87" t="s">
        <v>12</v>
      </c>
      <c r="D11" s="87" t="s">
        <v>9</v>
      </c>
      <c r="E11" s="179">
        <v>2</v>
      </c>
      <c r="F11" s="180">
        <v>7</v>
      </c>
      <c r="G11" s="181">
        <f>G12+G13+G14</f>
        <v>233212932</v>
      </c>
      <c r="H11" s="182">
        <f>H12+H13+H14</f>
        <v>198868667</v>
      </c>
      <c r="I11" s="183">
        <v>0.6573</v>
      </c>
      <c r="J11" s="181">
        <f>J12+J13+J14</f>
        <v>149021226.99702001</v>
      </c>
      <c r="K11" s="181">
        <v>226717217.5</v>
      </c>
      <c r="L11" s="181">
        <f>L12+L13+L14</f>
        <v>195915069.44</v>
      </c>
      <c r="M11" s="185">
        <f>L11/H11</f>
        <v>0.98514799940807163</v>
      </c>
      <c r="N11" s="184">
        <f>K11-P11</f>
        <v>207900095.40000001</v>
      </c>
      <c r="O11" s="184">
        <f t="shared" si="2"/>
        <v>11985025.960000008</v>
      </c>
      <c r="P11" s="320">
        <f>P12+P13+P14</f>
        <v>18817122.100000001</v>
      </c>
      <c r="Q11" s="184">
        <f>Q12+Q13+Q14</f>
        <v>146481369.90137702</v>
      </c>
      <c r="R11" s="332">
        <f t="shared" si="3"/>
        <v>0.73657339846994108</v>
      </c>
      <c r="S11" s="354">
        <f>S12+S13+S14</f>
        <v>222853141.49000001</v>
      </c>
      <c r="T11" s="186">
        <f t="shared" si="5"/>
        <v>0.95557797579595638</v>
      </c>
      <c r="U11" s="187">
        <f>U12+U13+U14</f>
        <v>193091286.75999999</v>
      </c>
      <c r="V11" s="186">
        <f t="shared" si="4"/>
        <v>0.97094876569972677</v>
      </c>
      <c r="W11" s="187">
        <f>W12+W13+W14</f>
        <v>205013932.59</v>
      </c>
      <c r="X11" s="187">
        <f>X12+X13+X14</f>
        <v>11922645.830000013</v>
      </c>
      <c r="Y11" s="187">
        <f t="shared" ref="Y11" si="10">Y12+Y13+Y14</f>
        <v>17839208.899999999</v>
      </c>
      <c r="Z11" s="188">
        <f t="shared" si="7"/>
        <v>222892523.81</v>
      </c>
      <c r="AA11" s="189">
        <f>AA12+AA13+AA14</f>
        <v>193117653.75</v>
      </c>
      <c r="AB11" s="189">
        <f>AA11+AC11</f>
        <v>205040299.58000001</v>
      </c>
      <c r="AC11" s="189">
        <f t="shared" ref="AC11" si="11">AC12+AC13+AC14</f>
        <v>11922645.83</v>
      </c>
      <c r="AD11" s="190">
        <f>AD12+AD13+AD14</f>
        <v>17852224.23</v>
      </c>
      <c r="AE11" s="191">
        <f>AG11+AI11</f>
        <v>39382.32</v>
      </c>
      <c r="AF11" s="189">
        <f>AF12+AF13+AF14</f>
        <v>26366.99</v>
      </c>
      <c r="AG11" s="189">
        <f t="shared" si="9"/>
        <v>26366.99</v>
      </c>
      <c r="AH11" s="189">
        <f t="shared" ref="AH11" si="12">AH12+AH13+AH14</f>
        <v>0</v>
      </c>
      <c r="AI11" s="189">
        <f t="shared" ref="AI11" si="13">AI12+AI13+AI14</f>
        <v>13015.33</v>
      </c>
      <c r="AJ11" s="192"/>
      <c r="AK11" s="192"/>
    </row>
    <row r="12" spans="1:37" s="91" customFormat="1" ht="31.5">
      <c r="A12" s="88" t="s">
        <v>82</v>
      </c>
      <c r="B12" s="89" t="s">
        <v>129</v>
      </c>
      <c r="C12" s="90" t="s">
        <v>12</v>
      </c>
      <c r="D12" s="90" t="s">
        <v>9</v>
      </c>
      <c r="E12" s="193">
        <v>2</v>
      </c>
      <c r="F12" s="194">
        <v>7</v>
      </c>
      <c r="G12" s="195">
        <v>74284357</v>
      </c>
      <c r="H12" s="196">
        <f>VLOOKUP(A12,'[1]Pa aktivitātēm'!$A$17:$G$105,7,0)</f>
        <v>61902422</v>
      </c>
      <c r="I12" s="197">
        <v>0.6573</v>
      </c>
      <c r="J12" s="195">
        <f>K12*I12</f>
        <v>45618293.091420002</v>
      </c>
      <c r="K12" s="198">
        <v>69402545.400000006</v>
      </c>
      <c r="L12" s="195">
        <v>60748474.579999998</v>
      </c>
      <c r="M12" s="197">
        <f t="shared" si="0"/>
        <v>0.98135860629168914</v>
      </c>
      <c r="N12" s="199">
        <f t="shared" si="1"/>
        <v>64499728.200000003</v>
      </c>
      <c r="O12" s="199">
        <f t="shared" si="2"/>
        <v>3751253.6200000048</v>
      </c>
      <c r="P12" s="321">
        <v>4902817.2</v>
      </c>
      <c r="Q12" s="199">
        <f>S12*I12</f>
        <v>44611214.781062998</v>
      </c>
      <c r="R12" s="333">
        <f t="shared" si="3"/>
        <v>0.72066994052450806</v>
      </c>
      <c r="S12" s="355">
        <f>Z12-AE12</f>
        <v>67870401.310000002</v>
      </c>
      <c r="T12" s="200">
        <f t="shared" si="5"/>
        <v>0.91365671119694825</v>
      </c>
      <c r="U12" s="201">
        <f>AA12-AF12</f>
        <v>59519498.179999992</v>
      </c>
      <c r="V12" s="200">
        <f t="shared" si="4"/>
        <v>0.9615051601696617</v>
      </c>
      <c r="W12" s="201">
        <f>S12-Y12</f>
        <v>63219402.390000001</v>
      </c>
      <c r="X12" s="201">
        <f>W12-U12</f>
        <v>3699904.2100000083</v>
      </c>
      <c r="Y12" s="201">
        <f>AD12-AI12</f>
        <v>4650998.92</v>
      </c>
      <c r="Z12" s="202">
        <f>AB12+AD12</f>
        <v>67909223.879999995</v>
      </c>
      <c r="AA12" s="350">
        <f>59580984.55-13012.39-9654.34-13012.4</f>
        <v>59545305.419999994</v>
      </c>
      <c r="AB12" s="201">
        <f>AA12+AC12</f>
        <v>63245209.629999995</v>
      </c>
      <c r="AC12" s="351">
        <f>3702797.12-1055.06-782.79-1055.06</f>
        <v>3699904.21</v>
      </c>
      <c r="AD12" s="204">
        <v>4664014.25</v>
      </c>
      <c r="AE12" s="205">
        <f t="shared" si="8"/>
        <v>38822.57</v>
      </c>
      <c r="AF12" s="203">
        <v>25807.24</v>
      </c>
      <c r="AG12" s="203">
        <f t="shared" si="9"/>
        <v>25807.24</v>
      </c>
      <c r="AH12" s="203">
        <v>0</v>
      </c>
      <c r="AI12" s="203">
        <v>13015.33</v>
      </c>
      <c r="AJ12" s="202"/>
      <c r="AK12" s="202"/>
    </row>
    <row r="13" spans="1:37" s="92" customFormat="1" ht="94.5" outlineLevel="1">
      <c r="A13" s="88" t="s">
        <v>83</v>
      </c>
      <c r="B13" s="89" t="s">
        <v>130</v>
      </c>
      <c r="C13" s="90" t="s">
        <v>12</v>
      </c>
      <c r="D13" s="90" t="s">
        <v>9</v>
      </c>
      <c r="E13" s="193">
        <v>2</v>
      </c>
      <c r="F13" s="194">
        <v>7</v>
      </c>
      <c r="G13" s="195">
        <v>6250097</v>
      </c>
      <c r="H13" s="196">
        <f>VLOOKUP(A13,'[1]Pa aktivitātēm'!$A$17:$G$105,7,0)</f>
        <v>6250097</v>
      </c>
      <c r="I13" s="197">
        <v>0.6573</v>
      </c>
      <c r="J13" s="195">
        <f>K13*I13</f>
        <v>4014137.3443499999</v>
      </c>
      <c r="K13" s="198">
        <v>6107009.5</v>
      </c>
      <c r="L13" s="195">
        <v>6107009.4800000004</v>
      </c>
      <c r="M13" s="197">
        <f t="shared" si="0"/>
        <v>0.97710635210941532</v>
      </c>
      <c r="N13" s="199">
        <f t="shared" si="1"/>
        <v>6107009.5</v>
      </c>
      <c r="O13" s="199">
        <f t="shared" si="2"/>
        <v>1.9999999552965164E-2</v>
      </c>
      <c r="P13" s="321">
        <v>0</v>
      </c>
      <c r="Q13" s="199">
        <f>S13*I13</f>
        <v>3865262.5160729997</v>
      </c>
      <c r="R13" s="333">
        <f t="shared" si="3"/>
        <v>0.61843240450076209</v>
      </c>
      <c r="S13" s="355">
        <f>Z13-AE13</f>
        <v>5880515.0099999998</v>
      </c>
      <c r="T13" s="200">
        <f t="shared" si="5"/>
        <v>0.94086779933175435</v>
      </c>
      <c r="U13" s="201">
        <f>AA13-AF13</f>
        <v>5880515.0099999998</v>
      </c>
      <c r="V13" s="200">
        <f t="shared" si="4"/>
        <v>0.94086779933175435</v>
      </c>
      <c r="W13" s="201">
        <f>S13-Y13</f>
        <v>5880515.0099999998</v>
      </c>
      <c r="X13" s="201">
        <f>W13-U13</f>
        <v>0</v>
      </c>
      <c r="Y13" s="201">
        <f>AD13-AI13</f>
        <v>0</v>
      </c>
      <c r="Z13" s="202">
        <f t="shared" si="7"/>
        <v>5881074.7599999998</v>
      </c>
      <c r="AA13" s="203">
        <v>5881074.7599999998</v>
      </c>
      <c r="AB13" s="201">
        <f t="shared" ref="AB13:AB55" si="14">AA13+AC13</f>
        <v>5881074.7599999998</v>
      </c>
      <c r="AC13" s="201">
        <v>0</v>
      </c>
      <c r="AD13" s="204">
        <v>0</v>
      </c>
      <c r="AE13" s="205">
        <f t="shared" si="8"/>
        <v>559.75</v>
      </c>
      <c r="AF13" s="203">
        <v>559.75</v>
      </c>
      <c r="AG13" s="203">
        <f t="shared" si="9"/>
        <v>559.75</v>
      </c>
      <c r="AH13" s="203">
        <v>0</v>
      </c>
      <c r="AI13" s="203">
        <v>0</v>
      </c>
      <c r="AJ13" s="202"/>
      <c r="AK13" s="202"/>
    </row>
    <row r="14" spans="1:37" s="96" customFormat="1" ht="63" outlineLevel="1">
      <c r="A14" s="93" t="s">
        <v>84</v>
      </c>
      <c r="B14" s="94" t="s">
        <v>131</v>
      </c>
      <c r="C14" s="95" t="s">
        <v>12</v>
      </c>
      <c r="D14" s="95" t="s">
        <v>9</v>
      </c>
      <c r="E14" s="206">
        <v>2</v>
      </c>
      <c r="F14" s="207">
        <v>7</v>
      </c>
      <c r="G14" s="208">
        <f>G15+G16+G17</f>
        <v>152678478</v>
      </c>
      <c r="H14" s="209">
        <f>H15+H16+H17</f>
        <v>130716148</v>
      </c>
      <c r="I14" s="210">
        <v>0.6573</v>
      </c>
      <c r="J14" s="208">
        <f>J15+J16+J17</f>
        <v>99388796.561250016</v>
      </c>
      <c r="K14" s="211">
        <v>151207662.5</v>
      </c>
      <c r="L14" s="208">
        <f>L15+L16+L17</f>
        <v>129059585.38000001</v>
      </c>
      <c r="M14" s="210">
        <f t="shared" si="0"/>
        <v>0.98732702389608362</v>
      </c>
      <c r="N14" s="212">
        <f t="shared" si="1"/>
        <v>137293357.59999999</v>
      </c>
      <c r="O14" s="212">
        <f t="shared" si="2"/>
        <v>8233772.2199999839</v>
      </c>
      <c r="P14" s="322">
        <f>P15+P16+P17</f>
        <v>13914304.9</v>
      </c>
      <c r="Q14" s="212">
        <f t="shared" ref="Q14" si="15">Q15+Q16+Q17</f>
        <v>98004892.604241014</v>
      </c>
      <c r="R14" s="334">
        <f t="shared" si="3"/>
        <v>0.74975352398114592</v>
      </c>
      <c r="S14" s="356">
        <f>S15+S16+S17</f>
        <v>149102225.17000002</v>
      </c>
      <c r="T14" s="213">
        <f t="shared" si="5"/>
        <v>0.97657657531796993</v>
      </c>
      <c r="U14" s="214">
        <f>U15+U16+U17</f>
        <v>127691273.56999999</v>
      </c>
      <c r="V14" s="213">
        <f t="shared" si="4"/>
        <v>0.97685921382873053</v>
      </c>
      <c r="W14" s="214">
        <f>W15+W16+W17</f>
        <v>135914015.19</v>
      </c>
      <c r="X14" s="214">
        <f>X15+X16+X17</f>
        <v>8222741.6200000048</v>
      </c>
      <c r="Y14" s="214">
        <f>Y15+Y16+Y17</f>
        <v>13188209.98</v>
      </c>
      <c r="Z14" s="202">
        <f t="shared" si="7"/>
        <v>149102225.16999999</v>
      </c>
      <c r="AA14" s="203">
        <f>AA15+AA16+AA17</f>
        <v>127691273.56999999</v>
      </c>
      <c r="AB14" s="201">
        <f t="shared" si="14"/>
        <v>135914015.19</v>
      </c>
      <c r="AC14" s="201">
        <f>AC15+AC16+AC17</f>
        <v>8222741.6200000001</v>
      </c>
      <c r="AD14" s="204">
        <f>AD15+AD16+AD17</f>
        <v>13188209.98</v>
      </c>
      <c r="AE14" s="205">
        <f t="shared" si="8"/>
        <v>0</v>
      </c>
      <c r="AF14" s="203">
        <f>AF15+AF16+AF17</f>
        <v>0</v>
      </c>
      <c r="AG14" s="203">
        <f t="shared" si="9"/>
        <v>0</v>
      </c>
      <c r="AH14" s="203">
        <f>AH15+AH16+AH17</f>
        <v>0</v>
      </c>
      <c r="AI14" s="203">
        <f>AI15+AI16+AI17</f>
        <v>0</v>
      </c>
      <c r="AJ14" s="215"/>
      <c r="AK14" s="215"/>
    </row>
    <row r="15" spans="1:37" s="100" customFormat="1" ht="47.25" outlineLevel="1">
      <c r="A15" s="97" t="s">
        <v>85</v>
      </c>
      <c r="B15" s="98" t="s">
        <v>132</v>
      </c>
      <c r="C15" s="99" t="s">
        <v>1</v>
      </c>
      <c r="D15" s="99" t="s">
        <v>9</v>
      </c>
      <c r="E15" s="216">
        <v>2</v>
      </c>
      <c r="F15" s="217">
        <v>7</v>
      </c>
      <c r="G15" s="218">
        <v>125848454</v>
      </c>
      <c r="H15" s="219">
        <f>VLOOKUP(A15,'[1]Pa aktivitātēm'!$A$17:$G$105,7,0)</f>
        <v>103886124</v>
      </c>
      <c r="I15" s="220">
        <v>0.6573</v>
      </c>
      <c r="J15" s="218">
        <f>K15*I15</f>
        <v>82416717.41373001</v>
      </c>
      <c r="K15" s="221">
        <v>125386760.10000001</v>
      </c>
      <c r="L15" s="218">
        <v>103238682.95000002</v>
      </c>
      <c r="M15" s="220">
        <f t="shared" si="0"/>
        <v>0.99376778124862963</v>
      </c>
      <c r="N15" s="222">
        <f t="shared" si="1"/>
        <v>111472455.2</v>
      </c>
      <c r="O15" s="222">
        <f t="shared" si="2"/>
        <v>8233772.2499999851</v>
      </c>
      <c r="P15" s="316">
        <v>13914304.9</v>
      </c>
      <c r="Q15" s="222">
        <f>S15*I15</f>
        <v>81080563.659375012</v>
      </c>
      <c r="R15" s="335">
        <f t="shared" si="3"/>
        <v>0.78047539495626006</v>
      </c>
      <c r="S15" s="357">
        <f>Z15-AE15</f>
        <v>123353968.75000001</v>
      </c>
      <c r="T15" s="223">
        <f t="shared" si="5"/>
        <v>0.98017865797540915</v>
      </c>
      <c r="U15" s="222">
        <f>AA15-AF15</f>
        <v>101943017.15000001</v>
      </c>
      <c r="V15" s="223">
        <f>U15/H15</f>
        <v>0.98129579990875404</v>
      </c>
      <c r="W15" s="222">
        <f>S15-Y15</f>
        <v>110165758.77000001</v>
      </c>
      <c r="X15" s="222">
        <f>W15-U15</f>
        <v>8222741.6200000048</v>
      </c>
      <c r="Y15" s="222">
        <f t="shared" ref="Y15:Y56" si="16">AD15-AI15</f>
        <v>13188209.98</v>
      </c>
      <c r="Z15" s="218">
        <f>AB15+AD15</f>
        <v>123353968.75000001</v>
      </c>
      <c r="AA15" s="224">
        <v>101943017.15000001</v>
      </c>
      <c r="AB15" s="222">
        <f>AA15+AC15</f>
        <v>110165758.77000001</v>
      </c>
      <c r="AC15" s="222">
        <v>8222741.6200000001</v>
      </c>
      <c r="AD15" s="225">
        <v>13188209.98</v>
      </c>
      <c r="AE15" s="226">
        <f>AG15+AI15</f>
        <v>0</v>
      </c>
      <c r="AF15" s="224">
        <v>0</v>
      </c>
      <c r="AG15" s="224">
        <f>AF15+AH15</f>
        <v>0</v>
      </c>
      <c r="AH15" s="224">
        <v>0</v>
      </c>
      <c r="AI15" s="224">
        <v>0</v>
      </c>
      <c r="AJ15" s="227"/>
      <c r="AK15" s="227"/>
    </row>
    <row r="16" spans="1:37" s="101" customFormat="1" ht="78.75" outlineLevel="1">
      <c r="A16" s="97" t="s">
        <v>86</v>
      </c>
      <c r="B16" s="98" t="s">
        <v>133</v>
      </c>
      <c r="C16" s="99" t="s">
        <v>12</v>
      </c>
      <c r="D16" s="99" t="s">
        <v>9</v>
      </c>
      <c r="E16" s="216">
        <v>2</v>
      </c>
      <c r="F16" s="217">
        <v>7</v>
      </c>
      <c r="G16" s="218">
        <v>14960591</v>
      </c>
      <c r="H16" s="219">
        <f>VLOOKUP(A16,'[1]Pa aktivitātēm'!$A$17:$G$105,7,0)</f>
        <v>14960591</v>
      </c>
      <c r="I16" s="220">
        <v>0.6573</v>
      </c>
      <c r="J16" s="218">
        <f t="shared" ref="J16:J17" si="17">K16*I16</f>
        <v>9798089.7755999994</v>
      </c>
      <c r="K16" s="221">
        <v>14906572</v>
      </c>
      <c r="L16" s="218">
        <v>14906572.02</v>
      </c>
      <c r="M16" s="220">
        <f t="shared" si="0"/>
        <v>0.99638924825897579</v>
      </c>
      <c r="N16" s="222">
        <f t="shared" si="1"/>
        <v>14906572</v>
      </c>
      <c r="O16" s="222">
        <f t="shared" si="2"/>
        <v>-1.9999999552965164E-2</v>
      </c>
      <c r="P16" s="316">
        <v>0</v>
      </c>
      <c r="Q16" s="222">
        <f t="shared" ref="Q16:Q17" si="18">S16*I16</f>
        <v>9802243.9773299992</v>
      </c>
      <c r="R16" s="335">
        <f t="shared" si="3"/>
        <v>0.65520432831363407</v>
      </c>
      <c r="S16" s="357">
        <f t="shared" ref="S16:S17" si="19">Z16-AE16</f>
        <v>14912892.1</v>
      </c>
      <c r="T16" s="223">
        <f t="shared" si="5"/>
        <v>0.99681169681064064</v>
      </c>
      <c r="U16" s="222">
        <f t="shared" ref="U16:U17" si="20">AA16-AF16</f>
        <v>14912892.1</v>
      </c>
      <c r="V16" s="223">
        <f t="shared" si="4"/>
        <v>0.99681169681064064</v>
      </c>
      <c r="W16" s="222">
        <f>S16-Y16</f>
        <v>14912892.1</v>
      </c>
      <c r="X16" s="222">
        <f>W16-U16</f>
        <v>0</v>
      </c>
      <c r="Y16" s="222">
        <f t="shared" si="16"/>
        <v>0</v>
      </c>
      <c r="Z16" s="227">
        <f t="shared" si="7"/>
        <v>14912892.1</v>
      </c>
      <c r="AA16" s="224">
        <v>14912892.1</v>
      </c>
      <c r="AB16" s="228">
        <f t="shared" si="14"/>
        <v>14912892.1</v>
      </c>
      <c r="AC16" s="228">
        <v>0</v>
      </c>
      <c r="AD16" s="225">
        <v>0</v>
      </c>
      <c r="AE16" s="226">
        <f t="shared" si="8"/>
        <v>0</v>
      </c>
      <c r="AF16" s="224">
        <v>0</v>
      </c>
      <c r="AG16" s="224">
        <f t="shared" si="9"/>
        <v>0</v>
      </c>
      <c r="AH16" s="224">
        <v>0</v>
      </c>
      <c r="AI16" s="224">
        <v>0</v>
      </c>
      <c r="AJ16" s="229"/>
      <c r="AK16" s="229"/>
    </row>
    <row r="17" spans="1:46" s="100" customFormat="1" ht="47.25" outlineLevel="1">
      <c r="A17" s="97" t="s">
        <v>87</v>
      </c>
      <c r="B17" s="98" t="s">
        <v>134</v>
      </c>
      <c r="C17" s="99" t="s">
        <v>12</v>
      </c>
      <c r="D17" s="99" t="s">
        <v>9</v>
      </c>
      <c r="E17" s="216">
        <v>2</v>
      </c>
      <c r="F17" s="217">
        <v>7</v>
      </c>
      <c r="G17" s="218">
        <v>11869433</v>
      </c>
      <c r="H17" s="219">
        <f>VLOOKUP(A17,'[1]Pa aktivitātēm'!$A$17:$G$105,7,0)</f>
        <v>11869433</v>
      </c>
      <c r="I17" s="220">
        <v>0.6573</v>
      </c>
      <c r="J17" s="218">
        <f t="shared" si="17"/>
        <v>7173989.3719199998</v>
      </c>
      <c r="K17" s="221">
        <v>10914330.4</v>
      </c>
      <c r="L17" s="218">
        <v>10914330.41</v>
      </c>
      <c r="M17" s="220">
        <f t="shared" si="0"/>
        <v>0.91953258508641489</v>
      </c>
      <c r="N17" s="222">
        <f t="shared" si="1"/>
        <v>10914330.4</v>
      </c>
      <c r="O17" s="222">
        <f t="shared" si="2"/>
        <v>-9.9999997764825821E-3</v>
      </c>
      <c r="P17" s="316">
        <v>0</v>
      </c>
      <c r="Q17" s="222">
        <f t="shared" si="18"/>
        <v>7122084.9675360005</v>
      </c>
      <c r="R17" s="335">
        <f t="shared" si="3"/>
        <v>0.60003582037457059</v>
      </c>
      <c r="S17" s="357">
        <f t="shared" si="19"/>
        <v>10835364.32</v>
      </c>
      <c r="T17" s="223">
        <f t="shared" si="5"/>
        <v>0.91287969020929649</v>
      </c>
      <c r="U17" s="222">
        <f t="shared" si="20"/>
        <v>10835364.32</v>
      </c>
      <c r="V17" s="223">
        <f t="shared" si="4"/>
        <v>0.91287969020929649</v>
      </c>
      <c r="W17" s="222">
        <f>S17-Y17</f>
        <v>10835364.32</v>
      </c>
      <c r="X17" s="222">
        <f>W17-U17</f>
        <v>0</v>
      </c>
      <c r="Y17" s="222">
        <f t="shared" si="16"/>
        <v>0</v>
      </c>
      <c r="Z17" s="218">
        <f t="shared" si="7"/>
        <v>10835364.32</v>
      </c>
      <c r="AA17" s="224">
        <v>10835364.32</v>
      </c>
      <c r="AB17" s="222">
        <f t="shared" si="14"/>
        <v>10835364.32</v>
      </c>
      <c r="AC17" s="222">
        <v>0</v>
      </c>
      <c r="AD17" s="225">
        <v>0</v>
      </c>
      <c r="AE17" s="226">
        <f t="shared" si="8"/>
        <v>0</v>
      </c>
      <c r="AF17" s="224">
        <v>0</v>
      </c>
      <c r="AG17" s="224">
        <f t="shared" si="9"/>
        <v>0</v>
      </c>
      <c r="AH17" s="224">
        <v>0</v>
      </c>
      <c r="AI17" s="224">
        <v>0</v>
      </c>
      <c r="AJ17" s="227"/>
      <c r="AK17" s="227"/>
    </row>
    <row r="18" spans="1:46" s="96" customFormat="1" ht="31.5" outlineLevel="1">
      <c r="A18" s="85" t="s">
        <v>88</v>
      </c>
      <c r="B18" s="86" t="s">
        <v>135</v>
      </c>
      <c r="C18" s="87" t="s">
        <v>12</v>
      </c>
      <c r="D18" s="87" t="s">
        <v>10</v>
      </c>
      <c r="E18" s="179">
        <v>2</v>
      </c>
      <c r="F18" s="180">
        <v>7</v>
      </c>
      <c r="G18" s="230">
        <f>G19+G23+G28+G30</f>
        <v>454248057</v>
      </c>
      <c r="H18" s="231">
        <f>H19+H23+H28+H30</f>
        <v>253015371</v>
      </c>
      <c r="I18" s="232">
        <v>0.6573</v>
      </c>
      <c r="J18" s="230">
        <f>J19+J23+J28+J30</f>
        <v>449175655.17048001</v>
      </c>
      <c r="K18" s="230">
        <f>K19+K23+K28+K30</f>
        <v>683364757.5999999</v>
      </c>
      <c r="L18" s="230">
        <f>L19+L23+L28+L30</f>
        <v>274129642.66000003</v>
      </c>
      <c r="M18" s="232">
        <f t="shared" si="0"/>
        <v>1.0834505491763187</v>
      </c>
      <c r="N18" s="187">
        <f t="shared" si="1"/>
        <v>281524548.39999992</v>
      </c>
      <c r="O18" s="187">
        <f t="shared" si="2"/>
        <v>7394905.7399998903</v>
      </c>
      <c r="P18" s="323">
        <f>P19+P23+P28+P30</f>
        <v>401840209.19999999</v>
      </c>
      <c r="Q18" s="187">
        <f t="shared" ref="Q18" si="21">Q19+Q23+Q28+Q30</f>
        <v>442064340.65501404</v>
      </c>
      <c r="R18" s="336">
        <f t="shared" si="3"/>
        <v>1.7471837339677438</v>
      </c>
      <c r="S18" s="358">
        <f>S19+S23+S28+S30</f>
        <v>672545779.18000007</v>
      </c>
      <c r="T18" s="186">
        <f t="shared" si="5"/>
        <v>1.4805694131565654</v>
      </c>
      <c r="U18" s="187">
        <f>U19+U23+U28+U30</f>
        <v>269441034.24000001</v>
      </c>
      <c r="V18" s="186">
        <f t="shared" si="4"/>
        <v>1.0649196259305527</v>
      </c>
      <c r="W18" s="187">
        <f>W19+W23+W28+W30</f>
        <v>276835492.82000005</v>
      </c>
      <c r="X18" s="187">
        <f>X19+X23+X28+X30</f>
        <v>7394458.5800000429</v>
      </c>
      <c r="Y18" s="187">
        <f>Y19+Y23+Y28+Y30</f>
        <v>395710286.36000001</v>
      </c>
      <c r="Z18" s="234">
        <f t="shared" si="7"/>
        <v>690265786.22000003</v>
      </c>
      <c r="AA18" s="235">
        <f>AA19+AA23+AA28+AA30</f>
        <v>286766303.12</v>
      </c>
      <c r="AB18" s="236">
        <f t="shared" si="14"/>
        <v>294480910.31</v>
      </c>
      <c r="AC18" s="236">
        <f>AC19+AC23+AC28+AC30</f>
        <v>7714607.1899999995</v>
      </c>
      <c r="AD18" s="236">
        <f>AD19+AD23+AD28+AD30</f>
        <v>395784875.91000003</v>
      </c>
      <c r="AE18" s="237">
        <f t="shared" si="8"/>
        <v>17720007.039999999</v>
      </c>
      <c r="AF18" s="235">
        <f>AF19+AF23+AF28+AF30</f>
        <v>17325268.879999999</v>
      </c>
      <c r="AG18" s="235">
        <f t="shared" si="9"/>
        <v>17645417.489999998</v>
      </c>
      <c r="AH18" s="235">
        <f>AH19+AH23+AH28+AH30</f>
        <v>320148.61</v>
      </c>
      <c r="AI18" s="235">
        <f>AI19+AI23+AI28+AI30</f>
        <v>74589.55</v>
      </c>
      <c r="AJ18" s="230"/>
      <c r="AK18" s="230"/>
    </row>
    <row r="19" spans="1:46" s="102" customFormat="1" ht="63" outlineLevel="1">
      <c r="A19" s="93" t="s">
        <v>89</v>
      </c>
      <c r="B19" s="94" t="s">
        <v>136</v>
      </c>
      <c r="C19" s="95" t="s">
        <v>12</v>
      </c>
      <c r="D19" s="95" t="s">
        <v>10</v>
      </c>
      <c r="E19" s="206">
        <v>2</v>
      </c>
      <c r="F19" s="207">
        <v>7</v>
      </c>
      <c r="G19" s="215">
        <f>G20+G21+G22</f>
        <v>79269590</v>
      </c>
      <c r="H19" s="238">
        <f>H20+H21+H22</f>
        <v>55861590</v>
      </c>
      <c r="I19" s="239">
        <v>0.6573</v>
      </c>
      <c r="J19" s="215">
        <f>J20+J21+J22</f>
        <v>52761155.298810005</v>
      </c>
      <c r="K19" s="215">
        <f>K20+K21+K22</f>
        <v>80269519.700000003</v>
      </c>
      <c r="L19" s="215">
        <f>L20+L21+L22</f>
        <v>52237595.190000005</v>
      </c>
      <c r="M19" s="239">
        <f t="shared" si="0"/>
        <v>0.93512546259424423</v>
      </c>
      <c r="N19" s="214">
        <f t="shared" si="1"/>
        <v>52237595.200000003</v>
      </c>
      <c r="O19" s="214">
        <f t="shared" si="2"/>
        <v>9.9999979138374329E-3</v>
      </c>
      <c r="P19" s="324">
        <f>P20+P21+P22</f>
        <v>28031924.5</v>
      </c>
      <c r="Q19" s="214">
        <f>Q20+Q21</f>
        <v>52094996.301432006</v>
      </c>
      <c r="R19" s="337">
        <f t="shared" si="3"/>
        <v>0.93257274455367289</v>
      </c>
      <c r="S19" s="359">
        <f>S20+S21</f>
        <v>79256041.840000004</v>
      </c>
      <c r="T19" s="213">
        <f t="shared" si="5"/>
        <v>0.99982908754794875</v>
      </c>
      <c r="U19" s="214">
        <f>U20+U21+U22</f>
        <v>51597354.699999996</v>
      </c>
      <c r="V19" s="213">
        <f t="shared" si="4"/>
        <v>0.92366426913376432</v>
      </c>
      <c r="W19" s="214">
        <f>W20+W21+W22</f>
        <v>51597354.699999996</v>
      </c>
      <c r="X19" s="214">
        <f>X20+X21+X22</f>
        <v>0</v>
      </c>
      <c r="Y19" s="214">
        <f>Y20+Y21+Y22</f>
        <v>27658687.140000001</v>
      </c>
      <c r="Z19" s="202">
        <f t="shared" si="7"/>
        <v>79523537.5</v>
      </c>
      <c r="AA19" s="203">
        <f>AA20+AA21+AA22</f>
        <v>51839539.089999996</v>
      </c>
      <c r="AB19" s="201">
        <f t="shared" si="14"/>
        <v>51839539.089999996</v>
      </c>
      <c r="AC19" s="201">
        <f t="shared" ref="AC19:AD19" si="22">AC20+AC21+AC22</f>
        <v>0</v>
      </c>
      <c r="AD19" s="201">
        <f t="shared" si="22"/>
        <v>27683998.41</v>
      </c>
      <c r="AE19" s="205">
        <f t="shared" si="8"/>
        <v>267495.66000000003</v>
      </c>
      <c r="AF19" s="203">
        <f>AF20+AF21+AF22</f>
        <v>242184.39</v>
      </c>
      <c r="AG19" s="203">
        <f t="shared" si="9"/>
        <v>242184.39</v>
      </c>
      <c r="AH19" s="203">
        <f t="shared" ref="AH19" si="23">AH20+AH21+AH22</f>
        <v>0</v>
      </c>
      <c r="AI19" s="203">
        <f t="shared" ref="AI19" si="24">AI20+AI21+AI22</f>
        <v>25311.27</v>
      </c>
      <c r="AJ19" s="202"/>
      <c r="AK19" s="202"/>
    </row>
    <row r="20" spans="1:46" s="100" customFormat="1" ht="31.5" outlineLevel="1">
      <c r="A20" s="103" t="s">
        <v>90</v>
      </c>
      <c r="B20" s="104" t="s">
        <v>137</v>
      </c>
      <c r="C20" s="105" t="s">
        <v>12</v>
      </c>
      <c r="D20" s="105" t="s">
        <v>10</v>
      </c>
      <c r="E20" s="216">
        <v>2</v>
      </c>
      <c r="F20" s="217">
        <v>7</v>
      </c>
      <c r="G20" s="218">
        <v>76586010</v>
      </c>
      <c r="H20" s="219">
        <f>VLOOKUP(A20,'[1]Pa aktivitātēm'!$A$17:$G$105,7,0)</f>
        <v>53178020</v>
      </c>
      <c r="I20" s="220">
        <v>0.6573</v>
      </c>
      <c r="J20" s="218">
        <f>K20*I20</f>
        <v>50788879.520400003</v>
      </c>
      <c r="K20" s="221">
        <v>77268948</v>
      </c>
      <c r="L20" s="218">
        <v>50261613.830000006</v>
      </c>
      <c r="M20" s="220">
        <f t="shared" si="0"/>
        <v>0.94515767661150241</v>
      </c>
      <c r="N20" s="222">
        <f t="shared" si="1"/>
        <v>50261613.799999997</v>
      </c>
      <c r="O20" s="222">
        <f t="shared" si="2"/>
        <v>-3.0000008642673492E-2</v>
      </c>
      <c r="P20" s="316">
        <v>27007334.199999999</v>
      </c>
      <c r="Q20" s="222">
        <f>S20*I20</f>
        <v>50164357.756800003</v>
      </c>
      <c r="R20" s="335">
        <f t="shared" si="3"/>
        <v>0.94332879931971902</v>
      </c>
      <c r="S20" s="357">
        <f>Z20-AE20</f>
        <v>76318816</v>
      </c>
      <c r="T20" s="223">
        <f t="shared" si="5"/>
        <v>0.99651119049027359</v>
      </c>
      <c r="U20" s="222">
        <f>AA20-AF20</f>
        <v>49665970.909999996</v>
      </c>
      <c r="V20" s="223">
        <f t="shared" si="4"/>
        <v>0.93395675337291606</v>
      </c>
      <c r="W20" s="222">
        <f>S20-Y20</f>
        <v>49665970.909999996</v>
      </c>
      <c r="X20" s="222">
        <f>W20-U20</f>
        <v>0</v>
      </c>
      <c r="Y20" s="222">
        <f t="shared" si="16"/>
        <v>26652845.09</v>
      </c>
      <c r="Z20" s="218">
        <f t="shared" si="7"/>
        <v>76586311.659999996</v>
      </c>
      <c r="AA20" s="224">
        <v>49908155.299999997</v>
      </c>
      <c r="AB20" s="222">
        <f t="shared" si="14"/>
        <v>49908155.299999997</v>
      </c>
      <c r="AC20" s="222">
        <v>0</v>
      </c>
      <c r="AD20" s="225">
        <v>26678156.359999999</v>
      </c>
      <c r="AE20" s="226">
        <f t="shared" si="8"/>
        <v>267495.66000000003</v>
      </c>
      <c r="AF20" s="224">
        <v>242184.39</v>
      </c>
      <c r="AG20" s="224">
        <f t="shared" si="9"/>
        <v>242184.39</v>
      </c>
      <c r="AH20" s="224">
        <v>0</v>
      </c>
      <c r="AI20" s="224">
        <v>25311.27</v>
      </c>
      <c r="AJ20" s="227"/>
      <c r="AK20" s="227"/>
    </row>
    <row r="21" spans="1:46" s="100" customFormat="1" ht="75.75" customHeight="1" outlineLevel="1">
      <c r="A21" s="103" t="s">
        <v>91</v>
      </c>
      <c r="B21" s="104" t="s">
        <v>138</v>
      </c>
      <c r="C21" s="105" t="s">
        <v>12</v>
      </c>
      <c r="D21" s="105" t="s">
        <v>10</v>
      </c>
      <c r="E21" s="216">
        <v>2</v>
      </c>
      <c r="F21" s="217">
        <v>7</v>
      </c>
      <c r="G21" s="218">
        <v>2683580</v>
      </c>
      <c r="H21" s="219">
        <f>VLOOKUP(A21,'[1]Pa aktivitātēm'!$A$17:$G$105,7,0)</f>
        <v>2683570</v>
      </c>
      <c r="I21" s="220">
        <v>0.6573</v>
      </c>
      <c r="J21" s="218">
        <f t="shared" ref="J21:J22" si="25">K21*I21</f>
        <v>1972275.77841</v>
      </c>
      <c r="K21" s="221">
        <v>3000571.7</v>
      </c>
      <c r="L21" s="218">
        <v>1975981.3599999989</v>
      </c>
      <c r="M21" s="220">
        <f t="shared" si="0"/>
        <v>0.73632562593858142</v>
      </c>
      <c r="N21" s="222">
        <f t="shared" si="1"/>
        <v>1975981.4000000001</v>
      </c>
      <c r="O21" s="222">
        <f t="shared" si="2"/>
        <v>4.0000001201406121E-2</v>
      </c>
      <c r="P21" s="316">
        <v>1024590.3</v>
      </c>
      <c r="Q21" s="222">
        <f t="shared" ref="Q21:Q22" si="26">S21*I21</f>
        <v>1930638.5446319999</v>
      </c>
      <c r="R21" s="335">
        <f t="shared" ref="R21" si="27">Q21/H21</f>
        <v>0.71942917256937589</v>
      </c>
      <c r="S21" s="357">
        <f t="shared" ref="S21:S56" si="28">Z21-AE21</f>
        <v>2937225.84</v>
      </c>
      <c r="T21" s="223">
        <f t="shared" si="5"/>
        <v>1.0945177114153481</v>
      </c>
      <c r="U21" s="222">
        <f>AA21-AF21</f>
        <v>1931383.79</v>
      </c>
      <c r="V21" s="223">
        <f t="shared" si="4"/>
        <v>0.71970687926903343</v>
      </c>
      <c r="W21" s="222">
        <f>S21-Y21</f>
        <v>1931383.7899999998</v>
      </c>
      <c r="X21" s="222">
        <f>W21-U21</f>
        <v>0</v>
      </c>
      <c r="Y21" s="222">
        <f t="shared" si="16"/>
        <v>1005842.05</v>
      </c>
      <c r="Z21" s="218">
        <f t="shared" si="7"/>
        <v>2937225.84</v>
      </c>
      <c r="AA21" s="224">
        <v>1931383.79</v>
      </c>
      <c r="AB21" s="222">
        <f t="shared" si="14"/>
        <v>1931383.79</v>
      </c>
      <c r="AC21" s="222">
        <v>0</v>
      </c>
      <c r="AD21" s="225">
        <v>1005842.05</v>
      </c>
      <c r="AE21" s="226">
        <f t="shared" si="8"/>
        <v>0</v>
      </c>
      <c r="AF21" s="224">
        <v>0</v>
      </c>
      <c r="AG21" s="224">
        <f t="shared" si="9"/>
        <v>0</v>
      </c>
      <c r="AH21" s="224">
        <v>0</v>
      </c>
      <c r="AI21" s="224">
        <v>0</v>
      </c>
      <c r="AJ21" s="227"/>
      <c r="AK21" s="227"/>
    </row>
    <row r="22" spans="1:46" s="100" customFormat="1" ht="31.5" outlineLevel="1">
      <c r="A22" s="103" t="s">
        <v>92</v>
      </c>
      <c r="B22" s="104" t="s">
        <v>139</v>
      </c>
      <c r="C22" s="105" t="s">
        <v>12</v>
      </c>
      <c r="D22" s="105" t="s">
        <v>10</v>
      </c>
      <c r="E22" s="216" t="s">
        <v>0</v>
      </c>
      <c r="F22" s="217" t="s">
        <v>0</v>
      </c>
      <c r="G22" s="218">
        <v>0</v>
      </c>
      <c r="H22" s="219">
        <f>VLOOKUP(A22,'[1]Pa aktivitātēm'!$A$17:$G$105,7,0)</f>
        <v>0</v>
      </c>
      <c r="I22" s="220">
        <v>0.6573</v>
      </c>
      <c r="J22" s="218">
        <f t="shared" si="25"/>
        <v>0</v>
      </c>
      <c r="K22" s="221">
        <v>0</v>
      </c>
      <c r="L22" s="218">
        <v>0</v>
      </c>
      <c r="M22" s="220" t="s">
        <v>0</v>
      </c>
      <c r="N22" s="222">
        <f t="shared" si="1"/>
        <v>0</v>
      </c>
      <c r="O22" s="222">
        <f t="shared" si="2"/>
        <v>0</v>
      </c>
      <c r="P22" s="316">
        <v>0</v>
      </c>
      <c r="Q22" s="222">
        <f t="shared" si="26"/>
        <v>0</v>
      </c>
      <c r="R22" s="335" t="s">
        <v>0</v>
      </c>
      <c r="S22" s="357">
        <f t="shared" si="28"/>
        <v>0</v>
      </c>
      <c r="T22" s="223" t="s">
        <v>0</v>
      </c>
      <c r="U22" s="222">
        <f>AA22-AF22</f>
        <v>0</v>
      </c>
      <c r="V22" s="223" t="s">
        <v>0</v>
      </c>
      <c r="W22" s="222">
        <f>S22-Y22</f>
        <v>0</v>
      </c>
      <c r="X22" s="222">
        <f>W22-U22</f>
        <v>0</v>
      </c>
      <c r="Y22" s="222">
        <f t="shared" si="16"/>
        <v>0</v>
      </c>
      <c r="Z22" s="241">
        <f t="shared" si="7"/>
        <v>0</v>
      </c>
      <c r="AA22" s="224">
        <v>0</v>
      </c>
      <c r="AB22" s="242">
        <f t="shared" si="14"/>
        <v>0</v>
      </c>
      <c r="AC22" s="242">
        <v>0</v>
      </c>
      <c r="AD22" s="225">
        <v>0</v>
      </c>
      <c r="AE22" s="226">
        <f t="shared" si="8"/>
        <v>0</v>
      </c>
      <c r="AF22" s="224">
        <v>0</v>
      </c>
      <c r="AG22" s="224">
        <f t="shared" si="9"/>
        <v>0</v>
      </c>
      <c r="AH22" s="224">
        <v>0</v>
      </c>
      <c r="AI22" s="224">
        <v>0</v>
      </c>
      <c r="AJ22" s="241"/>
      <c r="AK22" s="241"/>
    </row>
    <row r="23" spans="1:46" s="96" customFormat="1" ht="47.25" outlineLevel="1">
      <c r="A23" s="93" t="s">
        <v>93</v>
      </c>
      <c r="B23" s="94" t="s">
        <v>140</v>
      </c>
      <c r="C23" s="95" t="s">
        <v>12</v>
      </c>
      <c r="D23" s="95" t="s">
        <v>10</v>
      </c>
      <c r="E23" s="206">
        <v>2</v>
      </c>
      <c r="F23" s="207">
        <v>7</v>
      </c>
      <c r="G23" s="215">
        <f>G24+G25+G26+G27</f>
        <v>60739168</v>
      </c>
      <c r="H23" s="238">
        <f>H24+H25+H26+H27</f>
        <v>46183628</v>
      </c>
      <c r="I23" s="239">
        <v>0.6573</v>
      </c>
      <c r="J23" s="215">
        <f>J24+J25+J26+J27</f>
        <v>82701196.590809986</v>
      </c>
      <c r="K23" s="240">
        <v>125819559.69999999</v>
      </c>
      <c r="L23" s="215">
        <f>L24+L25+L26+L27</f>
        <v>44112601.229999997</v>
      </c>
      <c r="M23" s="239">
        <f>L23/H23</f>
        <v>0.95515668950910471</v>
      </c>
      <c r="N23" s="214">
        <f t="shared" si="1"/>
        <v>44112601.199999988</v>
      </c>
      <c r="O23" s="214">
        <f t="shared" si="2"/>
        <v>-3.0000008642673492E-2</v>
      </c>
      <c r="P23" s="324">
        <f>P24+P25+P26+P27</f>
        <v>81706958.5</v>
      </c>
      <c r="Q23" s="214">
        <f t="shared" ref="Q23" si="29">Q24+Q25+Q26+Q27</f>
        <v>81861686.260620013</v>
      </c>
      <c r="R23" s="337">
        <f>Q23/H23</f>
        <v>1.7725261051518086</v>
      </c>
      <c r="S23" s="359">
        <f>S24+S25+S26+S27</f>
        <v>124542349.40000002</v>
      </c>
      <c r="T23" s="213">
        <f>S23/G23</f>
        <v>2.0504454292162846</v>
      </c>
      <c r="U23" s="214">
        <f>U24+U25+U26+U27</f>
        <v>43581209.940000005</v>
      </c>
      <c r="V23" s="213">
        <f>U23/H23</f>
        <v>0.94365063610853628</v>
      </c>
      <c r="W23" s="214">
        <f>W24+W25+W26+W27</f>
        <v>43581512.670000032</v>
      </c>
      <c r="X23" s="214">
        <f>X24+X25+X26+X27</f>
        <v>302.73000001907349</v>
      </c>
      <c r="Y23" s="214">
        <f>Y24+Y25+Y26+Y27</f>
        <v>80960836.730000004</v>
      </c>
      <c r="Z23" s="202">
        <f t="shared" si="7"/>
        <v>124811264.40000001</v>
      </c>
      <c r="AA23" s="203">
        <f>AA24+AA25+AA26+AA27</f>
        <v>43774951.790000007</v>
      </c>
      <c r="AB23" s="201">
        <f t="shared" si="14"/>
        <v>43801149.390000008</v>
      </c>
      <c r="AC23" s="201">
        <f>AC24+AC25+AC26+AC27</f>
        <v>26197.599999999999</v>
      </c>
      <c r="AD23" s="204">
        <f>AD24+AD25+AD26+AD27</f>
        <v>81010115.010000005</v>
      </c>
      <c r="AE23" s="205">
        <f t="shared" si="8"/>
        <v>268915</v>
      </c>
      <c r="AF23" s="203">
        <f>AF24+AF25+AF26+AF27</f>
        <v>193741.85</v>
      </c>
      <c r="AG23" s="203">
        <f t="shared" si="9"/>
        <v>219636.72</v>
      </c>
      <c r="AH23" s="203">
        <f>AH24+AH25+AH26+AH27</f>
        <v>25894.87</v>
      </c>
      <c r="AI23" s="203">
        <f>AI24+AI25+AI26+AI27</f>
        <v>49278.28</v>
      </c>
      <c r="AJ23" s="215"/>
      <c r="AK23" s="215"/>
    </row>
    <row r="24" spans="1:46" s="100" customFormat="1" ht="47.25" outlineLevel="1">
      <c r="A24" s="103" t="s">
        <v>94</v>
      </c>
      <c r="B24" s="104" t="s">
        <v>141</v>
      </c>
      <c r="C24" s="105" t="s">
        <v>12</v>
      </c>
      <c r="D24" s="105" t="s">
        <v>10</v>
      </c>
      <c r="E24" s="216">
        <v>2</v>
      </c>
      <c r="F24" s="217">
        <v>7</v>
      </c>
      <c r="G24" s="218">
        <v>10556673</v>
      </c>
      <c r="H24" s="219">
        <f>VLOOKUP(A24,'[1]Pa aktivitātēm'!$A$17:$G$105,7,0)</f>
        <v>7176611</v>
      </c>
      <c r="I24" s="220">
        <v>0.6573</v>
      </c>
      <c r="J24" s="218">
        <f>K24*I24</f>
        <v>9702938.9618699998</v>
      </c>
      <c r="K24" s="221">
        <v>14761811.899999999</v>
      </c>
      <c r="L24" s="218">
        <v>7277499.8399999999</v>
      </c>
      <c r="M24" s="220">
        <f>L24/H24</f>
        <v>1.0140580059306545</v>
      </c>
      <c r="N24" s="222">
        <f t="shared" si="1"/>
        <v>7277499.7999999989</v>
      </c>
      <c r="O24" s="222">
        <f t="shared" si="2"/>
        <v>-4.0000000968575478E-2</v>
      </c>
      <c r="P24" s="316">
        <v>7484312.0999999996</v>
      </c>
      <c r="Q24" s="222">
        <f>S24*I24</f>
        <v>9458968.1255370006</v>
      </c>
      <c r="R24" s="335">
        <f>Q24/H24</f>
        <v>1.3180271475682603</v>
      </c>
      <c r="S24" s="357">
        <f t="shared" si="28"/>
        <v>14390640.690000001</v>
      </c>
      <c r="T24" s="223">
        <f>S24/G24</f>
        <v>1.3631795443507628</v>
      </c>
      <c r="U24" s="222">
        <f>AA24-AF24</f>
        <v>7056106.7600000007</v>
      </c>
      <c r="V24" s="223">
        <f>U24/H24</f>
        <v>0.98320875410413089</v>
      </c>
      <c r="W24" s="222">
        <f t="shared" ref="W24:W31" si="30">S24-Y24</f>
        <v>7056106.7600000016</v>
      </c>
      <c r="X24" s="222">
        <f t="shared" ref="X24:X31" si="31">W24-U24</f>
        <v>0</v>
      </c>
      <c r="Y24" s="222">
        <f t="shared" si="16"/>
        <v>7334533.9299999997</v>
      </c>
      <c r="Z24" s="218">
        <f t="shared" si="7"/>
        <v>14411816.370000001</v>
      </c>
      <c r="AA24" s="224">
        <v>7076823.6100000003</v>
      </c>
      <c r="AB24" s="222">
        <f t="shared" si="14"/>
        <v>7076823.6100000003</v>
      </c>
      <c r="AC24" s="222">
        <v>0</v>
      </c>
      <c r="AD24" s="225">
        <v>7334992.7599999998</v>
      </c>
      <c r="AE24" s="226">
        <f t="shared" si="8"/>
        <v>21175.68</v>
      </c>
      <c r="AF24" s="224">
        <v>20716.849999999999</v>
      </c>
      <c r="AG24" s="224">
        <f t="shared" si="9"/>
        <v>20716.849999999999</v>
      </c>
      <c r="AH24" s="224">
        <v>0</v>
      </c>
      <c r="AI24" s="224">
        <v>458.83</v>
      </c>
      <c r="AJ24" s="227"/>
      <c r="AK24" s="227"/>
    </row>
    <row r="25" spans="1:46" s="101" customFormat="1" ht="94.5" outlineLevel="1">
      <c r="A25" s="103" t="s">
        <v>95</v>
      </c>
      <c r="B25" s="104" t="s">
        <v>142</v>
      </c>
      <c r="C25" s="105" t="s">
        <v>12</v>
      </c>
      <c r="D25" s="105" t="s">
        <v>10</v>
      </c>
      <c r="E25" s="216">
        <v>2</v>
      </c>
      <c r="F25" s="217">
        <v>7</v>
      </c>
      <c r="G25" s="218">
        <v>49260400</v>
      </c>
      <c r="H25" s="219">
        <f>VLOOKUP(A25,'[1]Pa aktivitātēm'!$A$17:$G$105,7,0)</f>
        <v>38184326</v>
      </c>
      <c r="I25" s="220">
        <v>0.6573</v>
      </c>
      <c r="J25" s="218">
        <f t="shared" ref="J25:J27" si="32">K25*I25</f>
        <v>72684670.907309994</v>
      </c>
      <c r="K25" s="221">
        <v>110580664.7</v>
      </c>
      <c r="L25" s="218">
        <v>36574735.289999992</v>
      </c>
      <c r="M25" s="220">
        <f>L25/H25</f>
        <v>0.95784682149424327</v>
      </c>
      <c r="N25" s="222">
        <f t="shared" si="1"/>
        <v>36574735.299999997</v>
      </c>
      <c r="O25" s="222">
        <f t="shared" si="2"/>
        <v>1.000000536441803E-2</v>
      </c>
      <c r="P25" s="316">
        <v>74005929.400000006</v>
      </c>
      <c r="Q25" s="222">
        <f t="shared" ref="Q25:Q27" si="33">S25*I25</f>
        <v>72093249.660873011</v>
      </c>
      <c r="R25" s="335">
        <f t="shared" ref="R25:R27" si="34">Q25/H25</f>
        <v>1.8880325309623904</v>
      </c>
      <c r="S25" s="357">
        <f t="shared" si="28"/>
        <v>109680891.01000002</v>
      </c>
      <c r="T25" s="223">
        <f>S25/G25</f>
        <v>2.2265529920585303</v>
      </c>
      <c r="U25" s="222">
        <f t="shared" ref="U25:U27" si="35">AA25-AF25</f>
        <v>36267546.280000001</v>
      </c>
      <c r="V25" s="223">
        <f>U25/H25</f>
        <v>0.94980192343842862</v>
      </c>
      <c r="W25" s="222">
        <f t="shared" si="30"/>
        <v>36267849.01000002</v>
      </c>
      <c r="X25" s="222">
        <f t="shared" si="31"/>
        <v>302.73000001907349</v>
      </c>
      <c r="Y25" s="222">
        <f>AD25-AI25</f>
        <v>73413042</v>
      </c>
      <c r="Z25" s="241">
        <f t="shared" si="7"/>
        <v>109928630.33000001</v>
      </c>
      <c r="AA25" s="348">
        <v>36440571.280000001</v>
      </c>
      <c r="AB25" s="242">
        <f t="shared" si="14"/>
        <v>36466768.880000003</v>
      </c>
      <c r="AC25" s="242">
        <v>26197.599999999999</v>
      </c>
      <c r="AD25" s="225">
        <v>73461861.450000003</v>
      </c>
      <c r="AE25" s="226">
        <f t="shared" si="8"/>
        <v>247739.32</v>
      </c>
      <c r="AF25" s="224">
        <v>173025</v>
      </c>
      <c r="AG25" s="224">
        <f t="shared" si="9"/>
        <v>198919.87</v>
      </c>
      <c r="AH25" s="224">
        <v>25894.87</v>
      </c>
      <c r="AI25" s="224">
        <v>48819.45</v>
      </c>
      <c r="AJ25" s="241"/>
      <c r="AK25" s="241"/>
    </row>
    <row r="26" spans="1:46" s="106" customFormat="1" ht="78.75" outlineLevel="1">
      <c r="A26" s="103" t="s">
        <v>96</v>
      </c>
      <c r="B26" s="104" t="s">
        <v>143</v>
      </c>
      <c r="C26" s="105" t="s">
        <v>12</v>
      </c>
      <c r="D26" s="105" t="s">
        <v>10</v>
      </c>
      <c r="E26" s="216">
        <v>2</v>
      </c>
      <c r="F26" s="217">
        <v>7</v>
      </c>
      <c r="G26" s="218">
        <v>176341</v>
      </c>
      <c r="H26" s="219">
        <f>VLOOKUP(A26,'[1]Pa aktivitātēm'!$A$17:$G$105,7,0)</f>
        <v>76947</v>
      </c>
      <c r="I26" s="220">
        <v>0.6573</v>
      </c>
      <c r="J26" s="218">
        <f t="shared" si="32"/>
        <v>34331.304840000004</v>
      </c>
      <c r="K26" s="221">
        <v>52230.8</v>
      </c>
      <c r="L26" s="218">
        <v>21853.010000000002</v>
      </c>
      <c r="M26" s="220">
        <f>L26/H26</f>
        <v>0.28400080574941194</v>
      </c>
      <c r="N26" s="222">
        <f t="shared" si="1"/>
        <v>21853.000000000004</v>
      </c>
      <c r="O26" s="222">
        <f t="shared" si="2"/>
        <v>-9.9999999983992893E-3</v>
      </c>
      <c r="P26" s="316">
        <v>30377.8</v>
      </c>
      <c r="Q26" s="222">
        <f t="shared" si="33"/>
        <v>30213.063993000003</v>
      </c>
      <c r="R26" s="335">
        <f t="shared" si="34"/>
        <v>0.39264771846855634</v>
      </c>
      <c r="S26" s="357">
        <f>Z26-AE26</f>
        <v>45965.41</v>
      </c>
      <c r="T26" s="223">
        <f>S26/G26</f>
        <v>0.26066206951304577</v>
      </c>
      <c r="U26" s="222">
        <f t="shared" si="35"/>
        <v>19043.810000000001</v>
      </c>
      <c r="V26" s="223">
        <f>U26/H26</f>
        <v>0.24749255981389789</v>
      </c>
      <c r="W26" s="222">
        <f t="shared" si="30"/>
        <v>19043.810000000005</v>
      </c>
      <c r="X26" s="222">
        <f t="shared" si="31"/>
        <v>0</v>
      </c>
      <c r="Y26" s="222">
        <f t="shared" si="16"/>
        <v>26921.599999999999</v>
      </c>
      <c r="Z26" s="241">
        <f t="shared" si="7"/>
        <v>45965.41</v>
      </c>
      <c r="AA26" s="224">
        <v>19043.810000000001</v>
      </c>
      <c r="AB26" s="242">
        <f t="shared" si="14"/>
        <v>19043.810000000001</v>
      </c>
      <c r="AC26" s="242">
        <v>0</v>
      </c>
      <c r="AD26" s="225">
        <v>26921.599999999999</v>
      </c>
      <c r="AE26" s="226">
        <f t="shared" si="8"/>
        <v>0</v>
      </c>
      <c r="AF26" s="224">
        <v>0</v>
      </c>
      <c r="AG26" s="224">
        <f>AF26+AH26</f>
        <v>0</v>
      </c>
      <c r="AH26" s="224">
        <v>0</v>
      </c>
      <c r="AI26" s="224">
        <v>0</v>
      </c>
      <c r="AJ26" s="241"/>
      <c r="AK26" s="241"/>
    </row>
    <row r="27" spans="1:46" s="100" customFormat="1" ht="63" outlineLevel="1">
      <c r="A27" s="103" t="s">
        <v>97</v>
      </c>
      <c r="B27" s="104" t="s">
        <v>144</v>
      </c>
      <c r="C27" s="105" t="s">
        <v>12</v>
      </c>
      <c r="D27" s="105" t="s">
        <v>10</v>
      </c>
      <c r="E27" s="216">
        <v>2</v>
      </c>
      <c r="F27" s="217">
        <v>7</v>
      </c>
      <c r="G27" s="218">
        <v>745754</v>
      </c>
      <c r="H27" s="219">
        <f>VLOOKUP(A27,'[1]Pa aktivitātēm'!$A$17:$G$105,7,0)</f>
        <v>745744</v>
      </c>
      <c r="I27" s="220">
        <v>0.6573</v>
      </c>
      <c r="J27" s="218">
        <f t="shared" si="32"/>
        <v>279255.41679000005</v>
      </c>
      <c r="K27" s="221">
        <v>424852.30000000005</v>
      </c>
      <c r="L27" s="218">
        <v>238513.09</v>
      </c>
      <c r="M27" s="220">
        <f>L27/H27</f>
        <v>0.31983239556737969</v>
      </c>
      <c r="N27" s="222">
        <f t="shared" si="1"/>
        <v>238513.10000000003</v>
      </c>
      <c r="O27" s="222">
        <f t="shared" si="2"/>
        <v>1.0000000038417056E-2</v>
      </c>
      <c r="P27" s="316">
        <v>186339.20000000001</v>
      </c>
      <c r="Q27" s="222">
        <f t="shared" si="33"/>
        <v>279255.410217</v>
      </c>
      <c r="R27" s="335">
        <f t="shared" si="34"/>
        <v>0.37446551392569033</v>
      </c>
      <c r="S27" s="357">
        <f t="shared" si="28"/>
        <v>424852.29000000004</v>
      </c>
      <c r="T27" s="223">
        <f>S27/G27</f>
        <v>0.56969495302740591</v>
      </c>
      <c r="U27" s="222">
        <f t="shared" si="35"/>
        <v>238513.09</v>
      </c>
      <c r="V27" s="223">
        <f>U27/H27</f>
        <v>0.31983239556737969</v>
      </c>
      <c r="W27" s="222">
        <f t="shared" si="30"/>
        <v>238513.09000000003</v>
      </c>
      <c r="X27" s="222">
        <f t="shared" si="31"/>
        <v>0</v>
      </c>
      <c r="Y27" s="222">
        <f t="shared" si="16"/>
        <v>186339.20000000001</v>
      </c>
      <c r="Z27" s="218">
        <f t="shared" si="7"/>
        <v>424852.29000000004</v>
      </c>
      <c r="AA27" s="224">
        <v>238513.09</v>
      </c>
      <c r="AB27" s="222">
        <f t="shared" si="14"/>
        <v>238513.09</v>
      </c>
      <c r="AC27" s="222">
        <v>0</v>
      </c>
      <c r="AD27" s="225">
        <v>186339.20000000001</v>
      </c>
      <c r="AE27" s="226">
        <f t="shared" si="8"/>
        <v>0</v>
      </c>
      <c r="AF27" s="224">
        <v>0</v>
      </c>
      <c r="AG27" s="224">
        <f t="shared" si="9"/>
        <v>0</v>
      </c>
      <c r="AH27" s="224">
        <v>0</v>
      </c>
      <c r="AI27" s="224">
        <v>0</v>
      </c>
      <c r="AJ27" s="227"/>
      <c r="AK27" s="227"/>
    </row>
    <row r="28" spans="1:46" s="102" customFormat="1" ht="31.5" outlineLevel="1">
      <c r="A28" s="107" t="s">
        <v>98</v>
      </c>
      <c r="B28" s="108" t="s">
        <v>145</v>
      </c>
      <c r="C28" s="109" t="s">
        <v>1</v>
      </c>
      <c r="D28" s="109" t="s">
        <v>10</v>
      </c>
      <c r="E28" s="193" t="s">
        <v>0</v>
      </c>
      <c r="F28" s="194" t="s">
        <v>0</v>
      </c>
      <c r="G28" s="202">
        <v>0</v>
      </c>
      <c r="H28" s="243">
        <f>H29</f>
        <v>0</v>
      </c>
      <c r="I28" s="244">
        <v>0.6573</v>
      </c>
      <c r="J28" s="202">
        <v>0</v>
      </c>
      <c r="K28" s="245">
        <v>0</v>
      </c>
      <c r="L28" s="202">
        <v>0</v>
      </c>
      <c r="M28" s="244">
        <v>0</v>
      </c>
      <c r="N28" s="201">
        <f t="shared" si="1"/>
        <v>0</v>
      </c>
      <c r="O28" s="201">
        <f t="shared" si="2"/>
        <v>0</v>
      </c>
      <c r="P28" s="266">
        <f t="shared" ref="P28" si="36">P29</f>
        <v>0</v>
      </c>
      <c r="Q28" s="201">
        <f>Q29</f>
        <v>0</v>
      </c>
      <c r="R28" s="338" t="s">
        <v>0</v>
      </c>
      <c r="S28" s="360">
        <f t="shared" si="28"/>
        <v>0</v>
      </c>
      <c r="T28" s="200" t="s">
        <v>0</v>
      </c>
      <c r="U28" s="201">
        <f>AA28-AF28</f>
        <v>0</v>
      </c>
      <c r="V28" s="200" t="s">
        <v>0</v>
      </c>
      <c r="W28" s="201">
        <f t="shared" si="30"/>
        <v>0</v>
      </c>
      <c r="X28" s="201">
        <f t="shared" si="31"/>
        <v>0</v>
      </c>
      <c r="Y28" s="201">
        <f t="shared" si="16"/>
        <v>0</v>
      </c>
      <c r="Z28" s="202">
        <f t="shared" si="7"/>
        <v>0</v>
      </c>
      <c r="AA28" s="203">
        <f>AA29</f>
        <v>0</v>
      </c>
      <c r="AB28" s="201">
        <f t="shared" si="14"/>
        <v>0</v>
      </c>
      <c r="AC28" s="201">
        <f>AC29</f>
        <v>0</v>
      </c>
      <c r="AD28" s="204">
        <f>AD29</f>
        <v>0</v>
      </c>
      <c r="AE28" s="205">
        <f t="shared" si="8"/>
        <v>0</v>
      </c>
      <c r="AF28" s="203">
        <f>AF29</f>
        <v>0</v>
      </c>
      <c r="AG28" s="203">
        <f t="shared" si="9"/>
        <v>0</v>
      </c>
      <c r="AH28" s="203">
        <f>AH29</f>
        <v>0</v>
      </c>
      <c r="AI28" s="203">
        <f>AI29</f>
        <v>0</v>
      </c>
      <c r="AJ28" s="215"/>
      <c r="AK28" s="215"/>
    </row>
    <row r="29" spans="1:46" s="100" customFormat="1" ht="47.25" outlineLevel="1">
      <c r="A29" s="103" t="s">
        <v>99</v>
      </c>
      <c r="B29" s="104" t="s">
        <v>146</v>
      </c>
      <c r="C29" s="105" t="s">
        <v>12</v>
      </c>
      <c r="D29" s="105" t="s">
        <v>10</v>
      </c>
      <c r="E29" s="216" t="s">
        <v>0</v>
      </c>
      <c r="F29" s="217" t="s">
        <v>0</v>
      </c>
      <c r="G29" s="218">
        <v>0</v>
      </c>
      <c r="H29" s="219">
        <f>VLOOKUP(A29,'[1]Pa aktivitātēm'!$A$17:$G$105,7,0)</f>
        <v>0</v>
      </c>
      <c r="I29" s="220">
        <v>0.6573</v>
      </c>
      <c r="J29" s="218">
        <v>0</v>
      </c>
      <c r="K29" s="221">
        <v>0</v>
      </c>
      <c r="L29" s="218">
        <v>0</v>
      </c>
      <c r="M29" s="220">
        <v>0</v>
      </c>
      <c r="N29" s="222">
        <f t="shared" si="1"/>
        <v>0</v>
      </c>
      <c r="O29" s="222">
        <f t="shared" si="2"/>
        <v>0</v>
      </c>
      <c r="P29" s="316">
        <v>0</v>
      </c>
      <c r="Q29" s="222">
        <v>0</v>
      </c>
      <c r="R29" s="335" t="s">
        <v>0</v>
      </c>
      <c r="S29" s="357">
        <f>Z29-AE29</f>
        <v>0</v>
      </c>
      <c r="T29" s="223" t="s">
        <v>0</v>
      </c>
      <c r="U29" s="222">
        <f>AA29-AF29</f>
        <v>0</v>
      </c>
      <c r="V29" s="223" t="s">
        <v>0</v>
      </c>
      <c r="W29" s="222">
        <f t="shared" si="30"/>
        <v>0</v>
      </c>
      <c r="X29" s="222">
        <f t="shared" si="31"/>
        <v>0</v>
      </c>
      <c r="Y29" s="222">
        <f t="shared" si="16"/>
        <v>0</v>
      </c>
      <c r="Z29" s="218">
        <f t="shared" si="7"/>
        <v>0</v>
      </c>
      <c r="AA29" s="224">
        <v>0</v>
      </c>
      <c r="AB29" s="222">
        <f t="shared" si="14"/>
        <v>0</v>
      </c>
      <c r="AC29" s="222">
        <v>0</v>
      </c>
      <c r="AD29" s="225">
        <v>0</v>
      </c>
      <c r="AE29" s="226">
        <f t="shared" si="8"/>
        <v>0</v>
      </c>
      <c r="AF29" s="224">
        <v>0</v>
      </c>
      <c r="AG29" s="224">
        <f t="shared" si="9"/>
        <v>0</v>
      </c>
      <c r="AH29" s="224">
        <v>0</v>
      </c>
      <c r="AI29" s="224">
        <v>0</v>
      </c>
      <c r="AJ29" s="227"/>
      <c r="AK29" s="227"/>
    </row>
    <row r="30" spans="1:46" s="102" customFormat="1" ht="47.25" outlineLevel="1">
      <c r="A30" s="111" t="s">
        <v>100</v>
      </c>
      <c r="B30" s="112" t="s">
        <v>147</v>
      </c>
      <c r="C30" s="110" t="s">
        <v>12</v>
      </c>
      <c r="D30" s="110" t="s">
        <v>10</v>
      </c>
      <c r="E30" s="193">
        <v>2</v>
      </c>
      <c r="F30" s="194">
        <v>7</v>
      </c>
      <c r="G30" s="202">
        <v>314239299</v>
      </c>
      <c r="H30" s="243">
        <f>VLOOKUP(A30,'[1]Pa aktivitātēm'!$A$17:$G$105,7,0)</f>
        <v>150970153</v>
      </c>
      <c r="I30" s="244">
        <v>0.6573</v>
      </c>
      <c r="J30" s="202">
        <f>K30*I30</f>
        <v>313713303.28086001</v>
      </c>
      <c r="K30" s="245">
        <v>477275678.19999999</v>
      </c>
      <c r="L30" s="202">
        <v>177779446.24000001</v>
      </c>
      <c r="M30" s="244">
        <f>L30/H30</f>
        <v>1.1775800892246562</v>
      </c>
      <c r="N30" s="201">
        <f t="shared" si="1"/>
        <v>185174352</v>
      </c>
      <c r="O30" s="201">
        <f t="shared" si="2"/>
        <v>7394905.7599999905</v>
      </c>
      <c r="P30" s="266">
        <v>292101326.19999999</v>
      </c>
      <c r="Q30" s="201">
        <f>S30*I30</f>
        <v>308107658.09296203</v>
      </c>
      <c r="R30" s="338">
        <f>Q30/H30</f>
        <v>2.0408514661368993</v>
      </c>
      <c r="S30" s="360">
        <f>Z30-AE30</f>
        <v>468747387.94000006</v>
      </c>
      <c r="T30" s="200">
        <f>S30/G30</f>
        <v>1.4916892617558952</v>
      </c>
      <c r="U30" s="201">
        <f>AA30-AF30</f>
        <v>174262469.60000002</v>
      </c>
      <c r="V30" s="200">
        <f>U30/H30</f>
        <v>1.1542842484898324</v>
      </c>
      <c r="W30" s="201">
        <f t="shared" si="30"/>
        <v>181656625.45000005</v>
      </c>
      <c r="X30" s="201">
        <f t="shared" si="31"/>
        <v>7394155.8500000238</v>
      </c>
      <c r="Y30" s="201">
        <f>AD30-AI30</f>
        <v>287090762.49000001</v>
      </c>
      <c r="Z30" s="202">
        <f t="shared" si="7"/>
        <v>485930984.32000005</v>
      </c>
      <c r="AA30" s="203">
        <v>191151812.24000001</v>
      </c>
      <c r="AB30" s="201">
        <f t="shared" si="14"/>
        <v>198840221.83000001</v>
      </c>
      <c r="AC30" s="201">
        <v>7688409.5899999999</v>
      </c>
      <c r="AD30" s="204">
        <v>287090762.49000001</v>
      </c>
      <c r="AE30" s="205">
        <f t="shared" si="8"/>
        <v>17183596.379999999</v>
      </c>
      <c r="AF30" s="203">
        <v>16889342.640000001</v>
      </c>
      <c r="AG30" s="203">
        <f t="shared" si="9"/>
        <v>17183596.379999999</v>
      </c>
      <c r="AH30" s="203">
        <v>294253.74</v>
      </c>
      <c r="AI30" s="203">
        <v>0</v>
      </c>
      <c r="AJ30" s="215"/>
      <c r="AK30" s="215"/>
    </row>
    <row r="31" spans="1:46" s="116" customFormat="1" ht="31.5" outlineLevel="1">
      <c r="A31" s="113" t="s">
        <v>101</v>
      </c>
      <c r="B31" s="114" t="s">
        <v>148</v>
      </c>
      <c r="C31" s="115" t="s">
        <v>12</v>
      </c>
      <c r="D31" s="115" t="s">
        <v>10</v>
      </c>
      <c r="E31" s="166">
        <v>1</v>
      </c>
      <c r="F31" s="167">
        <v>8</v>
      </c>
      <c r="G31" s="246">
        <f>G32</f>
        <v>189993608</v>
      </c>
      <c r="H31" s="247">
        <f>H32</f>
        <v>147515386</v>
      </c>
      <c r="I31" s="248">
        <v>0.77639999999999998</v>
      </c>
      <c r="J31" s="246">
        <f>J32</f>
        <v>241455242.91828001</v>
      </c>
      <c r="K31" s="249">
        <v>310993357.69999999</v>
      </c>
      <c r="L31" s="246">
        <f>L32</f>
        <v>240108319.97999996</v>
      </c>
      <c r="M31" s="248">
        <f>L31/H31</f>
        <v>1.6276832301411595</v>
      </c>
      <c r="N31" s="174">
        <f t="shared" si="1"/>
        <v>276471074.30000001</v>
      </c>
      <c r="O31" s="174">
        <f t="shared" si="2"/>
        <v>36362754.320000052</v>
      </c>
      <c r="P31" s="325">
        <f>P32</f>
        <v>34522283.399999999</v>
      </c>
      <c r="Q31" s="174">
        <f>Q32</f>
        <v>149449492.12659597</v>
      </c>
      <c r="R31" s="339">
        <f>Q31/H31</f>
        <v>1.0131112162537133</v>
      </c>
      <c r="S31" s="246">
        <f>S32</f>
        <v>192490329.88999999</v>
      </c>
      <c r="T31" s="173">
        <f>S31/G31</f>
        <v>1.0131410836200341</v>
      </c>
      <c r="U31" s="174">
        <f>U32</f>
        <v>146545228.47</v>
      </c>
      <c r="V31" s="173">
        <f>U31/H31</f>
        <v>0.99342334683651234</v>
      </c>
      <c r="W31" s="174">
        <f t="shared" si="30"/>
        <v>161933103.02999997</v>
      </c>
      <c r="X31" s="174">
        <f t="shared" si="31"/>
        <v>15387874.559999973</v>
      </c>
      <c r="Y31" s="174">
        <f>Y32</f>
        <v>30557226.859999999</v>
      </c>
      <c r="Z31" s="250">
        <f t="shared" si="7"/>
        <v>307894015.50999999</v>
      </c>
      <c r="AA31" s="251">
        <f>AA32</f>
        <v>237534807.69</v>
      </c>
      <c r="AB31" s="252">
        <f t="shared" si="14"/>
        <v>273585084.68000001</v>
      </c>
      <c r="AC31" s="252">
        <f>AC32</f>
        <v>36050276.989999995</v>
      </c>
      <c r="AD31" s="253">
        <f>AD32</f>
        <v>34308930.829999998</v>
      </c>
      <c r="AE31" s="254">
        <f t="shared" si="8"/>
        <v>115403685.62</v>
      </c>
      <c r="AF31" s="251">
        <f>AF32</f>
        <v>90989579.219999999</v>
      </c>
      <c r="AG31" s="251">
        <f t="shared" si="9"/>
        <v>111651981.65000001</v>
      </c>
      <c r="AH31" s="251">
        <f>AH32</f>
        <v>20662402.43</v>
      </c>
      <c r="AI31" s="251">
        <f>AI32</f>
        <v>3751703.97</v>
      </c>
      <c r="AJ31" s="246">
        <v>126091962.61</v>
      </c>
      <c r="AK31" s="303">
        <f>AJ31/H31</f>
        <v>0.85477160063832258</v>
      </c>
      <c r="AO31" s="298"/>
    </row>
    <row r="32" spans="1:46" s="102" customFormat="1" ht="47.25" outlineLevel="1">
      <c r="A32" s="117" t="s">
        <v>102</v>
      </c>
      <c r="B32" s="118" t="s">
        <v>149</v>
      </c>
      <c r="C32" s="119" t="s">
        <v>12</v>
      </c>
      <c r="D32" s="119" t="s">
        <v>10</v>
      </c>
      <c r="E32" s="179">
        <v>1</v>
      </c>
      <c r="F32" s="180">
        <v>8</v>
      </c>
      <c r="G32" s="230">
        <f>G33+G34+G37+G38</f>
        <v>189993608</v>
      </c>
      <c r="H32" s="231">
        <f>H33+H34+H37+H38</f>
        <v>147515386</v>
      </c>
      <c r="I32" s="232">
        <v>0.77639999999999998</v>
      </c>
      <c r="J32" s="230">
        <f>J33+J34+J37+J38</f>
        <v>241455242.91828001</v>
      </c>
      <c r="K32" s="233">
        <v>310993357.69999999</v>
      </c>
      <c r="L32" s="230">
        <f>L33+L34+L37+L38</f>
        <v>240108319.97999996</v>
      </c>
      <c r="M32" s="232">
        <f>L32/H32</f>
        <v>1.6276832301411595</v>
      </c>
      <c r="N32" s="187">
        <f t="shared" si="1"/>
        <v>276471074.30000001</v>
      </c>
      <c r="O32" s="187">
        <f t="shared" si="2"/>
        <v>36362754.320000052</v>
      </c>
      <c r="P32" s="323">
        <f>P33+P34+P37+P38</f>
        <v>34522283.399999999</v>
      </c>
      <c r="Q32" s="187">
        <f>Q33+Q34+Q37+Q38</f>
        <v>149449492.12659597</v>
      </c>
      <c r="R32" s="336">
        <f>Q32/H32</f>
        <v>1.0131112162537133</v>
      </c>
      <c r="S32" s="230">
        <f>S33+S34+S37+S38</f>
        <v>192490329.88999999</v>
      </c>
      <c r="T32" s="186">
        <f>S32/G32</f>
        <v>1.0131410836200341</v>
      </c>
      <c r="U32" s="187">
        <f>U33+U34+U37+U38</f>
        <v>146545228.47</v>
      </c>
      <c r="V32" s="186">
        <f>U32/H32</f>
        <v>0.99342334683651234</v>
      </c>
      <c r="W32" s="187">
        <f>W33+W34+W37+W38</f>
        <v>161933103.02999997</v>
      </c>
      <c r="X32" s="187">
        <f>X33+X34+X37+X38</f>
        <v>15387874.559999984</v>
      </c>
      <c r="Y32" s="187">
        <f>Y33+Y34+Y37+Y38</f>
        <v>30557226.859999999</v>
      </c>
      <c r="Z32" s="255">
        <f t="shared" si="7"/>
        <v>307894015.50999999</v>
      </c>
      <c r="AA32" s="235">
        <f>AA33+AA34+AA37+AA38</f>
        <v>237534807.69</v>
      </c>
      <c r="AB32" s="256">
        <f t="shared" si="14"/>
        <v>273585084.68000001</v>
      </c>
      <c r="AC32" s="256">
        <f>AC33+AC34+AC37+AC38</f>
        <v>36050276.989999995</v>
      </c>
      <c r="AD32" s="257">
        <f>AD33+AD34+AD37+AD38</f>
        <v>34308930.829999998</v>
      </c>
      <c r="AE32" s="237">
        <f t="shared" si="8"/>
        <v>115403685.62</v>
      </c>
      <c r="AF32" s="235">
        <f>AF33+AF34+AF37+AF38</f>
        <v>90989579.219999999</v>
      </c>
      <c r="AG32" s="235">
        <f t="shared" si="9"/>
        <v>111651981.65000001</v>
      </c>
      <c r="AH32" s="235">
        <f>AH33+AH34+AH37+AH38</f>
        <v>20662402.43</v>
      </c>
      <c r="AI32" s="235">
        <f>AI33+AI34+AI37+AI38</f>
        <v>3751703.97</v>
      </c>
      <c r="AJ32" s="230"/>
      <c r="AK32" s="230"/>
      <c r="AO32" s="299"/>
      <c r="AQ32" s="116"/>
      <c r="AR32" s="116"/>
      <c r="AT32" s="116"/>
    </row>
    <row r="33" spans="1:45" s="102" customFormat="1" ht="110.25" outlineLevel="1">
      <c r="A33" s="111" t="s">
        <v>103</v>
      </c>
      <c r="B33" s="112" t="s">
        <v>150</v>
      </c>
      <c r="C33" s="110" t="s">
        <v>12</v>
      </c>
      <c r="D33" s="110" t="s">
        <v>10</v>
      </c>
      <c r="E33" s="193">
        <v>1</v>
      </c>
      <c r="F33" s="194">
        <v>8</v>
      </c>
      <c r="G33" s="202">
        <v>70939550</v>
      </c>
      <c r="H33" s="243">
        <f>VLOOKUP(A33,'[1]Pa aktivitātēm'!$A$17:$G$105,7,0)</f>
        <v>60173796</v>
      </c>
      <c r="I33" s="244">
        <v>0.77639999999999998</v>
      </c>
      <c r="J33" s="202">
        <f>K33*I33</f>
        <v>81879253.317120001</v>
      </c>
      <c r="K33" s="245">
        <v>105460140.8</v>
      </c>
      <c r="L33" s="202">
        <v>84050162.209999993</v>
      </c>
      <c r="M33" s="244">
        <f>L33/H33</f>
        <v>1.3967900946451839</v>
      </c>
      <c r="N33" s="201">
        <f t="shared" si="1"/>
        <v>92345732.200000003</v>
      </c>
      <c r="O33" s="201">
        <f t="shared" si="2"/>
        <v>8295569.9900000095</v>
      </c>
      <c r="P33" s="266">
        <v>13114408.6</v>
      </c>
      <c r="Q33" s="201">
        <f>S33*I33</f>
        <v>57772736.502599984</v>
      </c>
      <c r="R33" s="338">
        <f>Q33/H33</f>
        <v>0.96009792206893485</v>
      </c>
      <c r="S33" s="360">
        <f t="shared" si="28"/>
        <v>74411046.499999985</v>
      </c>
      <c r="T33" s="200">
        <f>S33/G33</f>
        <v>1.0489359814095238</v>
      </c>
      <c r="U33" s="201">
        <f>AA33-AF33</f>
        <v>59973788.519999996</v>
      </c>
      <c r="V33" s="200">
        <f>U33/H33</f>
        <v>0.99667616980653828</v>
      </c>
      <c r="W33" s="201">
        <f>S33-Y33</f>
        <v>65048266.469999984</v>
      </c>
      <c r="X33" s="201">
        <f>W33-U33</f>
        <v>5074477.9499999881</v>
      </c>
      <c r="Y33" s="201">
        <f t="shared" si="16"/>
        <v>9362780.0299999993</v>
      </c>
      <c r="Z33" s="202">
        <f t="shared" si="7"/>
        <v>104397553.41999999</v>
      </c>
      <c r="AA33" s="350">
        <f>83280403.5-200006.95</f>
        <v>83080396.549999997</v>
      </c>
      <c r="AB33" s="201">
        <f t="shared" si="14"/>
        <v>91283070.149999991</v>
      </c>
      <c r="AC33" s="351">
        <f>8219596.5-16922.9</f>
        <v>8202673.5999999996</v>
      </c>
      <c r="AD33" s="204">
        <v>13114483.27</v>
      </c>
      <c r="AE33" s="205">
        <f t="shared" si="8"/>
        <v>29986506.920000002</v>
      </c>
      <c r="AF33" s="203">
        <v>23106608.030000001</v>
      </c>
      <c r="AG33" s="203">
        <f t="shared" si="9"/>
        <v>26234803.68</v>
      </c>
      <c r="AH33" s="203">
        <v>3128195.65</v>
      </c>
      <c r="AI33" s="203">
        <v>3751703.24</v>
      </c>
      <c r="AJ33" s="215"/>
      <c r="AK33" s="215"/>
      <c r="AO33" s="299"/>
    </row>
    <row r="34" spans="1:45" s="102" customFormat="1" ht="47.25" outlineLevel="1">
      <c r="A34" s="107" t="s">
        <v>104</v>
      </c>
      <c r="B34" s="108" t="s">
        <v>151</v>
      </c>
      <c r="C34" s="109" t="s">
        <v>12</v>
      </c>
      <c r="D34" s="109" t="s">
        <v>10</v>
      </c>
      <c r="E34" s="193" t="s">
        <v>0</v>
      </c>
      <c r="F34" s="194" t="s">
        <v>0</v>
      </c>
      <c r="G34" s="202">
        <f>G35+G36</f>
        <v>0</v>
      </c>
      <c r="H34" s="243">
        <f>H35+H36</f>
        <v>0</v>
      </c>
      <c r="I34" s="244">
        <v>0.77639999999999998</v>
      </c>
      <c r="J34" s="202">
        <f>J35+J36</f>
        <v>0</v>
      </c>
      <c r="K34" s="245">
        <v>0</v>
      </c>
      <c r="L34" s="202">
        <f>L35+L36</f>
        <v>0</v>
      </c>
      <c r="M34" s="244" t="s">
        <v>0</v>
      </c>
      <c r="N34" s="201">
        <f t="shared" si="1"/>
        <v>0</v>
      </c>
      <c r="O34" s="201">
        <f t="shared" si="2"/>
        <v>0</v>
      </c>
      <c r="P34" s="266">
        <v>0</v>
      </c>
      <c r="Q34" s="201">
        <v>0</v>
      </c>
      <c r="R34" s="338" t="s">
        <v>0</v>
      </c>
      <c r="S34" s="360">
        <f t="shared" si="28"/>
        <v>0</v>
      </c>
      <c r="T34" s="200" t="s">
        <v>0</v>
      </c>
      <c r="U34" s="201">
        <f>AA34-AF34</f>
        <v>0</v>
      </c>
      <c r="V34" s="200" t="s">
        <v>0</v>
      </c>
      <c r="W34" s="201">
        <f>S34-Y34</f>
        <v>0</v>
      </c>
      <c r="X34" s="201">
        <f>X35+X36</f>
        <v>0</v>
      </c>
      <c r="Y34" s="201">
        <f t="shared" si="16"/>
        <v>0</v>
      </c>
      <c r="Z34" s="202">
        <f t="shared" si="7"/>
        <v>0</v>
      </c>
      <c r="AA34" s="203">
        <f>AA35+AA36</f>
        <v>0</v>
      </c>
      <c r="AB34" s="201">
        <f t="shared" si="14"/>
        <v>0</v>
      </c>
      <c r="AC34" s="201">
        <f>AC35+AC36</f>
        <v>0</v>
      </c>
      <c r="AD34" s="204">
        <f>AD35+AD36</f>
        <v>0</v>
      </c>
      <c r="AE34" s="205">
        <f t="shared" si="8"/>
        <v>0</v>
      </c>
      <c r="AF34" s="203">
        <f>AF35+AF36</f>
        <v>0</v>
      </c>
      <c r="AG34" s="203">
        <f t="shared" si="9"/>
        <v>0</v>
      </c>
      <c r="AH34" s="203">
        <f>AH35+AH36</f>
        <v>0</v>
      </c>
      <c r="AI34" s="203">
        <f>AI35+AI36</f>
        <v>0</v>
      </c>
      <c r="AJ34" s="215"/>
      <c r="AK34" s="215"/>
      <c r="AO34" s="299"/>
    </row>
    <row r="35" spans="1:45" s="123" customFormat="1" ht="31.5" outlineLevel="1">
      <c r="A35" s="120" t="s">
        <v>105</v>
      </c>
      <c r="B35" s="121" t="s">
        <v>152</v>
      </c>
      <c r="C35" s="122" t="s">
        <v>12</v>
      </c>
      <c r="D35" s="122" t="s">
        <v>10</v>
      </c>
      <c r="E35" s="258" t="s">
        <v>0</v>
      </c>
      <c r="F35" s="259" t="s">
        <v>0</v>
      </c>
      <c r="G35" s="260">
        <v>0</v>
      </c>
      <c r="H35" s="261">
        <f>VLOOKUP(A35,'[1]Pa aktivitātēm'!$A$17:$G$105,7,0)</f>
        <v>0</v>
      </c>
      <c r="I35" s="262">
        <v>0.77639999999999998</v>
      </c>
      <c r="J35" s="260">
        <v>0</v>
      </c>
      <c r="K35" s="263">
        <v>0</v>
      </c>
      <c r="L35" s="260">
        <v>0</v>
      </c>
      <c r="M35" s="262" t="s">
        <v>0</v>
      </c>
      <c r="N35" s="264">
        <f t="shared" si="1"/>
        <v>0</v>
      </c>
      <c r="O35" s="264">
        <f t="shared" si="2"/>
        <v>0</v>
      </c>
      <c r="P35" s="267">
        <v>0</v>
      </c>
      <c r="Q35" s="264">
        <v>0</v>
      </c>
      <c r="R35" s="340" t="s">
        <v>0</v>
      </c>
      <c r="S35" s="361">
        <f t="shared" si="28"/>
        <v>0</v>
      </c>
      <c r="T35" s="265" t="s">
        <v>0</v>
      </c>
      <c r="U35" s="222">
        <f>AA35-AF35</f>
        <v>0</v>
      </c>
      <c r="V35" s="265" t="s">
        <v>0</v>
      </c>
      <c r="W35" s="264">
        <f>S35-Y35</f>
        <v>0</v>
      </c>
      <c r="X35" s="264">
        <f>W35-U35</f>
        <v>0</v>
      </c>
      <c r="Y35" s="264">
        <f t="shared" si="16"/>
        <v>0</v>
      </c>
      <c r="Z35" s="229">
        <f t="shared" si="7"/>
        <v>0</v>
      </c>
      <c r="AA35" s="224">
        <v>0</v>
      </c>
      <c r="AB35" s="228">
        <f t="shared" si="14"/>
        <v>0</v>
      </c>
      <c r="AC35" s="228">
        <v>0</v>
      </c>
      <c r="AD35" s="225">
        <v>0</v>
      </c>
      <c r="AE35" s="226">
        <f t="shared" si="8"/>
        <v>0</v>
      </c>
      <c r="AF35" s="224">
        <v>0</v>
      </c>
      <c r="AG35" s="224">
        <f t="shared" si="9"/>
        <v>0</v>
      </c>
      <c r="AH35" s="224">
        <v>0</v>
      </c>
      <c r="AI35" s="224">
        <v>0</v>
      </c>
      <c r="AJ35" s="229"/>
      <c r="AK35" s="229"/>
    </row>
    <row r="36" spans="1:45" s="124" customFormat="1" ht="31.5" outlineLevel="1">
      <c r="A36" s="120" t="s">
        <v>106</v>
      </c>
      <c r="B36" s="121" t="s">
        <v>153</v>
      </c>
      <c r="C36" s="122" t="s">
        <v>12</v>
      </c>
      <c r="D36" s="122" t="s">
        <v>10</v>
      </c>
      <c r="E36" s="258" t="s">
        <v>0</v>
      </c>
      <c r="F36" s="259" t="s">
        <v>0</v>
      </c>
      <c r="G36" s="260">
        <v>0</v>
      </c>
      <c r="H36" s="261">
        <f>VLOOKUP(A36,'[1]Pa aktivitātēm'!$A$17:$G$105,7,0)</f>
        <v>0</v>
      </c>
      <c r="I36" s="262">
        <v>0.77639999999999998</v>
      </c>
      <c r="J36" s="260">
        <v>0</v>
      </c>
      <c r="K36" s="263">
        <v>0</v>
      </c>
      <c r="L36" s="260">
        <v>0</v>
      </c>
      <c r="M36" s="262" t="s">
        <v>0</v>
      </c>
      <c r="N36" s="264">
        <f t="shared" si="1"/>
        <v>0</v>
      </c>
      <c r="O36" s="264">
        <f t="shared" si="2"/>
        <v>0</v>
      </c>
      <c r="P36" s="267">
        <v>0</v>
      </c>
      <c r="Q36" s="264">
        <v>0</v>
      </c>
      <c r="R36" s="340" t="s">
        <v>0</v>
      </c>
      <c r="S36" s="361">
        <f t="shared" si="28"/>
        <v>0</v>
      </c>
      <c r="T36" s="265" t="s">
        <v>0</v>
      </c>
      <c r="U36" s="222">
        <f>AA36-AF36</f>
        <v>0</v>
      </c>
      <c r="V36" s="265" t="s">
        <v>0</v>
      </c>
      <c r="W36" s="264">
        <f>S36-Y36</f>
        <v>0</v>
      </c>
      <c r="X36" s="264">
        <f>W36-U36</f>
        <v>0</v>
      </c>
      <c r="Y36" s="264">
        <f t="shared" si="16"/>
        <v>0</v>
      </c>
      <c r="Z36" s="241">
        <f t="shared" si="7"/>
        <v>0</v>
      </c>
      <c r="AA36" s="224">
        <v>0</v>
      </c>
      <c r="AB36" s="242">
        <f t="shared" si="14"/>
        <v>0</v>
      </c>
      <c r="AC36" s="242">
        <v>0</v>
      </c>
      <c r="AD36" s="225">
        <v>0</v>
      </c>
      <c r="AE36" s="226">
        <f t="shared" si="8"/>
        <v>0</v>
      </c>
      <c r="AF36" s="224">
        <v>0</v>
      </c>
      <c r="AG36" s="224">
        <f t="shared" si="9"/>
        <v>0</v>
      </c>
      <c r="AH36" s="224">
        <v>0</v>
      </c>
      <c r="AI36" s="224">
        <v>0</v>
      </c>
      <c r="AJ36" s="241"/>
      <c r="AK36" s="241"/>
    </row>
    <row r="37" spans="1:45" s="116" customFormat="1" ht="63" outlineLevel="1">
      <c r="A37" s="111" t="s">
        <v>107</v>
      </c>
      <c r="B37" s="112" t="s">
        <v>154</v>
      </c>
      <c r="C37" s="110" t="s">
        <v>12</v>
      </c>
      <c r="D37" s="110" t="s">
        <v>10</v>
      </c>
      <c r="E37" s="193">
        <v>1</v>
      </c>
      <c r="F37" s="194">
        <v>8</v>
      </c>
      <c r="G37" s="202">
        <v>15440673</v>
      </c>
      <c r="H37" s="243">
        <f>VLOOKUP(A37,'[1]Pa aktivitātēm'!$A$17:$G$105,7,0)</f>
        <v>15440673</v>
      </c>
      <c r="I37" s="244">
        <v>0.77639999999999998</v>
      </c>
      <c r="J37" s="202">
        <f>K37*I37</f>
        <v>66884631.110880002</v>
      </c>
      <c r="K37" s="245">
        <v>86147129.200000003</v>
      </c>
      <c r="L37" s="202">
        <v>76092169.370000005</v>
      </c>
      <c r="M37" s="244">
        <f t="shared" ref="M37:M56" si="37">L37/H37</f>
        <v>4.9280345079518231</v>
      </c>
      <c r="N37" s="201">
        <f t="shared" si="1"/>
        <v>86147129.200000003</v>
      </c>
      <c r="O37" s="201">
        <f t="shared" si="2"/>
        <v>10054959.829999998</v>
      </c>
      <c r="P37" s="266">
        <v>0</v>
      </c>
      <c r="Q37" s="201">
        <f>S37*I37</f>
        <v>11788878.166835995</v>
      </c>
      <c r="R37" s="341">
        <f t="shared" ref="R37:R50" si="38">Q37/H37</f>
        <v>0.76349509939340054</v>
      </c>
      <c r="S37" s="362">
        <f t="shared" si="28"/>
        <v>15184026.489999995</v>
      </c>
      <c r="T37" s="200">
        <f t="shared" ref="T37:T56" si="39">S37/G37</f>
        <v>0.98337854120736801</v>
      </c>
      <c r="U37" s="201">
        <f>AA37-AF37</f>
        <v>15184026.489999995</v>
      </c>
      <c r="V37" s="200">
        <f t="shared" ref="V37:V53" si="40">U37/H37</f>
        <v>0.98337854120736801</v>
      </c>
      <c r="W37" s="201">
        <f>S37-Y37</f>
        <v>15184026.489999995</v>
      </c>
      <c r="X37" s="201">
        <f>W37-U37</f>
        <v>0</v>
      </c>
      <c r="Y37" s="201">
        <f t="shared" si="16"/>
        <v>0</v>
      </c>
      <c r="Z37" s="202">
        <f t="shared" si="7"/>
        <v>85534839.069999993</v>
      </c>
      <c r="AA37" s="203">
        <v>75531580.629999995</v>
      </c>
      <c r="AB37" s="201">
        <f t="shared" si="14"/>
        <v>85534839.069999993</v>
      </c>
      <c r="AC37" s="201">
        <v>10003258.439999999</v>
      </c>
      <c r="AD37" s="204">
        <v>0</v>
      </c>
      <c r="AE37" s="205">
        <f t="shared" si="8"/>
        <v>70350812.579999998</v>
      </c>
      <c r="AF37" s="203">
        <v>60347554.140000001</v>
      </c>
      <c r="AG37" s="203">
        <f t="shared" si="9"/>
        <v>70350812.579999998</v>
      </c>
      <c r="AH37" s="203">
        <v>10003258.439999999</v>
      </c>
      <c r="AI37" s="203">
        <v>0</v>
      </c>
      <c r="AJ37" s="215"/>
      <c r="AK37" s="215"/>
    </row>
    <row r="38" spans="1:45" s="116" customFormat="1" ht="63" outlineLevel="1">
      <c r="A38" s="111" t="s">
        <v>108</v>
      </c>
      <c r="B38" s="112" t="s">
        <v>155</v>
      </c>
      <c r="C38" s="110" t="s">
        <v>12</v>
      </c>
      <c r="D38" s="110" t="s">
        <v>10</v>
      </c>
      <c r="E38" s="193">
        <v>1</v>
      </c>
      <c r="F38" s="194">
        <v>8</v>
      </c>
      <c r="G38" s="202">
        <f>G39+G40</f>
        <v>103613385</v>
      </c>
      <c r="H38" s="243">
        <f>H39+H40</f>
        <v>71900917</v>
      </c>
      <c r="I38" s="244">
        <v>0.77639999999999998</v>
      </c>
      <c r="J38" s="202">
        <f>J39+J40</f>
        <v>92691358.490279987</v>
      </c>
      <c r="K38" s="245">
        <v>119386087.7</v>
      </c>
      <c r="L38" s="202">
        <f>L39+L40</f>
        <v>79965988.399999991</v>
      </c>
      <c r="M38" s="244">
        <f t="shared" si="37"/>
        <v>1.1121692425702998</v>
      </c>
      <c r="N38" s="201">
        <f t="shared" si="1"/>
        <v>97978212.900000006</v>
      </c>
      <c r="O38" s="201">
        <f t="shared" si="2"/>
        <v>18012224.500000015</v>
      </c>
      <c r="P38" s="266">
        <f>P39+P40</f>
        <v>21407874.800000001</v>
      </c>
      <c r="Q38" s="201">
        <f>Q39+Q40</f>
        <v>79887877.457159996</v>
      </c>
      <c r="R38" s="341">
        <f t="shared" si="38"/>
        <v>1.1110828733541742</v>
      </c>
      <c r="S38" s="362">
        <f>S39+S40</f>
        <v>102895256.90000001</v>
      </c>
      <c r="T38" s="200">
        <f t="shared" si="39"/>
        <v>0.99306915703989407</v>
      </c>
      <c r="U38" s="201">
        <f>U39+U40</f>
        <v>71387413.460000008</v>
      </c>
      <c r="V38" s="200">
        <f t="shared" si="40"/>
        <v>0.99285817815091304</v>
      </c>
      <c r="W38" s="201">
        <f>W39+W40</f>
        <v>81700810.069999993</v>
      </c>
      <c r="X38" s="201">
        <f>X39+X40</f>
        <v>10313396.609999996</v>
      </c>
      <c r="Y38" s="201">
        <f t="shared" si="16"/>
        <v>21194446.829999998</v>
      </c>
      <c r="Z38" s="202">
        <f>AB38+AD38</f>
        <v>117961623.02000001</v>
      </c>
      <c r="AA38" s="203">
        <f>AA39+AA40</f>
        <v>78922830.510000005</v>
      </c>
      <c r="AB38" s="201">
        <f t="shared" si="14"/>
        <v>96767175.460000008</v>
      </c>
      <c r="AC38" s="201">
        <f>AC39+AC40</f>
        <v>17844344.949999999</v>
      </c>
      <c r="AD38" s="204">
        <f>AD39+AD40</f>
        <v>21194447.559999999</v>
      </c>
      <c r="AE38" s="205">
        <f t="shared" si="8"/>
        <v>15066366.120000001</v>
      </c>
      <c r="AF38" s="203">
        <f>AF39+AF40</f>
        <v>7535417.0499999998</v>
      </c>
      <c r="AG38" s="203">
        <f t="shared" si="9"/>
        <v>15066365.390000001</v>
      </c>
      <c r="AH38" s="203">
        <f>AH39+AH40</f>
        <v>7530948.3399999999</v>
      </c>
      <c r="AI38" s="203">
        <f>AI39+AI40</f>
        <v>0.73</v>
      </c>
      <c r="AJ38" s="215"/>
      <c r="AK38" s="215"/>
    </row>
    <row r="39" spans="1:45" s="125" customFormat="1" ht="63" outlineLevel="1">
      <c r="A39" s="120" t="s">
        <v>109</v>
      </c>
      <c r="B39" s="121" t="s">
        <v>156</v>
      </c>
      <c r="C39" s="122" t="s">
        <v>12</v>
      </c>
      <c r="D39" s="122" t="s">
        <v>10</v>
      </c>
      <c r="E39" s="258">
        <v>1</v>
      </c>
      <c r="F39" s="259">
        <v>8</v>
      </c>
      <c r="G39" s="260">
        <v>84489913</v>
      </c>
      <c r="H39" s="261">
        <f>VLOOKUP(A39,'[1]Pa aktivitātēm'!$A$17:$G$105,7,0)</f>
        <v>56301708</v>
      </c>
      <c r="I39" s="262">
        <v>0.77639999999999998</v>
      </c>
      <c r="J39" s="260">
        <f>K39*I39</f>
        <v>72713078.100359991</v>
      </c>
      <c r="K39" s="263">
        <v>93654144.899999991</v>
      </c>
      <c r="L39" s="260">
        <v>64333731.529999994</v>
      </c>
      <c r="M39" s="262">
        <f t="shared" si="37"/>
        <v>1.1426603883846649</v>
      </c>
      <c r="N39" s="264">
        <f t="shared" si="1"/>
        <v>72246270.099999994</v>
      </c>
      <c r="O39" s="264">
        <f t="shared" si="2"/>
        <v>7912538.5700000003</v>
      </c>
      <c r="P39" s="267">
        <v>21407874.800000001</v>
      </c>
      <c r="Q39" s="264">
        <f>S39*I39</f>
        <v>65478545.019804001</v>
      </c>
      <c r="R39" s="342">
        <f t="shared" si="38"/>
        <v>1.1629939365214994</v>
      </c>
      <c r="S39" s="363">
        <f t="shared" si="28"/>
        <v>84336096.109999999</v>
      </c>
      <c r="T39" s="265">
        <f t="shared" si="39"/>
        <v>0.99817946445275663</v>
      </c>
      <c r="U39" s="222">
        <f>AA39-AF39</f>
        <v>56256088.260000005</v>
      </c>
      <c r="V39" s="265">
        <f t="shared" si="40"/>
        <v>0.99918972724593014</v>
      </c>
      <c r="W39" s="264">
        <f>S39-Y39</f>
        <v>63141649.280000001</v>
      </c>
      <c r="X39" s="264">
        <f>W39-U39</f>
        <v>6885561.0199999958</v>
      </c>
      <c r="Y39" s="264">
        <f t="shared" si="16"/>
        <v>21194446.829999998</v>
      </c>
      <c r="Z39" s="218">
        <f>AB39+AD39</f>
        <v>92793991.060000002</v>
      </c>
      <c r="AA39" s="344">
        <f>63804076-45619.69</f>
        <v>63758456.310000002</v>
      </c>
      <c r="AB39" s="222">
        <f>AA39+AC39</f>
        <v>71599543.5</v>
      </c>
      <c r="AC39" s="352">
        <f>7845080.01-3992.82</f>
        <v>7841087.1899999995</v>
      </c>
      <c r="AD39" s="225">
        <f>21407981.73-213534.17</f>
        <v>21194447.559999999</v>
      </c>
      <c r="AE39" s="226">
        <f t="shared" si="8"/>
        <v>8457894.9500000011</v>
      </c>
      <c r="AF39" s="224">
        <v>7502368.0499999998</v>
      </c>
      <c r="AG39" s="224">
        <f t="shared" si="9"/>
        <v>8457894.2200000007</v>
      </c>
      <c r="AH39" s="224">
        <v>955526.17</v>
      </c>
      <c r="AI39" s="224">
        <v>0.73</v>
      </c>
      <c r="AJ39" s="227"/>
      <c r="AK39" s="227"/>
      <c r="AO39" s="300"/>
      <c r="AQ39" s="300"/>
      <c r="AS39" s="301"/>
    </row>
    <row r="40" spans="1:45" s="124" customFormat="1" ht="63" outlineLevel="1">
      <c r="A40" s="120" t="s">
        <v>110</v>
      </c>
      <c r="B40" s="121" t="s">
        <v>157</v>
      </c>
      <c r="C40" s="122" t="s">
        <v>12</v>
      </c>
      <c r="D40" s="122" t="s">
        <v>10</v>
      </c>
      <c r="E40" s="258">
        <v>1</v>
      </c>
      <c r="F40" s="259">
        <v>8</v>
      </c>
      <c r="G40" s="260">
        <v>19123472</v>
      </c>
      <c r="H40" s="261">
        <f>VLOOKUP(A40,'[1]Pa aktivitātēm'!$A$17:$G$105,7,0)</f>
        <v>15599209</v>
      </c>
      <c r="I40" s="262">
        <v>0.77639999999999998</v>
      </c>
      <c r="J40" s="260">
        <f>K40*I40</f>
        <v>19978280.38992</v>
      </c>
      <c r="K40" s="263">
        <v>25731942.800000001</v>
      </c>
      <c r="L40" s="260">
        <v>15632256.869999999</v>
      </c>
      <c r="M40" s="262">
        <f t="shared" si="37"/>
        <v>1.0021185606270164</v>
      </c>
      <c r="N40" s="264">
        <f t="shared" si="1"/>
        <v>25731942.800000001</v>
      </c>
      <c r="O40" s="264">
        <f t="shared" si="2"/>
        <v>10099685.930000002</v>
      </c>
      <c r="P40" s="267">
        <v>0</v>
      </c>
      <c r="Q40" s="264">
        <f>S40*I40</f>
        <v>14409332.437355999</v>
      </c>
      <c r="R40" s="342">
        <f t="shared" si="38"/>
        <v>0.92372199368288477</v>
      </c>
      <c r="S40" s="363">
        <f t="shared" si="28"/>
        <v>18559160.789999999</v>
      </c>
      <c r="T40" s="265">
        <f t="shared" si="39"/>
        <v>0.97049117388306894</v>
      </c>
      <c r="U40" s="222">
        <f>AA40-AF40</f>
        <v>15131325.199999999</v>
      </c>
      <c r="V40" s="265">
        <f t="shared" si="40"/>
        <v>0.97000592786467565</v>
      </c>
      <c r="W40" s="264">
        <f>S40-Y40</f>
        <v>18559160.789999999</v>
      </c>
      <c r="X40" s="264">
        <f>W40-U40</f>
        <v>3427835.59</v>
      </c>
      <c r="Y40" s="264">
        <f t="shared" si="16"/>
        <v>0</v>
      </c>
      <c r="Z40" s="241">
        <f t="shared" si="7"/>
        <v>25167631.960000001</v>
      </c>
      <c r="AA40" s="344">
        <f>15606460.76-447524+5437.44</f>
        <v>15164374.199999999</v>
      </c>
      <c r="AB40" s="242">
        <f t="shared" si="14"/>
        <v>25167631.960000001</v>
      </c>
      <c r="AC40" s="351">
        <f>10082603.16-44726-34619.4</f>
        <v>10003257.76</v>
      </c>
      <c r="AD40" s="225">
        <v>0</v>
      </c>
      <c r="AE40" s="226">
        <f t="shared" si="8"/>
        <v>6608471.1699999999</v>
      </c>
      <c r="AF40" s="224">
        <v>33049</v>
      </c>
      <c r="AG40" s="224">
        <f t="shared" si="9"/>
        <v>6608471.1699999999</v>
      </c>
      <c r="AH40" s="224">
        <v>6575422.1699999999</v>
      </c>
      <c r="AI40" s="224">
        <v>0</v>
      </c>
      <c r="AJ40" s="241"/>
      <c r="AK40" s="241"/>
    </row>
    <row r="41" spans="1:45" s="102" customFormat="1" ht="47.25" outlineLevel="1">
      <c r="A41" s="113" t="s">
        <v>111</v>
      </c>
      <c r="B41" s="114" t="s">
        <v>158</v>
      </c>
      <c r="C41" s="115" t="s">
        <v>12</v>
      </c>
      <c r="D41" s="115" t="s">
        <v>10</v>
      </c>
      <c r="E41" s="166">
        <v>1</v>
      </c>
      <c r="F41" s="167">
        <v>8</v>
      </c>
      <c r="G41" s="246">
        <f>G42+G47</f>
        <v>123302717</v>
      </c>
      <c r="H41" s="247">
        <f>H42+H47</f>
        <v>73897154</v>
      </c>
      <c r="I41" s="248">
        <v>0.59930000000000005</v>
      </c>
      <c r="J41" s="246">
        <f>J42+J47</f>
        <v>124201834.70955002</v>
      </c>
      <c r="K41" s="249">
        <v>207244843.5</v>
      </c>
      <c r="L41" s="246">
        <f>L42+L47</f>
        <v>139418380.27999994</v>
      </c>
      <c r="M41" s="248">
        <f t="shared" si="37"/>
        <v>1.8866542584305743</v>
      </c>
      <c r="N41" s="174">
        <f t="shared" si="1"/>
        <v>167940355.19999999</v>
      </c>
      <c r="O41" s="174">
        <f t="shared" si="2"/>
        <v>28521974.920000046</v>
      </c>
      <c r="P41" s="325">
        <f>P42+P47</f>
        <v>39304488.299999997</v>
      </c>
      <c r="Q41" s="174">
        <f>Q42+Q47</f>
        <v>118841844.97497001</v>
      </c>
      <c r="R41" s="339">
        <f t="shared" si="38"/>
        <v>1.6082059800972852</v>
      </c>
      <c r="S41" s="246">
        <f>S42+S47</f>
        <v>198301092.90000004</v>
      </c>
      <c r="T41" s="173">
        <f t="shared" si="39"/>
        <v>1.6082459310284301</v>
      </c>
      <c r="U41" s="174">
        <f>U42+U47</f>
        <v>134822833.96150002</v>
      </c>
      <c r="V41" s="173">
        <f t="shared" si="40"/>
        <v>1.8244658510326395</v>
      </c>
      <c r="W41" s="174">
        <f t="shared" ref="W41:AA41" si="41">W42+W47</f>
        <v>161683629.3215</v>
      </c>
      <c r="X41" s="174">
        <f t="shared" si="41"/>
        <v>26860795.360000003</v>
      </c>
      <c r="Y41" s="174">
        <f t="shared" si="41"/>
        <v>36617463.578499995</v>
      </c>
      <c r="Z41" s="250">
        <f t="shared" si="41"/>
        <v>202971992.15000004</v>
      </c>
      <c r="AA41" s="251">
        <f t="shared" si="41"/>
        <v>137910815.9815</v>
      </c>
      <c r="AB41" s="252">
        <f t="shared" si="14"/>
        <v>166317671.93150002</v>
      </c>
      <c r="AC41" s="252">
        <f>AC42+AC47</f>
        <v>28406855.950000003</v>
      </c>
      <c r="AD41" s="253">
        <f>AD42+AD47</f>
        <v>36654320.218500003</v>
      </c>
      <c r="AE41" s="254">
        <f>AE42+AE47</f>
        <v>4670899.25</v>
      </c>
      <c r="AF41" s="251">
        <f>AF42+AF47</f>
        <v>3087982.02</v>
      </c>
      <c r="AG41" s="251">
        <f t="shared" si="9"/>
        <v>4634042.6099999994</v>
      </c>
      <c r="AH41" s="251">
        <f>AH42+AH47</f>
        <v>1546060.5899999999</v>
      </c>
      <c r="AI41" s="251">
        <f>AI42+AI47</f>
        <v>36856.639999999999</v>
      </c>
      <c r="AJ41" s="246">
        <v>63165188.609999999</v>
      </c>
      <c r="AK41" s="303">
        <f>AJ41/H41</f>
        <v>0.85477160067625879</v>
      </c>
    </row>
    <row r="42" spans="1:45" s="102" customFormat="1" ht="101.25" customHeight="1" outlineLevel="1">
      <c r="A42" s="117" t="s">
        <v>112</v>
      </c>
      <c r="B42" s="118" t="s">
        <v>159</v>
      </c>
      <c r="C42" s="119" t="s">
        <v>12</v>
      </c>
      <c r="D42" s="119" t="s">
        <v>10</v>
      </c>
      <c r="E42" s="179">
        <v>1</v>
      </c>
      <c r="F42" s="180">
        <v>8</v>
      </c>
      <c r="G42" s="230">
        <f>G43+G46</f>
        <v>48964881</v>
      </c>
      <c r="H42" s="231">
        <f>H43+H46</f>
        <v>27826551</v>
      </c>
      <c r="I42" s="232">
        <v>0.59930000000000005</v>
      </c>
      <c r="J42" s="230">
        <f>J43+J46</f>
        <v>32693631.897810008</v>
      </c>
      <c r="K42" s="233">
        <v>54553031.699999996</v>
      </c>
      <c r="L42" s="230">
        <f>L43+L46</f>
        <v>32346672.049999941</v>
      </c>
      <c r="M42" s="232">
        <f t="shared" si="37"/>
        <v>1.1624391413078805</v>
      </c>
      <c r="N42" s="187">
        <f t="shared" si="1"/>
        <v>39723982.199999996</v>
      </c>
      <c r="O42" s="187">
        <f t="shared" si="2"/>
        <v>7377310.1500000544</v>
      </c>
      <c r="P42" s="323">
        <f>P43+P46</f>
        <v>14829049.5</v>
      </c>
      <c r="Q42" s="187">
        <f>Q43+Q46</f>
        <v>30465270.253652003</v>
      </c>
      <c r="R42" s="336">
        <f t="shared" si="38"/>
        <v>1.094827391783193</v>
      </c>
      <c r="S42" s="230">
        <f>S43+S46</f>
        <v>50834757.640000001</v>
      </c>
      <c r="T42" s="186">
        <f t="shared" si="39"/>
        <v>1.0381881177246197</v>
      </c>
      <c r="U42" s="187">
        <f>U43+U46</f>
        <v>30136731.050000001</v>
      </c>
      <c r="V42" s="186">
        <f t="shared" si="40"/>
        <v>1.0830207110467984</v>
      </c>
      <c r="W42" s="187">
        <f>W43+W46</f>
        <v>36243093.200000003</v>
      </c>
      <c r="X42" s="187">
        <f>X43+X46</f>
        <v>6106362.1500000032</v>
      </c>
      <c r="Y42" s="187">
        <f>Y43+Y46</f>
        <v>14591664.439999999</v>
      </c>
      <c r="Z42" s="255">
        <f t="shared" ref="Z42:Z55" si="42">AB42+AD42</f>
        <v>53986240.010000005</v>
      </c>
      <c r="AA42" s="235">
        <f>AA43+AA46</f>
        <v>32025316.390000001</v>
      </c>
      <c r="AB42" s="256">
        <f t="shared" si="14"/>
        <v>39382300.740000002</v>
      </c>
      <c r="AC42" s="256">
        <f>AC43+AC46</f>
        <v>7356984.3500000006</v>
      </c>
      <c r="AD42" s="257">
        <f>AD43+AD46</f>
        <v>14603939.27</v>
      </c>
      <c r="AE42" s="237">
        <f t="shared" si="8"/>
        <v>3151482.37</v>
      </c>
      <c r="AF42" s="235">
        <f>AF43+AF46</f>
        <v>1888585.34</v>
      </c>
      <c r="AG42" s="235">
        <f t="shared" si="9"/>
        <v>3139207.54</v>
      </c>
      <c r="AH42" s="235">
        <f>AH43+AH46</f>
        <v>1250622.2</v>
      </c>
      <c r="AI42" s="235">
        <f>AI43+AI46</f>
        <v>12274.83</v>
      </c>
      <c r="AJ42" s="230"/>
      <c r="AK42" s="230"/>
    </row>
    <row r="43" spans="1:45" s="92" customFormat="1" ht="31.5">
      <c r="A43" s="107" t="s">
        <v>113</v>
      </c>
      <c r="B43" s="108" t="s">
        <v>160</v>
      </c>
      <c r="C43" s="109" t="s">
        <v>12</v>
      </c>
      <c r="D43" s="109" t="s">
        <v>10</v>
      </c>
      <c r="E43" s="206">
        <v>1</v>
      </c>
      <c r="F43" s="207">
        <v>8</v>
      </c>
      <c r="G43" s="215">
        <f>G44+G45</f>
        <v>46094919</v>
      </c>
      <c r="H43" s="238">
        <f>H44+H45</f>
        <v>25387177</v>
      </c>
      <c r="I43" s="239">
        <v>0.59930000000000005</v>
      </c>
      <c r="J43" s="215">
        <f>J44+J45</f>
        <v>30976248.871620007</v>
      </c>
      <c r="K43" s="240">
        <v>51687383.399999999</v>
      </c>
      <c r="L43" s="215">
        <f>L44+L45</f>
        <v>29910870.919999942</v>
      </c>
      <c r="M43" s="239">
        <f t="shared" si="37"/>
        <v>1.1781881427777472</v>
      </c>
      <c r="N43" s="214">
        <f t="shared" si="1"/>
        <v>36858333.899999999</v>
      </c>
      <c r="O43" s="214">
        <f t="shared" si="2"/>
        <v>6947462.9800000563</v>
      </c>
      <c r="P43" s="324">
        <f>P44+P45</f>
        <v>14829049.5</v>
      </c>
      <c r="Q43" s="214">
        <f>Q44+Q45</f>
        <v>28748665.478442002</v>
      </c>
      <c r="R43" s="337">
        <f t="shared" si="38"/>
        <v>1.1324089117290199</v>
      </c>
      <c r="S43" s="215">
        <f>S44+S45</f>
        <v>47970407.939999998</v>
      </c>
      <c r="T43" s="213">
        <f t="shared" si="39"/>
        <v>1.0406875417223316</v>
      </c>
      <c r="U43" s="214">
        <f>U44+U45</f>
        <v>27702033.84</v>
      </c>
      <c r="V43" s="213">
        <f t="shared" si="40"/>
        <v>1.0911821286785846</v>
      </c>
      <c r="W43" s="214">
        <f>W44+W45</f>
        <v>33378743.5</v>
      </c>
      <c r="X43" s="214">
        <f>X44+X45</f>
        <v>5676709.6600000029</v>
      </c>
      <c r="Y43" s="214">
        <f>Y44+Y45</f>
        <v>14591664.439999999</v>
      </c>
      <c r="Z43" s="202">
        <f t="shared" si="42"/>
        <v>51121890.310000002</v>
      </c>
      <c r="AA43" s="203">
        <f>AA44+AA45</f>
        <v>29590619.18</v>
      </c>
      <c r="AB43" s="201">
        <f t="shared" si="14"/>
        <v>36517951.039999999</v>
      </c>
      <c r="AC43" s="201">
        <f>AC44+AC45</f>
        <v>6927331.8600000003</v>
      </c>
      <c r="AD43" s="204">
        <f>AD44+AD45</f>
        <v>14603939.27</v>
      </c>
      <c r="AE43" s="205">
        <f t="shared" si="8"/>
        <v>3151482.37</v>
      </c>
      <c r="AF43" s="203">
        <f>AF44+AF45</f>
        <v>1888585.34</v>
      </c>
      <c r="AG43" s="203">
        <f t="shared" si="9"/>
        <v>3139207.54</v>
      </c>
      <c r="AH43" s="203">
        <f>AH44+AH45</f>
        <v>1250622.2</v>
      </c>
      <c r="AI43" s="203">
        <f>AI44+AI45</f>
        <v>12274.83</v>
      </c>
      <c r="AJ43" s="202"/>
      <c r="AK43" s="202"/>
    </row>
    <row r="44" spans="1:45" s="101" customFormat="1" ht="47.25" outlineLevel="1">
      <c r="A44" s="103" t="s">
        <v>114</v>
      </c>
      <c r="B44" s="104" t="s">
        <v>161</v>
      </c>
      <c r="C44" s="105" t="s">
        <v>12</v>
      </c>
      <c r="D44" s="105" t="s">
        <v>10</v>
      </c>
      <c r="E44" s="216">
        <v>1</v>
      </c>
      <c r="F44" s="217">
        <v>8</v>
      </c>
      <c r="G44" s="218">
        <v>32081927</v>
      </c>
      <c r="H44" s="219">
        <f>VLOOKUP(A44,'[1]Pa aktivitātēm'!$A$17:$G$105,7,0)</f>
        <v>16979382</v>
      </c>
      <c r="I44" s="220">
        <v>0.59930000000000005</v>
      </c>
      <c r="J44" s="218">
        <f>K44*I44</f>
        <v>20917706.444570005</v>
      </c>
      <c r="K44" s="221">
        <v>34903564.900000006</v>
      </c>
      <c r="L44" s="218">
        <v>19840579.789999943</v>
      </c>
      <c r="M44" s="220">
        <f t="shared" si="37"/>
        <v>1.1685101253979646</v>
      </c>
      <c r="N44" s="222">
        <f t="shared" si="1"/>
        <v>20074515.400000006</v>
      </c>
      <c r="O44" s="222">
        <f t="shared" si="2"/>
        <v>233935.61000006273</v>
      </c>
      <c r="P44" s="316">
        <v>14829049.5</v>
      </c>
      <c r="Q44" s="222">
        <f>S44*I44</f>
        <v>20587283.498275001</v>
      </c>
      <c r="R44" s="335">
        <f t="shared" si="38"/>
        <v>1.2124872093857715</v>
      </c>
      <c r="S44" s="357">
        <f t="shared" si="28"/>
        <v>34352216.75</v>
      </c>
      <c r="T44" s="223">
        <f t="shared" si="39"/>
        <v>1.070765379835195</v>
      </c>
      <c r="U44" s="222">
        <f>AA44-AF44</f>
        <v>19531119.149999999</v>
      </c>
      <c r="V44" s="223">
        <f t="shared" si="40"/>
        <v>1.1502844538158101</v>
      </c>
      <c r="W44" s="222">
        <f>S44-Y44</f>
        <v>19760552.32</v>
      </c>
      <c r="X44" s="222">
        <f>W44-U44</f>
        <v>229433.17000000179</v>
      </c>
      <c r="Y44" s="222">
        <f t="shared" si="16"/>
        <v>14591664.43</v>
      </c>
      <c r="Z44" s="229">
        <f t="shared" si="42"/>
        <v>34377143.630000003</v>
      </c>
      <c r="AA44" s="224">
        <v>19543771.199999999</v>
      </c>
      <c r="AB44" s="228">
        <f t="shared" si="14"/>
        <v>19773204.370000001</v>
      </c>
      <c r="AC44" s="228">
        <v>229433.17</v>
      </c>
      <c r="AD44" s="225">
        <v>14603939.26</v>
      </c>
      <c r="AE44" s="226">
        <f t="shared" si="8"/>
        <v>24926.879999999997</v>
      </c>
      <c r="AF44" s="224">
        <v>12652.05</v>
      </c>
      <c r="AG44" s="224">
        <f t="shared" si="9"/>
        <v>12652.05</v>
      </c>
      <c r="AH44" s="224">
        <v>0</v>
      </c>
      <c r="AI44" s="224">
        <v>12274.83</v>
      </c>
      <c r="AJ44" s="229"/>
      <c r="AK44" s="229"/>
    </row>
    <row r="45" spans="1:45" s="100" customFormat="1" ht="78.75" outlineLevel="1">
      <c r="A45" s="103" t="s">
        <v>115</v>
      </c>
      <c r="B45" s="104" t="s">
        <v>162</v>
      </c>
      <c r="C45" s="105" t="s">
        <v>12</v>
      </c>
      <c r="D45" s="105" t="s">
        <v>10</v>
      </c>
      <c r="E45" s="216">
        <v>1</v>
      </c>
      <c r="F45" s="217">
        <v>8</v>
      </c>
      <c r="G45" s="218">
        <v>14012992</v>
      </c>
      <c r="H45" s="219">
        <f>VLOOKUP(A45,'[1]Pa aktivitātēm'!$A$17:$G$105,7,0)</f>
        <v>8407795</v>
      </c>
      <c r="I45" s="220">
        <v>0.59930000000000005</v>
      </c>
      <c r="J45" s="218">
        <f>K45*I45</f>
        <v>10058542.42705</v>
      </c>
      <c r="K45" s="221">
        <v>16783818.5</v>
      </c>
      <c r="L45" s="218">
        <v>10070291.130000001</v>
      </c>
      <c r="M45" s="220">
        <f t="shared" si="37"/>
        <v>1.1977327147010604</v>
      </c>
      <c r="N45" s="222">
        <f t="shared" si="1"/>
        <v>16783818.5</v>
      </c>
      <c r="O45" s="222">
        <f t="shared" si="2"/>
        <v>6713527.3699999992</v>
      </c>
      <c r="P45" s="316">
        <v>0</v>
      </c>
      <c r="Q45" s="222">
        <f>S45*I45</f>
        <v>8161381.9801670015</v>
      </c>
      <c r="R45" s="335">
        <f t="shared" si="38"/>
        <v>0.97069231352179752</v>
      </c>
      <c r="S45" s="357">
        <f t="shared" si="28"/>
        <v>13618191.190000001</v>
      </c>
      <c r="T45" s="223">
        <f t="shared" si="39"/>
        <v>0.97182608753362598</v>
      </c>
      <c r="U45" s="222">
        <f>AA45-AF45</f>
        <v>8170914.6900000004</v>
      </c>
      <c r="V45" s="223">
        <f t="shared" si="40"/>
        <v>0.97182610779639611</v>
      </c>
      <c r="W45" s="222">
        <f>S45-Y45</f>
        <v>13618191.180000002</v>
      </c>
      <c r="X45" s="222">
        <f>W45-U45</f>
        <v>5447276.4900000012</v>
      </c>
      <c r="Y45" s="222">
        <f t="shared" si="16"/>
        <v>0.01</v>
      </c>
      <c r="Z45" s="218">
        <f t="shared" si="42"/>
        <v>16744746.680000002</v>
      </c>
      <c r="AA45" s="224">
        <v>10046847.98</v>
      </c>
      <c r="AB45" s="222">
        <f t="shared" si="14"/>
        <v>16744746.670000002</v>
      </c>
      <c r="AC45" s="222">
        <v>6697898.6900000004</v>
      </c>
      <c r="AD45" s="225">
        <v>0.01</v>
      </c>
      <c r="AE45" s="226">
        <f t="shared" si="8"/>
        <v>3126555.49</v>
      </c>
      <c r="AF45" s="224">
        <f>1340601.23+535332.06</f>
        <v>1875933.29</v>
      </c>
      <c r="AG45" s="224">
        <f t="shared" si="9"/>
        <v>3126555.49</v>
      </c>
      <c r="AH45" s="224">
        <f>893734.15+356888.05</f>
        <v>1250622.2</v>
      </c>
      <c r="AI45" s="224">
        <v>0</v>
      </c>
      <c r="AJ45" s="227"/>
      <c r="AK45" s="227"/>
    </row>
    <row r="46" spans="1:45" s="102" customFormat="1" ht="63" outlineLevel="1">
      <c r="A46" s="111" t="s">
        <v>116</v>
      </c>
      <c r="B46" s="112" t="s">
        <v>163</v>
      </c>
      <c r="C46" s="110" t="s">
        <v>12</v>
      </c>
      <c r="D46" s="110" t="s">
        <v>10</v>
      </c>
      <c r="E46" s="193">
        <v>1</v>
      </c>
      <c r="F46" s="194">
        <v>8</v>
      </c>
      <c r="G46" s="202">
        <v>2869962</v>
      </c>
      <c r="H46" s="243">
        <f>VLOOKUP(A46,'[1]Pa aktivitātēm'!$A$17:$G$105,7,0)</f>
        <v>2439374</v>
      </c>
      <c r="I46" s="244">
        <v>0.59930000000000005</v>
      </c>
      <c r="J46" s="202">
        <f>K46*I46</f>
        <v>1717383.0261900001</v>
      </c>
      <c r="K46" s="245">
        <v>2865648.3</v>
      </c>
      <c r="L46" s="202">
        <v>2435801.13</v>
      </c>
      <c r="M46" s="244">
        <f t="shared" si="37"/>
        <v>0.99853533324533261</v>
      </c>
      <c r="N46" s="201">
        <f t="shared" si="1"/>
        <v>2865648.3</v>
      </c>
      <c r="O46" s="201">
        <f t="shared" si="2"/>
        <v>429847.16999999993</v>
      </c>
      <c r="P46" s="266">
        <v>0</v>
      </c>
      <c r="Q46" s="201">
        <f>S46*I46</f>
        <v>1716604.7752100003</v>
      </c>
      <c r="R46" s="337">
        <f t="shared" si="38"/>
        <v>0.70370708846204</v>
      </c>
      <c r="S46" s="360">
        <f t="shared" si="28"/>
        <v>2864349.7</v>
      </c>
      <c r="T46" s="200">
        <f t="shared" si="39"/>
        <v>0.99804446888146958</v>
      </c>
      <c r="U46" s="201">
        <f>AA46-AF46</f>
        <v>2434697.21</v>
      </c>
      <c r="V46" s="200">
        <f t="shared" si="40"/>
        <v>0.99808279091275054</v>
      </c>
      <c r="W46" s="201">
        <f>S46-Y46</f>
        <v>2864349.7</v>
      </c>
      <c r="X46" s="201">
        <f>W46-U46</f>
        <v>429652.49000000022</v>
      </c>
      <c r="Y46" s="201">
        <f t="shared" si="16"/>
        <v>0</v>
      </c>
      <c r="Z46" s="202">
        <f t="shared" si="42"/>
        <v>2864349.7</v>
      </c>
      <c r="AA46" s="203">
        <v>2434697.21</v>
      </c>
      <c r="AB46" s="201">
        <f t="shared" si="14"/>
        <v>2864349.7</v>
      </c>
      <c r="AC46" s="201">
        <v>429652.49</v>
      </c>
      <c r="AD46" s="204">
        <v>0</v>
      </c>
      <c r="AE46" s="205">
        <f t="shared" si="8"/>
        <v>0</v>
      </c>
      <c r="AF46" s="203">
        <v>0</v>
      </c>
      <c r="AG46" s="203">
        <f t="shared" si="9"/>
        <v>0</v>
      </c>
      <c r="AH46" s="203">
        <v>0</v>
      </c>
      <c r="AI46" s="203">
        <v>0</v>
      </c>
      <c r="AJ46" s="215"/>
      <c r="AK46" s="215"/>
    </row>
    <row r="47" spans="1:45" s="102" customFormat="1" ht="63" outlineLevel="1">
      <c r="A47" s="117" t="s">
        <v>117</v>
      </c>
      <c r="B47" s="118" t="s">
        <v>164</v>
      </c>
      <c r="C47" s="119" t="s">
        <v>12</v>
      </c>
      <c r="D47" s="119" t="s">
        <v>10</v>
      </c>
      <c r="E47" s="179">
        <v>1</v>
      </c>
      <c r="F47" s="180">
        <v>8</v>
      </c>
      <c r="G47" s="230">
        <f>G48+G49+G53</f>
        <v>74337836</v>
      </c>
      <c r="H47" s="231">
        <f>H48+H49+H53</f>
        <v>46070603</v>
      </c>
      <c r="I47" s="232">
        <v>0.59930000000000005</v>
      </c>
      <c r="J47" s="230">
        <f>J48+J49+J53</f>
        <v>91508202.811740011</v>
      </c>
      <c r="K47" s="233">
        <v>152691811.80000001</v>
      </c>
      <c r="L47" s="230">
        <f>L48+L49+L53</f>
        <v>107071708.23</v>
      </c>
      <c r="M47" s="232">
        <f t="shared" si="37"/>
        <v>2.3240787239099086</v>
      </c>
      <c r="N47" s="187">
        <f t="shared" si="1"/>
        <v>128216373.00000001</v>
      </c>
      <c r="O47" s="187">
        <f t="shared" si="2"/>
        <v>21144664.770000011</v>
      </c>
      <c r="P47" s="323">
        <f>P48+P49+P53</f>
        <v>24475438.800000001</v>
      </c>
      <c r="Q47" s="187">
        <f>Q48+Q49+Q53</f>
        <v>88376574.721318007</v>
      </c>
      <c r="R47" s="336">
        <f t="shared" si="38"/>
        <v>1.9182856087496403</v>
      </c>
      <c r="S47" s="358">
        <f t="shared" si="28"/>
        <v>147466335.26000002</v>
      </c>
      <c r="T47" s="186">
        <f t="shared" si="39"/>
        <v>1.9837318812993161</v>
      </c>
      <c r="U47" s="187">
        <f>U48+U49+U53</f>
        <v>104686102.91150002</v>
      </c>
      <c r="V47" s="186">
        <f t="shared" si="40"/>
        <v>2.2722972154608008</v>
      </c>
      <c r="W47" s="187">
        <f>W48+W49+W53</f>
        <v>125440536.1215</v>
      </c>
      <c r="X47" s="187">
        <f>X48+X49+X53</f>
        <v>20754433.210000001</v>
      </c>
      <c r="Y47" s="187">
        <f>Y48+Y49+Y53</f>
        <v>22025799.138499998</v>
      </c>
      <c r="Z47" s="255">
        <f t="shared" si="42"/>
        <v>148985752.14000002</v>
      </c>
      <c r="AA47" s="235">
        <f>AA48+AA49+AA53</f>
        <v>105885499.5915</v>
      </c>
      <c r="AB47" s="256">
        <f t="shared" si="14"/>
        <v>126935371.19150001</v>
      </c>
      <c r="AC47" s="256">
        <f>AC48+AC49+AC53</f>
        <v>21049871.600000001</v>
      </c>
      <c r="AD47" s="257">
        <f>AD48+AD49+AD53</f>
        <v>22050380.9485</v>
      </c>
      <c r="AE47" s="237">
        <f t="shared" si="8"/>
        <v>1519416.88</v>
      </c>
      <c r="AF47" s="235">
        <f>AF48+AF49+AF53</f>
        <v>1199396.68</v>
      </c>
      <c r="AG47" s="235">
        <f t="shared" si="9"/>
        <v>1494835.0699999998</v>
      </c>
      <c r="AH47" s="235">
        <f>AH48+AH49+AH53</f>
        <v>295438.39</v>
      </c>
      <c r="AI47" s="235">
        <f>AI48+AI49+AI53</f>
        <v>24581.81</v>
      </c>
      <c r="AJ47" s="255"/>
      <c r="AK47" s="255"/>
    </row>
    <row r="48" spans="1:45" s="102" customFormat="1" ht="31.5" outlineLevel="1">
      <c r="A48" s="111" t="s">
        <v>118</v>
      </c>
      <c r="B48" s="112" t="s">
        <v>165</v>
      </c>
      <c r="C48" s="110" t="s">
        <v>12</v>
      </c>
      <c r="D48" s="110" t="s">
        <v>10</v>
      </c>
      <c r="E48" s="193">
        <v>1</v>
      </c>
      <c r="F48" s="194">
        <v>8</v>
      </c>
      <c r="G48" s="202">
        <v>28754249</v>
      </c>
      <c r="H48" s="243">
        <f>VLOOKUP(A48,'[1]Pa aktivitātēm'!$A$17:$G$105,7,0)</f>
        <v>24444111</v>
      </c>
      <c r="I48" s="244">
        <v>0.59930000000000005</v>
      </c>
      <c r="J48" s="202">
        <f>K48*I48</f>
        <v>15120973.59877</v>
      </c>
      <c r="K48" s="245">
        <v>25231058.899999999</v>
      </c>
      <c r="L48" s="202">
        <v>21446400.039999999</v>
      </c>
      <c r="M48" s="244">
        <f t="shared" si="37"/>
        <v>0.87736469696116171</v>
      </c>
      <c r="N48" s="201">
        <f t="shared" si="1"/>
        <v>25231058.899999999</v>
      </c>
      <c r="O48" s="201">
        <f t="shared" si="2"/>
        <v>3784658.8599999994</v>
      </c>
      <c r="P48" s="266">
        <v>0</v>
      </c>
      <c r="Q48" s="201">
        <f>S48*I48</f>
        <v>15006744.459759003</v>
      </c>
      <c r="R48" s="337">
        <f t="shared" si="38"/>
        <v>0.61392064778952293</v>
      </c>
      <c r="S48" s="360">
        <f t="shared" si="28"/>
        <v>25040454.630000003</v>
      </c>
      <c r="T48" s="200">
        <f t="shared" si="39"/>
        <v>0.87084363184028912</v>
      </c>
      <c r="U48" s="201">
        <f>AA48-AF48</f>
        <v>21284386.350000001</v>
      </c>
      <c r="V48" s="200">
        <f t="shared" si="40"/>
        <v>0.87073677377753689</v>
      </c>
      <c r="W48" s="201">
        <f>S48-Y48</f>
        <v>25040454.630000003</v>
      </c>
      <c r="X48" s="201">
        <f>W48-U48</f>
        <v>3756068.2800000012</v>
      </c>
      <c r="Y48" s="201">
        <f t="shared" si="16"/>
        <v>0</v>
      </c>
      <c r="Z48" s="202">
        <f t="shared" si="42"/>
        <v>25040454.630000003</v>
      </c>
      <c r="AA48" s="203">
        <v>21284386.350000001</v>
      </c>
      <c r="AB48" s="201">
        <f t="shared" si="14"/>
        <v>25040454.630000003</v>
      </c>
      <c r="AC48" s="201">
        <v>3756068.28</v>
      </c>
      <c r="AD48" s="204">
        <v>0</v>
      </c>
      <c r="AE48" s="205">
        <f t="shared" si="8"/>
        <v>0</v>
      </c>
      <c r="AF48" s="203">
        <v>0</v>
      </c>
      <c r="AG48" s="203">
        <f t="shared" si="9"/>
        <v>0</v>
      </c>
      <c r="AH48" s="203">
        <v>0</v>
      </c>
      <c r="AI48" s="203">
        <v>0</v>
      </c>
      <c r="AJ48" s="215"/>
      <c r="AK48" s="215"/>
    </row>
    <row r="49" spans="1:43" s="102" customFormat="1" ht="63" outlineLevel="1">
      <c r="A49" s="111" t="s">
        <v>119</v>
      </c>
      <c r="B49" s="112" t="s">
        <v>166</v>
      </c>
      <c r="C49" s="110" t="s">
        <v>12</v>
      </c>
      <c r="D49" s="110" t="s">
        <v>10</v>
      </c>
      <c r="E49" s="193">
        <v>1</v>
      </c>
      <c r="F49" s="194">
        <v>8</v>
      </c>
      <c r="G49" s="202">
        <f>G50+G51+G52</f>
        <v>40159176</v>
      </c>
      <c r="H49" s="243">
        <f>H50+H51+H52</f>
        <v>17019470</v>
      </c>
      <c r="I49" s="244">
        <v>0.59930000000000005</v>
      </c>
      <c r="J49" s="202">
        <f>J50+J51+J52</f>
        <v>72866395.290390015</v>
      </c>
      <c r="K49" s="245">
        <v>121585842.3</v>
      </c>
      <c r="L49" s="202">
        <f>L50+L51+L52</f>
        <v>80626907.930000007</v>
      </c>
      <c r="M49" s="244">
        <f t="shared" si="37"/>
        <v>4.7373336496377387</v>
      </c>
      <c r="N49" s="201">
        <f t="shared" si="1"/>
        <v>97986913.799999997</v>
      </c>
      <c r="O49" s="201">
        <f t="shared" si="2"/>
        <v>17360005.86999999</v>
      </c>
      <c r="P49" s="266">
        <f>P50+P51+P52</f>
        <v>23598928.5</v>
      </c>
      <c r="Q49" s="201">
        <f>Q50+Q51+Q52</f>
        <v>69915021.657468006</v>
      </c>
      <c r="R49" s="337">
        <f t="shared" si="38"/>
        <v>4.1079435292325792</v>
      </c>
      <c r="S49" s="360">
        <f t="shared" si="28"/>
        <v>116661140.75999999</v>
      </c>
      <c r="T49" s="200">
        <f t="shared" si="39"/>
        <v>2.9049684874012351</v>
      </c>
      <c r="U49" s="201">
        <f>U50+U51+U52</f>
        <v>78494902.36150001</v>
      </c>
      <c r="V49" s="200">
        <f t="shared" si="40"/>
        <v>4.6120650267899066</v>
      </c>
      <c r="W49" s="201">
        <f>W50+W51+W52</f>
        <v>95493267.291500002</v>
      </c>
      <c r="X49" s="201">
        <f>X50+X51+X52</f>
        <v>16998364.93</v>
      </c>
      <c r="Y49" s="201">
        <f>Y50+Y51+Y52</f>
        <v>21167873.468499996</v>
      </c>
      <c r="Z49" s="202">
        <f t="shared" si="42"/>
        <v>118180557.63999999</v>
      </c>
      <c r="AA49" s="203">
        <f>AA50+AA51+AA52</f>
        <v>79694299.041500002</v>
      </c>
      <c r="AB49" s="201">
        <f t="shared" si="14"/>
        <v>96988102.361499995</v>
      </c>
      <c r="AC49" s="201">
        <f>AC50+AC51+AC52</f>
        <v>17293803.32</v>
      </c>
      <c r="AD49" s="204">
        <f>AD50+AD51+AD52</f>
        <v>21192455.278499998</v>
      </c>
      <c r="AE49" s="205">
        <f t="shared" si="8"/>
        <v>1519416.88</v>
      </c>
      <c r="AF49" s="203">
        <f>AF50+AF51+AF52</f>
        <v>1199396.68</v>
      </c>
      <c r="AG49" s="203">
        <f t="shared" si="9"/>
        <v>1494835.0699999998</v>
      </c>
      <c r="AH49" s="203">
        <f>AH50+AH51+AH52</f>
        <v>295438.39</v>
      </c>
      <c r="AI49" s="203">
        <f>AI50+AI51+AI52</f>
        <v>24581.81</v>
      </c>
      <c r="AJ49" s="215"/>
      <c r="AK49" s="215"/>
    </row>
    <row r="50" spans="1:43" s="100" customFormat="1" ht="94.5" outlineLevel="1">
      <c r="A50" s="103" t="s">
        <v>120</v>
      </c>
      <c r="B50" s="104" t="s">
        <v>167</v>
      </c>
      <c r="C50" s="105" t="s">
        <v>12</v>
      </c>
      <c r="D50" s="105" t="s">
        <v>10</v>
      </c>
      <c r="E50" s="216">
        <v>1</v>
      </c>
      <c r="F50" s="217">
        <v>8</v>
      </c>
      <c r="G50" s="218">
        <v>19059331</v>
      </c>
      <c r="H50" s="219">
        <f>VLOOKUP(A50,'[1]Pa aktivitātēm'!$A$17:$G$105,7,0)</f>
        <v>7606415</v>
      </c>
      <c r="I50" s="220">
        <v>0.59930000000000005</v>
      </c>
      <c r="J50" s="218">
        <f>K50*I50</f>
        <v>11837780.344910003</v>
      </c>
      <c r="K50" s="221">
        <v>19752678.700000003</v>
      </c>
      <c r="L50" s="218">
        <v>8066291.8600000013</v>
      </c>
      <c r="M50" s="220">
        <f t="shared" si="37"/>
        <v>1.0604590809205126</v>
      </c>
      <c r="N50" s="222">
        <f t="shared" si="1"/>
        <v>8066291.9000000022</v>
      </c>
      <c r="O50" s="222">
        <f t="shared" si="2"/>
        <v>4.0000000968575478E-2</v>
      </c>
      <c r="P50" s="316">
        <v>11686386.800000001</v>
      </c>
      <c r="Q50" s="370">
        <f>S50*I50</f>
        <v>10207412.724171</v>
      </c>
      <c r="R50" s="335">
        <f t="shared" si="38"/>
        <v>1.3419479116207831</v>
      </c>
      <c r="S50" s="364">
        <f t="shared" si="28"/>
        <v>17032225.469999999</v>
      </c>
      <c r="T50" s="223">
        <f t="shared" si="39"/>
        <v>0.89364235659688152</v>
      </c>
      <c r="U50" s="222">
        <f>AA50-AF50</f>
        <v>7529250.0115</v>
      </c>
      <c r="V50" s="223">
        <f t="shared" si="40"/>
        <v>0.98985527498828296</v>
      </c>
      <c r="W50" s="222">
        <f>S50-Y50</f>
        <v>7529250.011500001</v>
      </c>
      <c r="X50" s="222">
        <f t="shared" ref="X50:X56" si="43">W50-U50</f>
        <v>0</v>
      </c>
      <c r="Y50" s="222">
        <f t="shared" si="16"/>
        <v>9502975.4584999979</v>
      </c>
      <c r="Z50" s="218">
        <f t="shared" si="42"/>
        <v>17145228.02</v>
      </c>
      <c r="AA50" s="344">
        <f>7815019-197348.2485</f>
        <v>7617670.7515000002</v>
      </c>
      <c r="AB50" s="222">
        <f t="shared" si="14"/>
        <v>7617670.7515000002</v>
      </c>
      <c r="AC50" s="222">
        <v>0</v>
      </c>
      <c r="AD50" s="345">
        <f>9667163.95-139606.6815</f>
        <v>9527557.2684999984</v>
      </c>
      <c r="AE50" s="226">
        <f t="shared" si="8"/>
        <v>113002.55</v>
      </c>
      <c r="AF50" s="224">
        <v>88420.74</v>
      </c>
      <c r="AG50" s="224">
        <f t="shared" si="9"/>
        <v>88420.74</v>
      </c>
      <c r="AH50" s="224">
        <v>0</v>
      </c>
      <c r="AI50" s="224">
        <v>24581.81</v>
      </c>
      <c r="AJ50" s="227"/>
      <c r="AK50" s="227"/>
    </row>
    <row r="51" spans="1:43" s="100" customFormat="1" ht="63" outlineLevel="1">
      <c r="A51" s="103" t="s">
        <v>121</v>
      </c>
      <c r="B51" s="104" t="s">
        <v>168</v>
      </c>
      <c r="C51" s="105" t="s">
        <v>12</v>
      </c>
      <c r="D51" s="105" t="s">
        <v>10</v>
      </c>
      <c r="E51" s="216">
        <v>1</v>
      </c>
      <c r="F51" s="217">
        <v>8</v>
      </c>
      <c r="G51" s="218">
        <v>21099835</v>
      </c>
      <c r="H51" s="219">
        <f>VLOOKUP(A51,'[1]Pa aktivitātēm'!$A$17:$G$105,7,0)</f>
        <v>9413045</v>
      </c>
      <c r="I51" s="220">
        <v>0.59930000000000005</v>
      </c>
      <c r="J51" s="218">
        <f t="shared" ref="J51:J52" si="44">K51*I51</f>
        <v>13334209.43179</v>
      </c>
      <c r="K51" s="221">
        <v>22249640.299999997</v>
      </c>
      <c r="L51" s="218">
        <v>10337098.550000001</v>
      </c>
      <c r="M51" s="220">
        <f t="shared" si="37"/>
        <v>1.0981673358620936</v>
      </c>
      <c r="N51" s="222">
        <f t="shared" si="1"/>
        <v>10337098.599999998</v>
      </c>
      <c r="O51" s="222">
        <f t="shared" si="2"/>
        <v>4.9999997019767761E-2</v>
      </c>
      <c r="P51" s="316">
        <v>11912541.699999999</v>
      </c>
      <c r="Q51" s="370">
        <f t="shared" ref="Q51:Q52" si="45">S51*I51</f>
        <v>13040025.419356002</v>
      </c>
      <c r="R51" s="335">
        <f t="shared" ref="R51" si="46">Q51/H51</f>
        <v>1.3853142547768551</v>
      </c>
      <c r="S51" s="365">
        <f>Z51-AE51</f>
        <v>21758760.920000002</v>
      </c>
      <c r="T51" s="223">
        <f t="shared" si="39"/>
        <v>1.0312289607951912</v>
      </c>
      <c r="U51" s="222">
        <f>AA51-AF51</f>
        <v>10093862.91</v>
      </c>
      <c r="V51" s="223">
        <f t="shared" si="40"/>
        <v>1.0723270641965486</v>
      </c>
      <c r="W51" s="222">
        <f>S51-Y51</f>
        <v>10093862.910000002</v>
      </c>
      <c r="X51" s="222">
        <f t="shared" si="43"/>
        <v>0</v>
      </c>
      <c r="Y51" s="222">
        <f t="shared" si="16"/>
        <v>11664898.01</v>
      </c>
      <c r="Z51" s="305">
        <f>AB51+AD51</f>
        <v>21758760.920000002</v>
      </c>
      <c r="AA51" s="344">
        <f>10102454.74-8086.16-505.67</f>
        <v>10093862.91</v>
      </c>
      <c r="AB51" s="222">
        <f t="shared" si="14"/>
        <v>10093862.91</v>
      </c>
      <c r="AC51" s="222">
        <v>0</v>
      </c>
      <c r="AD51" s="345">
        <f>11676680.45-11088.99-693.45</f>
        <v>11664898.01</v>
      </c>
      <c r="AE51" s="226">
        <f t="shared" si="8"/>
        <v>0</v>
      </c>
      <c r="AF51" s="224">
        <v>0</v>
      </c>
      <c r="AG51" s="224">
        <f t="shared" si="9"/>
        <v>0</v>
      </c>
      <c r="AH51" s="224">
        <v>0</v>
      </c>
      <c r="AI51" s="224">
        <v>0</v>
      </c>
      <c r="AJ51" s="227"/>
      <c r="AK51" s="227"/>
      <c r="AP51" s="102"/>
      <c r="AQ51" s="102"/>
    </row>
    <row r="52" spans="1:43" s="101" customFormat="1" ht="63" outlineLevel="1">
      <c r="A52" s="103" t="s">
        <v>122</v>
      </c>
      <c r="B52" s="104" t="s">
        <v>169</v>
      </c>
      <c r="C52" s="105" t="s">
        <v>12</v>
      </c>
      <c r="D52" s="105" t="s">
        <v>18</v>
      </c>
      <c r="E52" s="216">
        <v>1</v>
      </c>
      <c r="F52" s="217">
        <v>8</v>
      </c>
      <c r="G52" s="218">
        <v>10</v>
      </c>
      <c r="H52" s="219">
        <f>VLOOKUP(A52,'[1]Pa aktivitātēm'!$A$17:$G$105,7,0)</f>
        <v>10</v>
      </c>
      <c r="I52" s="220">
        <v>0.59930000000000005</v>
      </c>
      <c r="J52" s="218">
        <f t="shared" si="44"/>
        <v>47694405.513690002</v>
      </c>
      <c r="K52" s="221">
        <v>79583523.299999997</v>
      </c>
      <c r="L52" s="218">
        <v>62223517.520000011</v>
      </c>
      <c r="M52" s="220">
        <f t="shared" si="37"/>
        <v>6222351.7520000013</v>
      </c>
      <c r="N52" s="222">
        <f t="shared" si="1"/>
        <v>79583523.299999997</v>
      </c>
      <c r="O52" s="222">
        <f t="shared" si="2"/>
        <v>17360005.779999986</v>
      </c>
      <c r="P52" s="316">
        <v>0</v>
      </c>
      <c r="Q52" s="370">
        <f t="shared" si="45"/>
        <v>46667583.513941005</v>
      </c>
      <c r="R52" s="335">
        <f>Q52/H52</f>
        <v>4666758.3513941001</v>
      </c>
      <c r="S52" s="357">
        <f>Z52-AE52</f>
        <v>77870154.370000005</v>
      </c>
      <c r="T52" s="223">
        <f t="shared" si="39"/>
        <v>7787015.4370000008</v>
      </c>
      <c r="U52" s="222">
        <f t="shared" ref="U52" si="47">AA52-AF52</f>
        <v>60871789.440000005</v>
      </c>
      <c r="V52" s="223">
        <f t="shared" si="40"/>
        <v>6087178.9440000001</v>
      </c>
      <c r="W52" s="222">
        <f>S52-Y52</f>
        <v>77870154.370000005</v>
      </c>
      <c r="X52" s="222">
        <f t="shared" si="43"/>
        <v>16998364.93</v>
      </c>
      <c r="Y52" s="222">
        <f t="shared" si="16"/>
        <v>0</v>
      </c>
      <c r="Z52" s="229">
        <f t="shared" si="42"/>
        <v>79276568.700000003</v>
      </c>
      <c r="AA52" s="348">
        <f>61982765.38</f>
        <v>61982765.380000003</v>
      </c>
      <c r="AB52" s="228">
        <f t="shared" si="14"/>
        <v>79276568.700000003</v>
      </c>
      <c r="AC52" s="349">
        <f>17293803.32</f>
        <v>17293803.32</v>
      </c>
      <c r="AD52" s="225">
        <v>0</v>
      </c>
      <c r="AE52" s="226">
        <f t="shared" si="8"/>
        <v>1406414.33</v>
      </c>
      <c r="AF52" s="224">
        <v>1110975.94</v>
      </c>
      <c r="AG52" s="224">
        <f t="shared" si="9"/>
        <v>1406414.33</v>
      </c>
      <c r="AH52" s="224">
        <v>295438.39</v>
      </c>
      <c r="AI52" s="224">
        <v>0</v>
      </c>
      <c r="AJ52" s="229"/>
      <c r="AK52" s="229"/>
    </row>
    <row r="53" spans="1:43" s="102" customFormat="1" ht="31.5" outlineLevel="1">
      <c r="A53" s="111" t="s">
        <v>123</v>
      </c>
      <c r="B53" s="112" t="s">
        <v>170</v>
      </c>
      <c r="C53" s="110" t="s">
        <v>12</v>
      </c>
      <c r="D53" s="110" t="s">
        <v>10</v>
      </c>
      <c r="E53" s="193">
        <v>1</v>
      </c>
      <c r="F53" s="194">
        <v>8</v>
      </c>
      <c r="G53" s="202">
        <v>5424411</v>
      </c>
      <c r="H53" s="243">
        <f>VLOOKUP(A53,'[1]Pa aktivitātēm'!$A$17:$G$105,7,0)</f>
        <v>4607022</v>
      </c>
      <c r="I53" s="244">
        <v>0.59930000000000005</v>
      </c>
      <c r="J53" s="202">
        <f>K53*I53</f>
        <v>3520833.92258</v>
      </c>
      <c r="K53" s="245">
        <v>5874910.5999999996</v>
      </c>
      <c r="L53" s="202">
        <v>4998400.2600000007</v>
      </c>
      <c r="M53" s="244">
        <f t="shared" si="37"/>
        <v>1.0849525485226683</v>
      </c>
      <c r="N53" s="201">
        <f t="shared" si="1"/>
        <v>4998400.3</v>
      </c>
      <c r="O53" s="201">
        <f t="shared" si="2"/>
        <v>3.9999999105930328E-2</v>
      </c>
      <c r="P53" s="266">
        <v>876510.3</v>
      </c>
      <c r="Q53" s="201">
        <f>S53*I53</f>
        <v>3454808.6040910003</v>
      </c>
      <c r="R53" s="337">
        <f>Q53/H53</f>
        <v>0.7499006091334055</v>
      </c>
      <c r="S53" s="360">
        <f t="shared" si="28"/>
        <v>5764739.8700000001</v>
      </c>
      <c r="T53" s="200">
        <f t="shared" si="39"/>
        <v>1.0627402440559905</v>
      </c>
      <c r="U53" s="201">
        <f>AA53-AF53</f>
        <v>4906814.2</v>
      </c>
      <c r="V53" s="200">
        <f t="shared" si="40"/>
        <v>1.0650728822219646</v>
      </c>
      <c r="W53" s="201">
        <f>S53-Y53</f>
        <v>4906814.2</v>
      </c>
      <c r="X53" s="201">
        <f t="shared" si="43"/>
        <v>0</v>
      </c>
      <c r="Y53" s="201">
        <f t="shared" si="16"/>
        <v>857925.67</v>
      </c>
      <c r="Z53" s="241">
        <f t="shared" si="42"/>
        <v>5764739.8700000001</v>
      </c>
      <c r="AA53" s="268">
        <v>4906814.2</v>
      </c>
      <c r="AB53" s="242">
        <f t="shared" si="14"/>
        <v>4906814.2</v>
      </c>
      <c r="AC53" s="242">
        <v>0</v>
      </c>
      <c r="AD53" s="269">
        <v>857925.67</v>
      </c>
      <c r="AE53" s="270">
        <f t="shared" si="8"/>
        <v>0</v>
      </c>
      <c r="AF53" s="268">
        <v>0</v>
      </c>
      <c r="AG53" s="268">
        <f t="shared" si="9"/>
        <v>0</v>
      </c>
      <c r="AH53" s="268">
        <v>0</v>
      </c>
      <c r="AI53" s="268">
        <v>0</v>
      </c>
      <c r="AJ53" s="241"/>
      <c r="AK53" s="241"/>
    </row>
    <row r="54" spans="1:43" s="102" customFormat="1" ht="31.5" outlineLevel="1">
      <c r="A54" s="113" t="s">
        <v>124</v>
      </c>
      <c r="B54" s="114" t="s">
        <v>171</v>
      </c>
      <c r="C54" s="115" t="s">
        <v>12</v>
      </c>
      <c r="D54" s="115" t="s">
        <v>11</v>
      </c>
      <c r="E54" s="271" t="s">
        <v>0</v>
      </c>
      <c r="F54" s="272" t="s">
        <v>0</v>
      </c>
      <c r="G54" s="250">
        <f>G55</f>
        <v>22985056</v>
      </c>
      <c r="H54" s="273">
        <f>H55</f>
        <v>22985056</v>
      </c>
      <c r="I54" s="274">
        <v>1</v>
      </c>
      <c r="J54" s="250">
        <f>J55</f>
        <v>21977165</v>
      </c>
      <c r="K54" s="275">
        <v>21977165</v>
      </c>
      <c r="L54" s="250">
        <f>L55</f>
        <v>21977164.959999982</v>
      </c>
      <c r="M54" s="274">
        <f t="shared" si="37"/>
        <v>0.95615015947753101</v>
      </c>
      <c r="N54" s="252">
        <f t="shared" si="1"/>
        <v>21977165</v>
      </c>
      <c r="O54" s="252">
        <f t="shared" si="2"/>
        <v>4.0000017732381821E-2</v>
      </c>
      <c r="P54" s="326">
        <f t="shared" ref="P54:P55" si="48">P55</f>
        <v>0</v>
      </c>
      <c r="Q54" s="252">
        <f>Q55</f>
        <v>21744166.110000003</v>
      </c>
      <c r="R54" s="343">
        <f>Q54/H54</f>
        <v>0.94601318830809045</v>
      </c>
      <c r="S54" s="366">
        <f t="shared" si="28"/>
        <v>21744166.110000003</v>
      </c>
      <c r="T54" s="276">
        <f t="shared" si="39"/>
        <v>0.94601318830809045</v>
      </c>
      <c r="U54" s="252">
        <f>U55</f>
        <v>21744166.110000003</v>
      </c>
      <c r="V54" s="276">
        <f t="shared" ref="V54:W55" si="49">V55</f>
        <v>0.94601318830809045</v>
      </c>
      <c r="W54" s="252">
        <f t="shared" si="49"/>
        <v>21744166.110000003</v>
      </c>
      <c r="X54" s="252">
        <f t="shared" si="43"/>
        <v>0</v>
      </c>
      <c r="Y54" s="252">
        <f t="shared" si="16"/>
        <v>0</v>
      </c>
      <c r="Z54" s="250">
        <f t="shared" si="42"/>
        <v>21755392.760000002</v>
      </c>
      <c r="AA54" s="251">
        <f>AA55</f>
        <v>21755392.760000002</v>
      </c>
      <c r="AB54" s="252">
        <f t="shared" si="14"/>
        <v>21755392.760000002</v>
      </c>
      <c r="AC54" s="252">
        <f>AC55</f>
        <v>0</v>
      </c>
      <c r="AD54" s="253">
        <f>AD55</f>
        <v>0</v>
      </c>
      <c r="AE54" s="254">
        <f t="shared" si="8"/>
        <v>11226.65</v>
      </c>
      <c r="AF54" s="251">
        <f>AF55</f>
        <v>11226.65</v>
      </c>
      <c r="AG54" s="251">
        <f t="shared" si="9"/>
        <v>11226.65</v>
      </c>
      <c r="AH54" s="251">
        <f>AH55</f>
        <v>0</v>
      </c>
      <c r="AI54" s="251">
        <f>AI55</f>
        <v>0</v>
      </c>
      <c r="AJ54" s="246">
        <v>19646973.109999999</v>
      </c>
      <c r="AK54" s="303">
        <f>AJ54/H54</f>
        <v>0.85477160073049196</v>
      </c>
    </row>
    <row r="55" spans="1:43" s="102" customFormat="1" ht="78.75" outlineLevel="1">
      <c r="A55" s="117" t="s">
        <v>125</v>
      </c>
      <c r="B55" s="118" t="s">
        <v>172</v>
      </c>
      <c r="C55" s="119" t="s">
        <v>12</v>
      </c>
      <c r="D55" s="119" t="s">
        <v>11</v>
      </c>
      <c r="E55" s="277" t="s">
        <v>0</v>
      </c>
      <c r="F55" s="278" t="s">
        <v>0</v>
      </c>
      <c r="G55" s="255">
        <f>G56</f>
        <v>22985056</v>
      </c>
      <c r="H55" s="279">
        <f>H56</f>
        <v>22985056</v>
      </c>
      <c r="I55" s="280">
        <v>1</v>
      </c>
      <c r="J55" s="255">
        <f>J56</f>
        <v>21977165</v>
      </c>
      <c r="K55" s="281">
        <v>21977165</v>
      </c>
      <c r="L55" s="255">
        <f>L56</f>
        <v>21977164.959999982</v>
      </c>
      <c r="M55" s="280">
        <f t="shared" si="37"/>
        <v>0.95615015947753101</v>
      </c>
      <c r="N55" s="256">
        <f t="shared" si="1"/>
        <v>21977165</v>
      </c>
      <c r="O55" s="256">
        <f t="shared" si="2"/>
        <v>4.0000017732381821E-2</v>
      </c>
      <c r="P55" s="327">
        <f t="shared" si="48"/>
        <v>0</v>
      </c>
      <c r="Q55" s="256">
        <f>Q56</f>
        <v>21744166.110000003</v>
      </c>
      <c r="R55" s="336">
        <f>Q55/H55</f>
        <v>0.94601318830809045</v>
      </c>
      <c r="S55" s="367">
        <f t="shared" si="28"/>
        <v>21744166.110000003</v>
      </c>
      <c r="T55" s="282">
        <f t="shared" si="39"/>
        <v>0.94601318830809045</v>
      </c>
      <c r="U55" s="256">
        <f>U56</f>
        <v>21744166.110000003</v>
      </c>
      <c r="V55" s="282">
        <f t="shared" si="49"/>
        <v>0.94601318830809045</v>
      </c>
      <c r="W55" s="256">
        <f t="shared" si="49"/>
        <v>21744166.110000003</v>
      </c>
      <c r="X55" s="256">
        <f t="shared" si="43"/>
        <v>0</v>
      </c>
      <c r="Y55" s="256">
        <f t="shared" si="16"/>
        <v>0</v>
      </c>
      <c r="Z55" s="255">
        <f t="shared" si="42"/>
        <v>21755392.760000002</v>
      </c>
      <c r="AA55" s="235">
        <f>AA56</f>
        <v>21755392.760000002</v>
      </c>
      <c r="AB55" s="256">
        <f t="shared" si="14"/>
        <v>21755392.760000002</v>
      </c>
      <c r="AC55" s="256">
        <f>AC56</f>
        <v>0</v>
      </c>
      <c r="AD55" s="257">
        <f>AD56</f>
        <v>0</v>
      </c>
      <c r="AE55" s="237">
        <f t="shared" si="8"/>
        <v>11226.65</v>
      </c>
      <c r="AF55" s="235">
        <f>AF56</f>
        <v>11226.65</v>
      </c>
      <c r="AG55" s="235">
        <f t="shared" si="9"/>
        <v>11226.65</v>
      </c>
      <c r="AH55" s="235">
        <f>AH56</f>
        <v>0</v>
      </c>
      <c r="AI55" s="235">
        <f>AI56</f>
        <v>0</v>
      </c>
      <c r="AJ55" s="230"/>
      <c r="AK55" s="230"/>
    </row>
    <row r="56" spans="1:43" s="102" customFormat="1" ht="48" outlineLevel="1" thickBot="1">
      <c r="A56" s="126" t="s">
        <v>126</v>
      </c>
      <c r="B56" s="127" t="s">
        <v>173</v>
      </c>
      <c r="C56" s="128" t="s">
        <v>12</v>
      </c>
      <c r="D56" s="128" t="s">
        <v>11</v>
      </c>
      <c r="E56" s="283" t="s">
        <v>0</v>
      </c>
      <c r="F56" s="284" t="s">
        <v>0</v>
      </c>
      <c r="G56" s="285">
        <v>22985056</v>
      </c>
      <c r="H56" s="286">
        <f>VLOOKUP(A56,'[1]Pa aktivitātēm'!$A$17:$G$105,7,0)</f>
        <v>22985056</v>
      </c>
      <c r="I56" s="287">
        <v>1</v>
      </c>
      <c r="J56" s="285">
        <f>K56*I56</f>
        <v>21977165</v>
      </c>
      <c r="K56" s="288">
        <v>21977165</v>
      </c>
      <c r="L56" s="285">
        <v>21977164.959999982</v>
      </c>
      <c r="M56" s="287">
        <f t="shared" si="37"/>
        <v>0.95615015947753101</v>
      </c>
      <c r="N56" s="289">
        <f t="shared" si="1"/>
        <v>21977165</v>
      </c>
      <c r="O56" s="289">
        <f t="shared" si="2"/>
        <v>4.0000017732381821E-2</v>
      </c>
      <c r="P56" s="328">
        <v>0</v>
      </c>
      <c r="Q56" s="201">
        <f>S56*I56</f>
        <v>21744166.110000003</v>
      </c>
      <c r="R56" s="337">
        <f>Q56/H56</f>
        <v>0.94601318830809045</v>
      </c>
      <c r="S56" s="368">
        <f t="shared" si="28"/>
        <v>21744166.110000003</v>
      </c>
      <c r="T56" s="290">
        <f t="shared" si="39"/>
        <v>0.94601318830809045</v>
      </c>
      <c r="U56" s="201">
        <f>AA56-AF56</f>
        <v>21744166.110000003</v>
      </c>
      <c r="V56" s="290">
        <f>U56/H56</f>
        <v>0.94601318830809045</v>
      </c>
      <c r="W56" s="289">
        <f>S56-Y56</f>
        <v>21744166.110000003</v>
      </c>
      <c r="X56" s="289">
        <f t="shared" si="43"/>
        <v>0</v>
      </c>
      <c r="Y56" s="289">
        <f t="shared" si="16"/>
        <v>0</v>
      </c>
      <c r="Z56" s="285">
        <f>AB56+AD56</f>
        <v>21755392.760000002</v>
      </c>
      <c r="AA56" s="291">
        <f>21755392.76</f>
        <v>21755392.760000002</v>
      </c>
      <c r="AB56" s="289">
        <f>AA56+AC56</f>
        <v>21755392.760000002</v>
      </c>
      <c r="AC56" s="289">
        <v>0</v>
      </c>
      <c r="AD56" s="292">
        <v>0</v>
      </c>
      <c r="AE56" s="293">
        <f t="shared" si="8"/>
        <v>11226.65</v>
      </c>
      <c r="AF56" s="291">
        <v>11226.65</v>
      </c>
      <c r="AG56" s="291">
        <f t="shared" si="9"/>
        <v>11226.65</v>
      </c>
      <c r="AH56" s="291">
        <v>0</v>
      </c>
      <c r="AI56" s="291">
        <v>0</v>
      </c>
      <c r="AJ56" s="294"/>
      <c r="AK56" s="294"/>
    </row>
    <row r="57" spans="1:43" s="96" customFormat="1" ht="22.9" customHeight="1">
      <c r="A57" s="129"/>
      <c r="B57" s="130"/>
      <c r="C57" s="131"/>
      <c r="D57" s="131"/>
      <c r="E57" s="132"/>
      <c r="F57" s="131"/>
      <c r="G57" s="133"/>
      <c r="H57" s="133"/>
      <c r="I57" s="133"/>
      <c r="J57" s="133"/>
      <c r="K57" s="134"/>
      <c r="L57" s="134"/>
      <c r="M57" s="134"/>
      <c r="N57" s="135"/>
      <c r="O57" s="135"/>
      <c r="P57" s="135"/>
      <c r="Q57" s="135"/>
      <c r="R57" s="135"/>
      <c r="S57" s="134"/>
      <c r="T57" s="135"/>
      <c r="U57" s="134"/>
      <c r="V57" s="134"/>
      <c r="W57" s="134"/>
      <c r="X57" s="134"/>
      <c r="Y57" s="134"/>
      <c r="Z57" s="134"/>
      <c r="AA57" s="134"/>
      <c r="AB57" s="134"/>
      <c r="AC57" s="134"/>
      <c r="AD57" s="135"/>
      <c r="AE57" s="134"/>
      <c r="AF57" s="134"/>
      <c r="AG57" s="136"/>
      <c r="AH57" s="136"/>
      <c r="AI57" s="137"/>
      <c r="AJ57" s="135"/>
      <c r="AK57" s="135"/>
    </row>
    <row r="58" spans="1:43" s="131" customFormat="1" ht="18.75">
      <c r="A58" s="146">
        <v>1</v>
      </c>
      <c r="B58" s="138" t="s">
        <v>210</v>
      </c>
      <c r="C58" s="133"/>
      <c r="D58" s="133"/>
      <c r="E58" s="133"/>
      <c r="F58" s="139"/>
      <c r="G58" s="140"/>
      <c r="H58" s="140"/>
      <c r="I58" s="140"/>
      <c r="J58" s="140"/>
      <c r="K58" s="140"/>
      <c r="L58" s="140"/>
      <c r="M58" s="140"/>
      <c r="N58" s="141"/>
      <c r="O58" s="141"/>
      <c r="P58" s="141"/>
      <c r="Q58" s="141"/>
      <c r="R58" s="141"/>
      <c r="S58" s="141"/>
      <c r="T58" s="141"/>
      <c r="AF58" s="142"/>
      <c r="AG58" s="143"/>
      <c r="AH58" s="143"/>
      <c r="AI58" s="144"/>
      <c r="AJ58" s="145"/>
      <c r="AK58" s="145"/>
    </row>
    <row r="59" spans="1:43" s="131" customFormat="1" ht="15" customHeight="1">
      <c r="A59" s="146">
        <v>2</v>
      </c>
      <c r="B59" s="138" t="s">
        <v>13</v>
      </c>
      <c r="C59" s="133"/>
      <c r="D59" s="133"/>
      <c r="E59" s="133"/>
      <c r="F59" s="139"/>
      <c r="G59" s="140"/>
      <c r="H59" s="140"/>
      <c r="I59" s="140"/>
      <c r="J59" s="140"/>
      <c r="K59" s="140"/>
      <c r="L59" s="140"/>
      <c r="M59" s="140"/>
      <c r="N59" s="141"/>
      <c r="O59" s="141"/>
      <c r="P59" s="141"/>
      <c r="Q59" s="141"/>
      <c r="R59" s="141"/>
      <c r="S59" s="141"/>
      <c r="T59" s="141"/>
      <c r="AF59" s="142"/>
      <c r="AG59" s="143"/>
      <c r="AH59" s="143"/>
      <c r="AI59" s="144"/>
      <c r="AJ59" s="145"/>
      <c r="AK59" s="145"/>
    </row>
    <row r="60" spans="1:43" s="131" customFormat="1" ht="15.75">
      <c r="A60" s="147"/>
      <c r="B60" s="138" t="s">
        <v>14</v>
      </c>
      <c r="C60" s="133"/>
      <c r="D60" s="133"/>
      <c r="E60" s="133"/>
      <c r="F60" s="139"/>
      <c r="G60" s="140"/>
      <c r="H60" s="140"/>
      <c r="I60" s="140"/>
      <c r="J60" s="140"/>
      <c r="K60" s="140"/>
      <c r="L60" s="140"/>
      <c r="M60" s="140"/>
      <c r="N60" s="141"/>
      <c r="O60" s="141"/>
      <c r="P60" s="141"/>
      <c r="Q60" s="141"/>
      <c r="R60" s="141"/>
      <c r="S60" s="141"/>
      <c r="T60" s="141"/>
      <c r="AF60" s="142"/>
      <c r="AG60" s="143"/>
      <c r="AH60" s="143"/>
      <c r="AI60" s="144"/>
      <c r="AJ60" s="145"/>
      <c r="AK60" s="145"/>
    </row>
    <row r="61" spans="1:43" s="131" customFormat="1" ht="15.75">
      <c r="A61" s="147"/>
      <c r="B61" s="295" t="s">
        <v>20</v>
      </c>
      <c r="C61" s="133"/>
      <c r="D61" s="133"/>
      <c r="E61" s="133"/>
      <c r="F61" s="139"/>
      <c r="G61" s="140"/>
      <c r="H61" s="140"/>
      <c r="I61" s="140"/>
      <c r="J61" s="140"/>
      <c r="K61" s="140"/>
      <c r="L61" s="140"/>
      <c r="M61" s="140"/>
      <c r="N61" s="141"/>
      <c r="O61" s="141"/>
      <c r="P61" s="141"/>
      <c r="Q61" s="141"/>
      <c r="R61" s="141"/>
      <c r="S61" s="141"/>
      <c r="T61" s="141"/>
      <c r="AF61" s="142"/>
      <c r="AG61" s="143"/>
      <c r="AH61" s="143"/>
      <c r="AI61" s="144"/>
      <c r="AJ61" s="145"/>
      <c r="AK61" s="145"/>
    </row>
    <row r="62" spans="1:43" s="131" customFormat="1" ht="15.75">
      <c r="A62" s="147"/>
      <c r="B62" s="138" t="s">
        <v>15</v>
      </c>
      <c r="C62" s="133"/>
      <c r="D62" s="133"/>
      <c r="E62" s="133"/>
      <c r="F62" s="139"/>
      <c r="G62" s="140"/>
      <c r="H62" s="140"/>
      <c r="I62" s="140"/>
      <c r="J62" s="140"/>
      <c r="K62" s="140"/>
      <c r="L62" s="140"/>
      <c r="M62" s="140"/>
      <c r="N62" s="141"/>
      <c r="O62" s="141"/>
      <c r="P62" s="141"/>
      <c r="Q62" s="141"/>
      <c r="R62" s="141"/>
      <c r="S62" s="141"/>
      <c r="T62" s="141"/>
      <c r="AF62" s="142"/>
      <c r="AG62" s="143"/>
      <c r="AH62" s="143"/>
      <c r="AI62" s="144"/>
      <c r="AJ62" s="145"/>
      <c r="AK62" s="145"/>
    </row>
    <row r="63" spans="1:43" s="131" customFormat="1" ht="23.25">
      <c r="A63" s="306" t="s">
        <v>197</v>
      </c>
      <c r="B63" s="306"/>
      <c r="C63" s="306"/>
      <c r="D63" s="306"/>
      <c r="E63" s="306"/>
      <c r="F63" s="306"/>
      <c r="G63" s="306"/>
      <c r="H63" s="307"/>
      <c r="I63" s="307"/>
      <c r="J63" s="307"/>
      <c r="K63" s="140"/>
      <c r="L63" s="140"/>
      <c r="M63" s="140"/>
      <c r="N63" s="141"/>
      <c r="O63" s="141"/>
      <c r="P63" s="141"/>
      <c r="Q63" s="141"/>
      <c r="R63" s="141"/>
      <c r="S63" s="141"/>
      <c r="T63" s="141"/>
      <c r="AF63" s="142"/>
      <c r="AG63" s="143"/>
      <c r="AH63" s="143"/>
      <c r="AI63" s="144"/>
      <c r="AJ63" s="145"/>
      <c r="AK63" s="145"/>
    </row>
    <row r="64" spans="1:43" s="131" customFormat="1" ht="22.5" customHeight="1">
      <c r="A64" s="308" t="s">
        <v>200</v>
      </c>
      <c r="B64" s="309"/>
      <c r="C64" s="309"/>
      <c r="D64" s="309"/>
      <c r="E64" s="309"/>
      <c r="F64" s="309"/>
      <c r="G64" s="310"/>
      <c r="H64" s="310"/>
      <c r="I64" s="310"/>
      <c r="J64" s="310"/>
      <c r="K64" s="140"/>
      <c r="L64" s="140"/>
      <c r="M64" s="140"/>
      <c r="N64" s="141"/>
      <c r="O64" s="141"/>
      <c r="P64" s="141"/>
      <c r="Q64" s="141"/>
      <c r="R64" s="141"/>
      <c r="S64" s="141"/>
      <c r="T64" s="141"/>
      <c r="AF64" s="142"/>
      <c r="AG64" s="143"/>
      <c r="AH64" s="143"/>
      <c r="AI64" s="144"/>
      <c r="AJ64" s="145"/>
      <c r="AK64" s="145"/>
    </row>
    <row r="65" spans="1:37" s="131" customFormat="1" ht="23.25">
      <c r="A65" s="306" t="s">
        <v>201</v>
      </c>
      <c r="B65" s="306"/>
      <c r="C65" s="306"/>
      <c r="D65" s="306"/>
      <c r="E65" s="306"/>
      <c r="F65" s="306"/>
      <c r="G65" s="310"/>
      <c r="H65" s="310"/>
      <c r="I65" s="310"/>
      <c r="J65" s="310"/>
      <c r="K65" s="140"/>
      <c r="L65" s="140"/>
      <c r="M65" s="140"/>
      <c r="N65" s="141"/>
      <c r="O65" s="141"/>
      <c r="P65" s="141"/>
      <c r="Q65" s="141"/>
      <c r="R65" s="141"/>
      <c r="S65" s="141"/>
      <c r="T65" s="141"/>
      <c r="AF65" s="142"/>
      <c r="AG65" s="143"/>
      <c r="AH65" s="143"/>
      <c r="AI65" s="144"/>
      <c r="AJ65" s="145"/>
      <c r="AK65" s="145"/>
    </row>
    <row r="66" spans="1:37" s="131" customFormat="1" ht="31.5" customHeight="1">
      <c r="A66" s="398" t="s">
        <v>202</v>
      </c>
      <c r="B66" s="398"/>
      <c r="C66" s="398"/>
      <c r="D66" s="398"/>
      <c r="E66" s="398"/>
      <c r="F66" s="398"/>
      <c r="G66" s="398"/>
      <c r="H66" s="398"/>
      <c r="I66" s="398"/>
      <c r="J66" s="312"/>
      <c r="K66" s="140"/>
      <c r="L66" s="140"/>
      <c r="M66" s="140"/>
      <c r="N66" s="141"/>
      <c r="O66" s="141"/>
      <c r="P66" s="141"/>
      <c r="Q66" s="141"/>
      <c r="R66" s="141"/>
      <c r="S66" s="141"/>
      <c r="T66" s="141"/>
      <c r="AF66" s="142"/>
      <c r="AG66" s="143"/>
      <c r="AH66" s="143"/>
      <c r="AI66" s="144"/>
      <c r="AJ66" s="145"/>
      <c r="AK66" s="145"/>
    </row>
    <row r="67" spans="1:37" s="131" customFormat="1" ht="68.25" customHeight="1">
      <c r="A67" s="399" t="s">
        <v>203</v>
      </c>
      <c r="B67" s="399"/>
      <c r="C67" s="399"/>
      <c r="D67" s="399"/>
      <c r="E67" s="399"/>
      <c r="F67" s="399"/>
      <c r="G67" s="399"/>
      <c r="H67" s="399"/>
      <c r="I67" s="311"/>
      <c r="J67" s="313"/>
      <c r="K67" s="148"/>
      <c r="L67" s="148"/>
      <c r="M67" s="148"/>
      <c r="N67" s="149"/>
      <c r="O67" s="149"/>
      <c r="P67" s="149"/>
      <c r="Q67" s="149"/>
      <c r="R67" s="149"/>
      <c r="S67" s="149"/>
      <c r="T67" s="149"/>
      <c r="AF67" s="150"/>
      <c r="AG67" s="151"/>
      <c r="AH67" s="151"/>
      <c r="AI67" s="152"/>
      <c r="AJ67" s="153"/>
      <c r="AK67" s="153"/>
    </row>
    <row r="68" spans="1:37" s="14" customFormat="1" ht="48.75" customHeight="1">
      <c r="A68" s="397" t="s">
        <v>204</v>
      </c>
      <c r="B68" s="397"/>
      <c r="C68" s="397"/>
      <c r="D68" s="397"/>
      <c r="E68" s="397"/>
      <c r="F68" s="397"/>
      <c r="G68" s="397"/>
      <c r="H68" s="397"/>
      <c r="I68" s="71"/>
      <c r="J68" s="71"/>
      <c r="K68" s="54"/>
      <c r="L68" s="347"/>
      <c r="M68" s="346"/>
      <c r="N68" s="54"/>
      <c r="O68" s="54"/>
      <c r="P68" s="54"/>
      <c r="Q68" s="71"/>
      <c r="R68" s="71"/>
      <c r="S68" s="54"/>
      <c r="T68" s="54"/>
      <c r="AF68" s="6"/>
      <c r="AG68" s="75"/>
      <c r="AH68" s="75"/>
      <c r="AI68" s="75"/>
      <c r="AJ68" s="6"/>
      <c r="AK68" s="6"/>
    </row>
    <row r="69" spans="1:37" s="14" customFormat="1" ht="22.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6"/>
      <c r="L69" s="6"/>
      <c r="M69" s="6"/>
      <c r="N69" s="6"/>
      <c r="O69" s="6"/>
      <c r="P69" s="6"/>
      <c r="Q69" s="6"/>
      <c r="R69" s="6"/>
      <c r="S69" s="11"/>
      <c r="T69" s="11"/>
      <c r="U69" s="11"/>
      <c r="V69" s="11"/>
      <c r="W69" s="11"/>
      <c r="X69" s="11"/>
      <c r="Y69" s="6"/>
      <c r="Z69" s="11"/>
      <c r="AA69" s="11"/>
      <c r="AB69" s="11"/>
      <c r="AC69" s="11"/>
      <c r="AD69" s="6"/>
      <c r="AE69" s="11"/>
      <c r="AF69" s="11"/>
      <c r="AG69" s="76"/>
      <c r="AH69" s="76"/>
      <c r="AI69" s="75"/>
      <c r="AJ69" s="6"/>
      <c r="AK69" s="6"/>
    </row>
    <row r="70" spans="1:37" s="14" customFormat="1" ht="22.5" customHeight="1">
      <c r="A70" s="1"/>
      <c r="B70" s="2"/>
      <c r="C70" s="2"/>
      <c r="D70" s="2"/>
      <c r="E70" s="27"/>
      <c r="F70" s="2"/>
      <c r="G70" s="2"/>
      <c r="H70" s="2"/>
      <c r="I70" s="2"/>
      <c r="J70" s="2"/>
      <c r="K70" s="6"/>
      <c r="L70" s="6"/>
      <c r="M70" s="6"/>
      <c r="N70" s="6"/>
      <c r="O70" s="6"/>
      <c r="P70" s="6"/>
      <c r="Q70" s="6"/>
      <c r="R70" s="6"/>
      <c r="S70" s="7"/>
      <c r="T70" s="7"/>
      <c r="U70" s="7"/>
      <c r="V70" s="7"/>
      <c r="W70" s="7"/>
      <c r="X70" s="7"/>
      <c r="Y70" s="6"/>
      <c r="Z70" s="7"/>
      <c r="AA70" s="7"/>
      <c r="AB70" s="7"/>
      <c r="AC70" s="7"/>
      <c r="AD70" s="6"/>
      <c r="AE70" s="7"/>
      <c r="AF70" s="7"/>
      <c r="AG70" s="77"/>
      <c r="AH70" s="77"/>
      <c r="AI70" s="75"/>
      <c r="AJ70" s="6"/>
      <c r="AK70" s="6"/>
    </row>
    <row r="71" spans="1:37" s="14" customFormat="1" ht="20.25" customHeight="1">
      <c r="A71" s="3"/>
      <c r="B71" s="16"/>
      <c r="C71" s="16"/>
      <c r="D71" s="16"/>
      <c r="E71" s="26"/>
      <c r="F71" s="16"/>
      <c r="G71" s="40"/>
      <c r="H71" s="41"/>
      <c r="I71" s="53"/>
      <c r="J71" s="53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75"/>
      <c r="AH71" s="75"/>
      <c r="AI71" s="75"/>
      <c r="AJ71" s="6"/>
      <c r="AK71" s="6"/>
    </row>
    <row r="72" spans="1:37" s="14" customFormat="1" ht="22.5" customHeight="1">
      <c r="A72" s="1"/>
      <c r="B72" s="16"/>
      <c r="C72" s="16"/>
      <c r="D72" s="16"/>
      <c r="E72" s="26"/>
      <c r="F72" s="16"/>
      <c r="G72" s="40"/>
      <c r="H72" s="41"/>
      <c r="I72" s="53"/>
      <c r="J72" s="53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75"/>
      <c r="AH72" s="75"/>
      <c r="AI72" s="75"/>
      <c r="AJ72" s="6"/>
      <c r="AK72" s="6"/>
    </row>
    <row r="73" spans="1:37" s="14" customFormat="1" ht="22.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6"/>
      <c r="L73" s="6"/>
      <c r="M73" s="6"/>
      <c r="N73" s="6"/>
      <c r="O73" s="6"/>
      <c r="P73" s="6"/>
      <c r="Q73" s="6"/>
      <c r="R73" s="6"/>
      <c r="S73" s="11"/>
      <c r="T73" s="11"/>
      <c r="U73" s="11"/>
      <c r="V73" s="11"/>
      <c r="W73" s="11"/>
      <c r="X73" s="11"/>
      <c r="Y73" s="6"/>
      <c r="Z73" s="11"/>
      <c r="AA73" s="11"/>
      <c r="AB73" s="11"/>
      <c r="AC73" s="11"/>
      <c r="AD73" s="6"/>
      <c r="AE73" s="11"/>
      <c r="AF73" s="11"/>
      <c r="AG73" s="76"/>
      <c r="AH73" s="76"/>
      <c r="AI73" s="75"/>
      <c r="AJ73" s="6"/>
      <c r="AK73" s="6"/>
    </row>
    <row r="74" spans="1:37" s="14" customFormat="1" ht="21" customHeight="1">
      <c r="A74" s="16"/>
      <c r="B74" s="16"/>
      <c r="C74" s="16"/>
      <c r="D74" s="16"/>
      <c r="E74" s="22"/>
      <c r="F74" s="16"/>
      <c r="G74" s="40"/>
      <c r="H74" s="41"/>
      <c r="I74" s="53"/>
      <c r="J74" s="53"/>
      <c r="K74" s="49"/>
      <c r="L74" s="49"/>
      <c r="M74" s="51"/>
      <c r="N74" s="49"/>
      <c r="O74" s="49"/>
      <c r="P74" s="49"/>
      <c r="Q74" s="53"/>
      <c r="R74" s="53"/>
      <c r="S74" s="43"/>
      <c r="T74" s="49"/>
      <c r="U74" s="38"/>
      <c r="V74" s="47"/>
      <c r="W74" s="38"/>
      <c r="X74" s="53"/>
      <c r="Y74" s="39"/>
      <c r="Z74" s="51"/>
      <c r="AA74" s="51"/>
      <c r="AB74" s="51"/>
      <c r="AC74" s="51"/>
      <c r="AD74" s="51"/>
      <c r="AE74" s="51"/>
      <c r="AF74" s="51"/>
      <c r="AG74" s="74"/>
      <c r="AH74" s="74"/>
      <c r="AI74" s="74"/>
      <c r="AJ74" s="42"/>
      <c r="AK74" s="42"/>
    </row>
    <row r="75" spans="1:37" s="14" customFormat="1" ht="51" customHeight="1">
      <c r="A75" s="16"/>
      <c r="B75" s="16"/>
      <c r="C75" s="16"/>
      <c r="D75" s="16"/>
      <c r="E75" s="22"/>
      <c r="F75" s="16"/>
      <c r="G75" s="40"/>
      <c r="H75" s="41"/>
      <c r="I75" s="53"/>
      <c r="J75" s="53"/>
      <c r="K75" s="49"/>
      <c r="L75" s="49"/>
      <c r="M75" s="51"/>
      <c r="N75" s="49"/>
      <c r="O75" s="49"/>
      <c r="P75" s="49"/>
      <c r="Q75" s="53"/>
      <c r="R75" s="53"/>
      <c r="S75" s="43"/>
      <c r="T75" s="49"/>
      <c r="U75" s="38"/>
      <c r="V75" s="47"/>
      <c r="W75" s="38"/>
      <c r="X75" s="53"/>
      <c r="Y75" s="39"/>
      <c r="Z75" s="51"/>
      <c r="AA75" s="51"/>
      <c r="AB75" s="51"/>
      <c r="AC75" s="51"/>
      <c r="AD75" s="51"/>
      <c r="AE75" s="51"/>
      <c r="AF75" s="51"/>
      <c r="AG75" s="74"/>
      <c r="AH75" s="74"/>
      <c r="AI75" s="74"/>
      <c r="AJ75" s="42"/>
      <c r="AK75" s="42"/>
    </row>
    <row r="76" spans="1:37" s="14" customFormat="1" ht="24" customHeight="1">
      <c r="A76" s="16"/>
      <c r="B76" s="16"/>
      <c r="C76" s="16"/>
      <c r="D76" s="16"/>
      <c r="E76" s="26"/>
      <c r="F76" s="16"/>
      <c r="G76" s="40"/>
      <c r="H76" s="41"/>
      <c r="I76" s="53"/>
      <c r="J76" s="53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75"/>
      <c r="AH76" s="75"/>
      <c r="AI76" s="75"/>
      <c r="AJ76" s="6"/>
      <c r="AK76" s="6"/>
    </row>
    <row r="77" spans="1:37" s="14" customFormat="1" ht="22.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6"/>
      <c r="L77" s="6"/>
      <c r="M77" s="6"/>
      <c r="N77" s="6"/>
      <c r="O77" s="6"/>
      <c r="P77" s="6"/>
      <c r="Q77" s="6"/>
      <c r="R77" s="6"/>
      <c r="S77" s="11"/>
      <c r="T77" s="11"/>
      <c r="U77" s="11"/>
      <c r="V77" s="11"/>
      <c r="W77" s="11"/>
      <c r="X77" s="11"/>
      <c r="Y77" s="6"/>
      <c r="Z77" s="11"/>
      <c r="AA77" s="11"/>
      <c r="AB77" s="11"/>
      <c r="AC77" s="11"/>
      <c r="AD77" s="6"/>
      <c r="AE77" s="11"/>
      <c r="AF77" s="11"/>
      <c r="AG77" s="76"/>
      <c r="AH77" s="76"/>
      <c r="AI77" s="75"/>
      <c r="AJ77" s="6"/>
      <c r="AK77" s="6"/>
    </row>
    <row r="78" spans="1:37" s="14" customFormat="1" ht="22.5" customHeight="1">
      <c r="A78" s="4"/>
      <c r="B78" s="11"/>
      <c r="C78" s="11"/>
      <c r="D78" s="11"/>
      <c r="E78" s="28"/>
      <c r="F78" s="11"/>
      <c r="G78" s="11"/>
      <c r="H78" s="11"/>
      <c r="I78" s="11"/>
      <c r="J78" s="11"/>
      <c r="K78" s="6"/>
      <c r="L78" s="6"/>
      <c r="M78" s="6"/>
      <c r="N78" s="6"/>
      <c r="O78" s="6"/>
      <c r="P78" s="6"/>
      <c r="Q78" s="6"/>
      <c r="R78" s="6"/>
      <c r="S78" s="8"/>
      <c r="T78" s="8"/>
      <c r="U78" s="8"/>
      <c r="V78" s="8"/>
      <c r="W78" s="8"/>
      <c r="X78" s="8"/>
      <c r="Y78" s="6"/>
      <c r="Z78" s="8"/>
      <c r="AA78" s="8"/>
      <c r="AB78" s="8"/>
      <c r="AC78" s="8"/>
      <c r="AD78" s="6"/>
      <c r="AE78" s="8"/>
      <c r="AF78" s="8"/>
      <c r="AG78" s="78"/>
      <c r="AH78" s="78"/>
      <c r="AI78" s="75"/>
      <c r="AJ78" s="6"/>
      <c r="AK78" s="6"/>
    </row>
    <row r="79" spans="1:37" s="14" customFormat="1" ht="22.5" customHeight="1">
      <c r="A79" s="4"/>
      <c r="B79" s="11"/>
      <c r="C79" s="11"/>
      <c r="D79" s="11"/>
      <c r="E79" s="28"/>
      <c r="F79" s="11"/>
      <c r="G79" s="11"/>
      <c r="H79" s="11"/>
      <c r="I79" s="11"/>
      <c r="J79" s="11"/>
      <c r="K79" s="6"/>
      <c r="L79" s="6"/>
      <c r="M79" s="6"/>
      <c r="N79" s="6"/>
      <c r="O79" s="6"/>
      <c r="P79" s="6"/>
      <c r="Q79" s="6"/>
      <c r="R79" s="6"/>
      <c r="S79" s="8"/>
      <c r="T79" s="8"/>
      <c r="U79" s="8"/>
      <c r="V79" s="8"/>
      <c r="W79" s="8"/>
      <c r="X79" s="8"/>
      <c r="Y79" s="6"/>
      <c r="Z79" s="8"/>
      <c r="AA79" s="8"/>
      <c r="AB79" s="8"/>
      <c r="AC79" s="8"/>
      <c r="AD79" s="6"/>
      <c r="AE79" s="8"/>
      <c r="AF79" s="8"/>
      <c r="AG79" s="78"/>
      <c r="AH79" s="78"/>
      <c r="AI79" s="75"/>
      <c r="AJ79" s="6"/>
      <c r="AK79" s="6"/>
    </row>
    <row r="80" spans="1:37" s="15" customFormat="1" ht="27.75" customHeight="1">
      <c r="A80" s="4"/>
      <c r="E80" s="29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</row>
    <row r="81" spans="1:37" s="15" customFormat="1" ht="27.75" customHeight="1">
      <c r="A81" s="4"/>
      <c r="E81" s="29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</row>
    <row r="82" spans="1:37" s="15" customFormat="1" ht="23.25" customHeight="1">
      <c r="A82" s="16"/>
      <c r="B82" s="16"/>
      <c r="C82" s="16"/>
      <c r="D82" s="16"/>
      <c r="E82" s="22"/>
      <c r="F82" s="16"/>
      <c r="G82" s="40"/>
      <c r="H82" s="41"/>
      <c r="I82" s="53"/>
      <c r="J82" s="53"/>
      <c r="K82" s="49"/>
      <c r="L82" s="49"/>
      <c r="M82" s="51"/>
      <c r="N82" s="49"/>
      <c r="O82" s="49"/>
      <c r="P82" s="49"/>
      <c r="Q82" s="53"/>
      <c r="R82" s="53"/>
      <c r="S82" s="43"/>
      <c r="T82" s="49"/>
      <c r="U82" s="38"/>
      <c r="V82" s="47"/>
      <c r="W82" s="38"/>
      <c r="X82" s="53"/>
      <c r="Y82" s="39"/>
      <c r="Z82" s="51"/>
      <c r="AA82" s="51"/>
      <c r="AB82" s="51"/>
      <c r="AC82" s="51"/>
      <c r="AD82" s="51"/>
      <c r="AE82" s="51"/>
      <c r="AF82" s="51"/>
      <c r="AG82" s="74"/>
      <c r="AH82" s="74"/>
      <c r="AI82" s="74"/>
      <c r="AJ82" s="42"/>
      <c r="AK82" s="42"/>
    </row>
    <row r="83" spans="1:37" s="15" customFormat="1" ht="23.25" customHeight="1">
      <c r="A83" s="16"/>
      <c r="B83" s="16"/>
      <c r="C83" s="16"/>
      <c r="D83" s="16"/>
      <c r="E83" s="22"/>
      <c r="F83" s="16"/>
      <c r="G83" s="40"/>
      <c r="H83" s="41"/>
      <c r="I83" s="53"/>
      <c r="J83" s="53"/>
      <c r="K83" s="49"/>
      <c r="L83" s="49"/>
      <c r="M83" s="51"/>
      <c r="N83" s="49"/>
      <c r="O83" s="49"/>
      <c r="P83" s="49"/>
      <c r="Q83" s="53"/>
      <c r="R83" s="53"/>
      <c r="S83" s="43"/>
      <c r="T83" s="49"/>
      <c r="U83" s="38"/>
      <c r="V83" s="47"/>
      <c r="W83" s="38"/>
      <c r="X83" s="53"/>
      <c r="Y83" s="39"/>
      <c r="Z83" s="51"/>
      <c r="AA83" s="51"/>
      <c r="AB83" s="51"/>
      <c r="AC83" s="51"/>
      <c r="AD83" s="51"/>
      <c r="AE83" s="51"/>
      <c r="AF83" s="51"/>
      <c r="AG83" s="74"/>
      <c r="AH83" s="74"/>
      <c r="AI83" s="74"/>
      <c r="AJ83" s="42"/>
      <c r="AK83" s="42"/>
    </row>
    <row r="84" spans="1:37" s="15" customFormat="1" ht="17.25" customHeight="1">
      <c r="A84" s="16"/>
      <c r="B84" s="16"/>
      <c r="C84" s="16"/>
      <c r="D84" s="16"/>
      <c r="E84" s="22"/>
      <c r="F84" s="16"/>
      <c r="G84" s="40"/>
      <c r="H84" s="41"/>
      <c r="I84" s="53"/>
      <c r="J84" s="53"/>
      <c r="K84" s="49"/>
      <c r="L84" s="49"/>
      <c r="M84" s="51"/>
      <c r="N84" s="49"/>
      <c r="O84" s="49"/>
      <c r="P84" s="49"/>
      <c r="Q84" s="53"/>
      <c r="R84" s="53"/>
      <c r="S84" s="43"/>
      <c r="T84" s="49"/>
      <c r="U84" s="38"/>
      <c r="V84" s="47"/>
      <c r="W84" s="38"/>
      <c r="X84" s="53"/>
      <c r="Y84" s="39"/>
      <c r="Z84" s="51"/>
      <c r="AA84" s="51"/>
      <c r="AB84" s="51"/>
      <c r="AC84" s="51"/>
      <c r="AD84" s="51"/>
      <c r="AE84" s="51"/>
      <c r="AF84" s="51"/>
      <c r="AG84" s="74"/>
      <c r="AH84" s="74"/>
      <c r="AI84" s="74"/>
      <c r="AJ84" s="42"/>
      <c r="AK84" s="42"/>
    </row>
    <row r="85" spans="1:37" s="14" customFormat="1" ht="15.75" customHeight="1">
      <c r="A85" s="5"/>
      <c r="B85" s="13"/>
      <c r="E85" s="25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79"/>
      <c r="AH85" s="79"/>
      <c r="AI85" s="79"/>
      <c r="AJ85" s="21"/>
      <c r="AK85" s="21"/>
    </row>
    <row r="86" spans="1:37" ht="16.5">
      <c r="A86" s="5"/>
      <c r="B86" s="12"/>
    </row>
    <row r="87" spans="1:37">
      <c r="B87" s="12"/>
    </row>
  </sheetData>
  <mergeCells count="45">
    <mergeCell ref="A68:H68"/>
    <mergeCell ref="A66:I66"/>
    <mergeCell ref="A67:H67"/>
    <mergeCell ref="A2:AK2"/>
    <mergeCell ref="S6:T6"/>
    <mergeCell ref="U6:V6"/>
    <mergeCell ref="A5:A7"/>
    <mergeCell ref="B5:B7"/>
    <mergeCell ref="C5:C7"/>
    <mergeCell ref="D5:D7"/>
    <mergeCell ref="E5:E7"/>
    <mergeCell ref="F5:F7"/>
    <mergeCell ref="AJ5:AK5"/>
    <mergeCell ref="G5:H5"/>
    <mergeCell ref="G6:G7"/>
    <mergeCell ref="H6:H7"/>
    <mergeCell ref="AJ6:AJ7"/>
    <mergeCell ref="AK6:AK7"/>
    <mergeCell ref="K6:K7"/>
    <mergeCell ref="N6:N7"/>
    <mergeCell ref="P6:P7"/>
    <mergeCell ref="O6:O7"/>
    <mergeCell ref="W6:W7"/>
    <mergeCell ref="X6:X7"/>
    <mergeCell ref="L6:M6"/>
    <mergeCell ref="I5:I7"/>
    <mergeCell ref="Q5:Y5"/>
    <mergeCell ref="Q6:Q7"/>
    <mergeCell ref="R6:R7"/>
    <mergeCell ref="J5:P5"/>
    <mergeCell ref="J6:J7"/>
    <mergeCell ref="Y6:Y7"/>
    <mergeCell ref="Z4:AI4"/>
    <mergeCell ref="Z6:Z7"/>
    <mergeCell ref="AA6:AA7"/>
    <mergeCell ref="AE6:AE7"/>
    <mergeCell ref="AF6:AF7"/>
    <mergeCell ref="AE5:AI5"/>
    <mergeCell ref="AG6:AG7"/>
    <mergeCell ref="AH6:AH7"/>
    <mergeCell ref="AI6:AI7"/>
    <mergeCell ref="Z5:AD5"/>
    <mergeCell ref="AB6:AB7"/>
    <mergeCell ref="AC6:AC7"/>
    <mergeCell ref="AD6:AD7"/>
  </mergeCells>
  <pageMargins left="7.874015748031496E-2" right="7.874015748031496E-2" top="0.27559055118110237" bottom="0.31496062992125984" header="0.11811023622047245" footer="0.31496062992125984"/>
  <pageSetup paperSize="8" scale="33" fitToHeight="0" orientation="landscape" r:id="rId1"/>
  <headerFooter>
    <oddHeader>&amp;R&amp;"Times New Roman,Regular"1.Pielikums</oddHeader>
    <oddFooter>Page &amp;P</oddFooter>
  </headerFooter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7" sqref="D7:D8"/>
    </sheetView>
  </sheetViews>
  <sheetFormatPr defaultRowHeight="15"/>
  <cols>
    <col min="5" max="5" width="2.28515625" customWidth="1"/>
  </cols>
  <sheetData>
    <row r="1" spans="1:10">
      <c r="B1" t="s">
        <v>24</v>
      </c>
      <c r="C1" t="s">
        <v>25</v>
      </c>
      <c r="D1" t="s">
        <v>26</v>
      </c>
      <c r="F1" t="s">
        <v>24</v>
      </c>
      <c r="G1" t="s">
        <v>25</v>
      </c>
      <c r="H1" t="s">
        <v>26</v>
      </c>
    </row>
    <row r="2" spans="1:10">
      <c r="A2" t="s">
        <v>17</v>
      </c>
      <c r="B2">
        <f>F2/0.702804</f>
        <v>754896.01652807894</v>
      </c>
      <c r="C2">
        <f t="shared" ref="C2:D2" si="0">G2/0.702804</f>
        <v>754896.01652807894</v>
      </c>
      <c r="D2">
        <f t="shared" si="0"/>
        <v>0</v>
      </c>
      <c r="F2">
        <v>530543.93999999994</v>
      </c>
      <c r="G2">
        <v>530543.93999999994</v>
      </c>
      <c r="H2">
        <v>0</v>
      </c>
      <c r="J2">
        <v>0.70280399999999998</v>
      </c>
    </row>
    <row r="3" spans="1:10">
      <c r="A3" t="s">
        <v>23</v>
      </c>
      <c r="B3">
        <f t="shared" ref="B3:B5" si="1">F3/0.702804</f>
        <v>1351037.0316617435</v>
      </c>
      <c r="C3">
        <f t="shared" ref="C3:C5" si="2">G3/0.702804</f>
        <v>1770646.8375251137</v>
      </c>
      <c r="D3">
        <f t="shared" ref="D3:D5" si="3">H3/0.702804</f>
        <v>419609.80586337019</v>
      </c>
      <c r="F3">
        <v>949514.23</v>
      </c>
      <c r="G3">
        <v>1244417.68</v>
      </c>
      <c r="H3">
        <v>294903.45</v>
      </c>
    </row>
    <row r="4" spans="1:10">
      <c r="A4" t="s">
        <v>5</v>
      </c>
      <c r="B4">
        <f t="shared" si="1"/>
        <v>3281360.507339173</v>
      </c>
      <c r="C4">
        <f t="shared" si="2"/>
        <v>3281360.507339173</v>
      </c>
      <c r="D4">
        <f t="shared" si="3"/>
        <v>0</v>
      </c>
      <c r="F4">
        <v>2306153.29</v>
      </c>
      <c r="G4">
        <v>2306153.29</v>
      </c>
      <c r="H4">
        <v>0</v>
      </c>
    </row>
    <row r="5" spans="1:10">
      <c r="A5" t="s">
        <v>16</v>
      </c>
      <c r="B5">
        <f t="shared" si="1"/>
        <v>4787372.8806324387</v>
      </c>
      <c r="C5">
        <f t="shared" si="2"/>
        <v>4787372.8806324387</v>
      </c>
      <c r="D5">
        <f t="shared" si="3"/>
        <v>0</v>
      </c>
      <c r="F5">
        <v>3364584.81</v>
      </c>
      <c r="G5">
        <v>3364584.81</v>
      </c>
      <c r="H5">
        <v>0</v>
      </c>
    </row>
    <row r="7" spans="1:10">
      <c r="A7" t="s">
        <v>19</v>
      </c>
      <c r="B7">
        <f>F7/0.702804</f>
        <v>2664842.9434095426</v>
      </c>
      <c r="C7">
        <f t="shared" ref="C7:D7" si="4">G7/0.702804</f>
        <v>3063052.5438102232</v>
      </c>
      <c r="D7">
        <f t="shared" si="4"/>
        <v>398209.60040068068</v>
      </c>
      <c r="F7">
        <v>1872862.28</v>
      </c>
      <c r="G7">
        <v>2152725.58</v>
      </c>
      <c r="H7">
        <v>279863.3</v>
      </c>
    </row>
    <row r="8" spans="1:10">
      <c r="A8" t="s">
        <v>22</v>
      </c>
      <c r="B8">
        <f>F8/0.702804</f>
        <v>1165710.5821822302</v>
      </c>
      <c r="C8">
        <f t="shared" ref="C8" si="5">G8/0.702804</f>
        <v>1424383.3273572719</v>
      </c>
      <c r="D8">
        <f t="shared" ref="D8" si="6">H8/0.702804</f>
        <v>258672.74517504169</v>
      </c>
      <c r="F8">
        <v>819266.06</v>
      </c>
      <c r="G8">
        <v>1001062.3</v>
      </c>
      <c r="H8">
        <v>181796.24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32" sqref="B32"/>
    </sheetView>
  </sheetViews>
  <sheetFormatPr defaultRowHeight="15"/>
  <cols>
    <col min="2" max="2" width="62" customWidth="1"/>
  </cols>
  <sheetData>
    <row r="1" spans="1:2" ht="15.75">
      <c r="A1" s="30"/>
      <c r="B1" s="31" t="s">
        <v>30</v>
      </c>
    </row>
    <row r="2" spans="1:2" ht="15.75">
      <c r="A2" s="32">
        <v>1</v>
      </c>
      <c r="B2" s="33" t="s">
        <v>31</v>
      </c>
    </row>
    <row r="3" spans="1:2" ht="31.5">
      <c r="A3" s="32">
        <v>2</v>
      </c>
      <c r="B3" s="33" t="s">
        <v>32</v>
      </c>
    </row>
    <row r="4" spans="1:2" ht="15.75">
      <c r="A4" s="32">
        <v>3</v>
      </c>
      <c r="B4" s="33" t="s">
        <v>33</v>
      </c>
    </row>
    <row r="5" spans="1:2" ht="15.75">
      <c r="A5" s="32">
        <v>4</v>
      </c>
      <c r="B5" s="33" t="s">
        <v>34</v>
      </c>
    </row>
    <row r="6" spans="1:2" ht="15.75">
      <c r="A6" s="32">
        <v>5</v>
      </c>
      <c r="B6" s="33" t="s">
        <v>35</v>
      </c>
    </row>
    <row r="7" spans="1:2" ht="31.5">
      <c r="A7" s="32">
        <v>6</v>
      </c>
      <c r="B7" s="33" t="s">
        <v>36</v>
      </c>
    </row>
    <row r="8" spans="1:2" ht="15.75">
      <c r="A8" s="32">
        <v>7</v>
      </c>
      <c r="B8" s="33" t="s">
        <v>37</v>
      </c>
    </row>
    <row r="9" spans="1:2" ht="31.5">
      <c r="A9" s="32">
        <v>8</v>
      </c>
      <c r="B9" s="33" t="s">
        <v>38</v>
      </c>
    </row>
    <row r="10" spans="1:2" ht="31.5">
      <c r="A10" s="32">
        <v>9</v>
      </c>
      <c r="B10" s="33" t="s">
        <v>39</v>
      </c>
    </row>
    <row r="11" spans="1:2" ht="15.75">
      <c r="A11" s="32">
        <v>10</v>
      </c>
      <c r="B11" s="33" t="s">
        <v>40</v>
      </c>
    </row>
    <row r="12" spans="1:2" ht="15.75">
      <c r="A12" s="32">
        <v>11</v>
      </c>
      <c r="B12" s="33" t="s">
        <v>41</v>
      </c>
    </row>
    <row r="13" spans="1:2" ht="31.5">
      <c r="A13" s="32">
        <v>12</v>
      </c>
      <c r="B13" s="33" t="s">
        <v>42</v>
      </c>
    </row>
    <row r="14" spans="1:2" ht="15.75">
      <c r="A14" s="32">
        <v>13</v>
      </c>
      <c r="B14" s="33" t="s">
        <v>43</v>
      </c>
    </row>
    <row r="15" spans="1:2" ht="31.5">
      <c r="A15" s="32">
        <v>14</v>
      </c>
      <c r="B15" s="33" t="s">
        <v>44</v>
      </c>
    </row>
    <row r="16" spans="1:2" ht="15.75">
      <c r="A16" s="32">
        <v>15</v>
      </c>
      <c r="B16" s="33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workbookViewId="0">
      <selection activeCell="B32" sqref="B32"/>
    </sheetView>
  </sheetViews>
  <sheetFormatPr defaultRowHeight="15"/>
  <cols>
    <col min="1" max="1" width="8.85546875" style="37"/>
    <col min="2" max="2" width="88.7109375" customWidth="1"/>
  </cols>
  <sheetData>
    <row r="1" spans="1:2" ht="15.75">
      <c r="A1" s="419" t="s">
        <v>46</v>
      </c>
      <c r="B1" s="419"/>
    </row>
    <row r="2" spans="1:2" ht="31.5">
      <c r="A2" s="36">
        <v>1</v>
      </c>
      <c r="B2" s="34" t="s">
        <v>49</v>
      </c>
    </row>
    <row r="3" spans="1:2" ht="31.5">
      <c r="A3" s="36">
        <v>2</v>
      </c>
      <c r="B3" s="34" t="s">
        <v>50</v>
      </c>
    </row>
    <row r="4" spans="1:2" ht="15.75">
      <c r="A4" s="36">
        <v>3</v>
      </c>
      <c r="B4" s="34" t="s">
        <v>51</v>
      </c>
    </row>
    <row r="5" spans="1:2" ht="31.5">
      <c r="A5" s="36" t="s">
        <v>2</v>
      </c>
      <c r="B5" s="35" t="s">
        <v>52</v>
      </c>
    </row>
    <row r="6" spans="1:2" ht="15.75">
      <c r="A6" s="36" t="s">
        <v>3</v>
      </c>
      <c r="B6" s="35" t="s">
        <v>53</v>
      </c>
    </row>
    <row r="7" spans="1:2" ht="15.75">
      <c r="A7" s="36" t="s">
        <v>4</v>
      </c>
      <c r="B7" s="35" t="s">
        <v>54</v>
      </c>
    </row>
    <row r="8" spans="1:2" ht="15.75">
      <c r="A8" s="36">
        <v>4</v>
      </c>
      <c r="B8" s="34" t="s">
        <v>47</v>
      </c>
    </row>
    <row r="9" spans="1:2" ht="15.75">
      <c r="A9" s="36" t="s">
        <v>28</v>
      </c>
      <c r="B9" s="35" t="s">
        <v>55</v>
      </c>
    </row>
    <row r="10" spans="1:2" ht="31.5">
      <c r="A10" s="36" t="s">
        <v>48</v>
      </c>
      <c r="B10" s="35" t="s">
        <v>56</v>
      </c>
    </row>
    <row r="11" spans="1:2" ht="47.25">
      <c r="A11" s="36">
        <v>5</v>
      </c>
      <c r="B11" s="34" t="s">
        <v>57</v>
      </c>
    </row>
  </sheetData>
  <mergeCells count="1">
    <mergeCell ref="A1:B1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Fin.progress</vt:lpstr>
      <vt:lpstr>Sheet1</vt:lpstr>
      <vt:lpstr>BJS virzieni</vt:lpstr>
      <vt:lpstr>ES 2020 mērķi</vt:lpstr>
      <vt:lpstr>Fin.progress!Print_Area</vt:lpstr>
      <vt:lpstr>Fin.progress!Print_Titles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Uldis Šalajevs</dc:creator>
  <cp:lastModifiedBy>Ieva Ziepniece</cp:lastModifiedBy>
  <cp:lastPrinted>2017-03-23T11:40:47Z</cp:lastPrinted>
  <dcterms:created xsi:type="dcterms:W3CDTF">2009-08-06T12:09:10Z</dcterms:created>
  <dcterms:modified xsi:type="dcterms:W3CDTF">2017-03-29T10:58:15Z</dcterms:modified>
</cp:coreProperties>
</file>