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reini\Documents\Darbs\Janvāris 2023\1_AF fails\"/>
    </mc:Choice>
  </mc:AlternateContent>
  <xr:revisionPtr revIDLastSave="0" documentId="13_ncr:1_{23D1F17E-C767-4F80-B1E8-AC82EA266059}" xr6:coauthVersionLast="47" xr6:coauthVersionMax="47" xr10:uidLastSave="{00000000-0000-0000-0000-000000000000}"/>
  <bookViews>
    <workbookView xWindow="28680" yWindow="-120" windowWidth="29040" windowHeight="15720" xr2:uid="{00000000-000D-0000-FFFF-FFFF00000000}"/>
  </bookViews>
  <sheets>
    <sheet name="1_AF_pasākumu_budžeta_izd_progn" sheetId="2" r:id="rId1"/>
    <sheet name="2_AF_Kompon_izd_progn_2022" sheetId="9" r:id="rId2"/>
    <sheet name="3_AF_izd_progn_GRAFIKS_kopā" sheetId="13" r:id="rId3"/>
    <sheet name="4_AF_izd progn 2022_izmaiņas_AI" sheetId="17" r:id="rId4"/>
    <sheet name="5_AF_ieņ_progn_GRAFIKS_kopā" sheetId="20" r:id="rId5"/>
    <sheet name="6.AF ieņēmumi_14.06.2022." sheetId="19" state="hidden" r:id="rId6"/>
    <sheet name="5_Grafiks_kopā_izmaiņas" sheetId="5" state="hidden" r:id="rId7"/>
    <sheet name="6_Grafiks_AI_izmaiņas_2022" sheetId="16" state="hidden" r:id="rId8"/>
  </sheets>
  <definedNames>
    <definedName name="_xlnm._FilterDatabase" localSheetId="0" hidden="1">'1_AF_pasākumu_budžeta_izd_progn'!$A$6:$U$74</definedName>
    <definedName name="_xlnm._FilterDatabase" localSheetId="1" hidden="1">'2_AF_Kompon_izd_progn_2022'!$A$6:$G$34</definedName>
    <definedName name="_xlnm.Print_Area" localSheetId="0">'1_AF_pasākumu_budžeta_izd_progn'!$A$1:$S$76</definedName>
    <definedName name="_xlnm.Print_Area" localSheetId="1">'2_AF_Kompon_izd_progn_2022'!$A$1:$F$34</definedName>
    <definedName name="_xlnm.Print_Titles" localSheetId="0">'1_AF_pasākumu_budžeta_izd_progn'!$4:$6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9" l="1"/>
  <c r="F3" i="19"/>
  <c r="E3" i="19"/>
  <c r="C3" i="19"/>
  <c r="H2" i="19"/>
  <c r="G2" i="19"/>
  <c r="F2" i="19"/>
  <c r="E2" i="19"/>
  <c r="D2" i="19"/>
  <c r="C2" i="19"/>
  <c r="H3" i="19" l="1"/>
  <c r="E15" i="16"/>
  <c r="E4" i="16"/>
  <c r="E5" i="16"/>
  <c r="E6" i="16"/>
  <c r="E7" i="16"/>
  <c r="E8" i="16"/>
  <c r="E9" i="16"/>
  <c r="E10" i="16"/>
  <c r="E11" i="16"/>
  <c r="E12" i="16"/>
  <c r="E13" i="16"/>
  <c r="E14" i="16"/>
  <c r="E3" i="16"/>
  <c r="D11" i="16"/>
  <c r="C11" i="16"/>
  <c r="B11" i="16"/>
  <c r="B4" i="16"/>
  <c r="B5" i="16"/>
  <c r="B6" i="16"/>
  <c r="B7" i="16"/>
  <c r="B8" i="16"/>
  <c r="B9" i="16"/>
  <c r="B10" i="16"/>
  <c r="B12" i="16"/>
  <c r="B13" i="16"/>
  <c r="B14" i="16"/>
  <c r="B15" i="16"/>
  <c r="B3" i="16"/>
  <c r="K18" i="2"/>
  <c r="K8" i="2" l="1"/>
  <c r="K9" i="2"/>
  <c r="K10" i="2"/>
  <c r="K11" i="2"/>
  <c r="K12" i="2"/>
  <c r="K13" i="2"/>
  <c r="K14" i="2"/>
  <c r="K15" i="2"/>
  <c r="K16" i="2"/>
  <c r="K17"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 i="2"/>
  <c r="J5" i="2"/>
  <c r="I5" i="2"/>
  <c r="H5" i="2"/>
  <c r="G5" i="2"/>
  <c r="F5" i="2"/>
  <c r="E5" i="2"/>
  <c r="D5" i="2"/>
  <c r="C33" i="9"/>
  <c r="C28" i="9"/>
  <c r="C23" i="9"/>
  <c r="C16" i="9"/>
  <c r="C13" i="9"/>
  <c r="C7" i="9"/>
  <c r="D34" i="9"/>
  <c r="D32" i="9"/>
  <c r="D31" i="9"/>
  <c r="D30" i="9"/>
  <c r="D29" i="9"/>
  <c r="D27" i="9"/>
  <c r="D26" i="9"/>
  <c r="D24" i="9"/>
  <c r="D25" i="9"/>
  <c r="D21" i="9"/>
  <c r="D22" i="9"/>
  <c r="D20" i="9"/>
  <c r="D18" i="9"/>
  <c r="D19" i="9"/>
  <c r="D17" i="9"/>
  <c r="D15" i="9"/>
  <c r="D14" i="9"/>
  <c r="D12" i="9"/>
  <c r="D11" i="9"/>
  <c r="D10" i="9"/>
  <c r="D9" i="9"/>
  <c r="D8" i="9"/>
  <c r="S11" i="2"/>
  <c r="S13" i="2"/>
  <c r="S15" i="2"/>
  <c r="S17" i="2"/>
  <c r="S19" i="2"/>
  <c r="S21" i="2"/>
  <c r="S23" i="2"/>
  <c r="S25" i="2"/>
  <c r="S27" i="2"/>
  <c r="S29" i="2"/>
  <c r="S31" i="2"/>
  <c r="S33" i="2"/>
  <c r="S34" i="2"/>
  <c r="S36" i="2"/>
  <c r="S37" i="2"/>
  <c r="S39" i="2"/>
  <c r="S40" i="2"/>
  <c r="S41" i="2"/>
  <c r="S43" i="2"/>
  <c r="S45" i="2"/>
  <c r="S47" i="2"/>
  <c r="S48" i="2"/>
  <c r="S49" i="2"/>
  <c r="S50" i="2"/>
  <c r="S51" i="2"/>
  <c r="S52" i="2"/>
  <c r="S53" i="2"/>
  <c r="S54" i="2"/>
  <c r="S55" i="2"/>
  <c r="S56" i="2"/>
  <c r="S57" i="2"/>
  <c r="S58" i="2"/>
  <c r="S59" i="2"/>
  <c r="S61" i="2"/>
  <c r="S62" i="2"/>
  <c r="S63" i="2"/>
  <c r="S64" i="2"/>
  <c r="S65" i="2"/>
  <c r="S66" i="2"/>
  <c r="S67" i="2"/>
  <c r="S68" i="2"/>
  <c r="S69" i="2"/>
  <c r="S71" i="2"/>
  <c r="S73" i="2"/>
  <c r="O5" i="2"/>
  <c r="N5" i="2"/>
  <c r="S24" i="2"/>
  <c r="S42" i="2"/>
  <c r="S46" i="2"/>
  <c r="S60" i="2"/>
  <c r="H5" i="5"/>
  <c r="D5" i="5"/>
  <c r="E5" i="5"/>
  <c r="F5" i="5"/>
  <c r="G5" i="5"/>
  <c r="C5" i="5"/>
  <c r="S20" i="2"/>
  <c r="S38" i="2"/>
  <c r="S44" i="2"/>
  <c r="L5" i="2"/>
  <c r="D23" i="9" l="1"/>
  <c r="D28" i="9"/>
  <c r="D33" i="9"/>
  <c r="D7" i="9"/>
  <c r="D13" i="9"/>
  <c r="D16" i="9"/>
  <c r="K5" i="2"/>
  <c r="S32" i="2"/>
  <c r="S30" i="2"/>
  <c r="S28" i="2"/>
  <c r="S26" i="2"/>
  <c r="S22" i="2"/>
  <c r="S18" i="2"/>
  <c r="S16" i="2"/>
  <c r="S14" i="2"/>
  <c r="S10" i="2"/>
  <c r="S8" i="2"/>
  <c r="S74" i="2"/>
  <c r="S35" i="2"/>
  <c r="R5" i="2"/>
  <c r="S72" i="2"/>
  <c r="S70" i="2"/>
  <c r="Q5" i="2"/>
  <c r="P5" i="2"/>
  <c r="S7" i="2"/>
  <c r="M5" i="2"/>
  <c r="E6" i="9"/>
  <c r="C6" i="9"/>
  <c r="B6" i="9"/>
  <c r="S5" i="2" l="1"/>
  <c r="D6" i="9"/>
</calcChain>
</file>

<file path=xl/sharedStrings.xml><?xml version="1.0" encoding="utf-8"?>
<sst xmlns="http://schemas.openxmlformats.org/spreadsheetml/2006/main" count="301" uniqueCount="133">
  <si>
    <t>Saistītais pasākums (reforma vai ieguldījumi)</t>
  </si>
  <si>
    <t>1.1.1.3.i. Pilnveidota veloceļu infrastruktūra</t>
  </si>
  <si>
    <t>1.2.1.1.i. Daudzdzīvokļu māju energoefektivitātes uzlabošana un pāreja uz atjaunojamo energoresursu tehnoloģiju izmantošanu</t>
  </si>
  <si>
    <t>EM</t>
  </si>
  <si>
    <t>1.2.1.2.i. Energoefektivitātes paaugstināšana uzņēmējdarbībā, ko nacionāli plānots ieviest kombinētā finanšu instrumenta veidā</t>
  </si>
  <si>
    <t>1.2.1.3.i. Pašvaldību ēku un infrastruktūras uzlabošana, veicinot pāreju uz atjaunojamo energoresursu tehnoloģiju izmantošanu un uzlabojot energoefektivitāti</t>
  </si>
  <si>
    <t>VARAM</t>
  </si>
  <si>
    <t>1.2.1.4.i. Energoefektivitātes uzlabošana valsts sektora ēkās, t.sk. vēsturiskajās ēkās</t>
  </si>
  <si>
    <t>1.2.1.5.i. Elektroenerģijas pārvades un sadales tīklu modernizācija</t>
  </si>
  <si>
    <t>1.3.1.2.i. Investīcijas plūdu risku mazināšanas infrastruktūrā</t>
  </si>
  <si>
    <t>2.1.1.1.i. Pārvaldes modernizācija un pakalpojumu digitālā transformācija, tai skaitā uzņēmējdarbības vide</t>
  </si>
  <si>
    <t>2.1.2.1.i. Pārvaldes centrālizētās platformas un sistēmas</t>
  </si>
  <si>
    <t>2.1.2.2.i. Latvijas nacionālais federētais mākonis</t>
  </si>
  <si>
    <t>2.1.3.1.i. Datu pieejamība, koplietošana un analītika</t>
  </si>
  <si>
    <t xml:space="preserve">2.2.1.1.i. Atbalsts Digitālo inovāciju centru un reģionālo kontaktpunktu izveidei </t>
  </si>
  <si>
    <t>2.2.1.2.i. Atbalsts procesu digitalizācijai komercdarbībā</t>
  </si>
  <si>
    <t>2.2.1.3.i. Atbalsts jaunu produktu un pakalpojumu ieviešanai uzņēmējdarbībā</t>
  </si>
  <si>
    <t>2.2.1.4.i. Finanšu instrumenti komersantu digitālās transformācijas veicināšanai</t>
  </si>
  <si>
    <t>2.2.1.5.i. Mediju nozares uzņēmumu digitālās transformācijas veicināšana</t>
  </si>
  <si>
    <t>IZM</t>
  </si>
  <si>
    <t>2.3.1.1.i. Augsta līmeņa digitālo prasmju apguves nodrošināšana</t>
  </si>
  <si>
    <t>2.3.1.3.i. Pašvadītas IKT speciālistu mācību pieejas attīstība</t>
  </si>
  <si>
    <t xml:space="preserve">2.3.1.4.i. Individuālo mācību kontu pieejas attīstība </t>
  </si>
  <si>
    <t>2.3.2.1.i. Digitālās prasmes iedzīvotājiem, t.sk. jauniešiem</t>
  </si>
  <si>
    <t>2.3.2.2.i. Valsts un pašvaldību digitālās transformācijas prasmju un spēju attīstība</t>
  </si>
  <si>
    <t xml:space="preserve">2.3.2.3.i. Digitālās plaisas mazināšana sociāli neaizsargātajiem izglītojamajiem un izglītības iestādēs </t>
  </si>
  <si>
    <t>2.4.1.1.i. Pasīvās infrastruktūras izbūve Via Baltica koridorā 5G pārklājuma nodrošināšanai</t>
  </si>
  <si>
    <t>2.4.1.2.i. Platjoslas jeb ļoti augstas veiktspējas tīklu “pēdējās jūdzes” infrastruktūras attīstībā</t>
  </si>
  <si>
    <t>3.1.1.1.i. Valsts reģionālo un vietējo autoceļu tīkla uzlabošana</t>
  </si>
  <si>
    <t>SM</t>
  </si>
  <si>
    <t xml:space="preserve">3.1.1.2.i. Pašvaldību kapacitātes stiprināšana to darbības efektivitātes un kvalitātes uzlabošanai </t>
  </si>
  <si>
    <t xml:space="preserve">3.1.1.3.i. Investīcijas uzņēmējdarbības publiskajā infrastruktūrā industriālo parku un teritoriju attīstīšanai reģionos </t>
  </si>
  <si>
    <t>3.1.1.4.i. Finansēšanas fonda izveide zemas īres mājokļu būvniecībai</t>
  </si>
  <si>
    <t>3.1.1.5.i. Izglītības iestāžu infrastruktūras pilnveide un aprīkošana</t>
  </si>
  <si>
    <t>3.1.1.6.i. Pašvaldību funkciju īstenošanai un  pakalpojumu sniegšanai nepieciešamo bezizmešu transportlīdzekļu iegāde</t>
  </si>
  <si>
    <t>LM</t>
  </si>
  <si>
    <t>3.1.2.1.i. Publisko pakalpojumu un nodarbinātības pieejamības veicināšanas pasākumi cilvēkiem ar funkcionāliem traucējumiem</t>
  </si>
  <si>
    <t>3.1.2.2.i. Prognozēšanas rīka izstrāde</t>
  </si>
  <si>
    <t>3.1.2.3.i. Ilgstošas sociālās aprūpes pakalpojuma noturība un nepārtrauktība</t>
  </si>
  <si>
    <t>3.1.2.4.i. Sociālās un profesionālās rehabilitācijas pakalpojumu sinerģiska attīstība  cilvēku ar funkcionāliem traucējumiem drošumspējas veicināšanai</t>
  </si>
  <si>
    <t xml:space="preserve">3.1.2.5.i. Bezdarbnieku, darba meklētāju un bezdarba riskam pakļauto iedzīvotāju iesaiste darba tirgū </t>
  </si>
  <si>
    <t>4.1.1.r. Uz cilvēku centrētas, visaptverošas, integrētas veselības aprūpes sistēmas ilgtspēja un noturība</t>
  </si>
  <si>
    <t>4.1.1.1.i. Atbalsts sabiedrības veselības pētījumu veikšanai</t>
  </si>
  <si>
    <t>4.1.1.2.i. Atbalsts universitātes un reģionālo slimnīcu veselības aprūpes infrastruktūras stiprināšanai</t>
  </si>
  <si>
    <t>4.1.1.3.i. Atbalsts sekundāro ambulatoro pakalpojumu sniedzēju veselības aprūpes infrastruktūras stiprināšanai</t>
  </si>
  <si>
    <t>4.2.1.r. Cilvēkresursu nodrošinājums un prasmju pilnveide</t>
  </si>
  <si>
    <t>4.2.1.1.i. Atbalsts cilvēkresursu attīstības sistēmas ieviešanai</t>
  </si>
  <si>
    <t>4.3.1.r. Veselības aprūpes ilgtspēja, pārvaldības stiprināšana, efektīva veselības aprūpes resursu izlietošana, kopējā valsts budžeta veselības aprūpes nozarē palielinājums</t>
  </si>
  <si>
    <t>4.3.1.1.i. Atbalsts sekundārās ambulatorās veselības aprūpes kvalitātes un pieejamības novērtēšanai un uzlabošanai</t>
  </si>
  <si>
    <t>5.1.1.1.i. Pilnvērtīga inovāciju sistēmas pārvaldības modeļa izstrāde un tā nepārtraukta darbināšana</t>
  </si>
  <si>
    <t>5.1.1.2.i. Atbalsta instruments inovāciju klasteru attīstībai</t>
  </si>
  <si>
    <t>6.1.1.1.i. Esošo analītisko risinājumu modernizācija</t>
  </si>
  <si>
    <t>6.1.1.2.i. Jaunu analīzes sistēmu izstrāde</t>
  </si>
  <si>
    <t>6.1.2.2.i. Muitas laboratorijas kapacitātes stiprināšana</t>
  </si>
  <si>
    <t>6.1.2.3.i. Saņemto pasta sūtījumu muitas kontroles pilnveidošana Lidostas MKP</t>
  </si>
  <si>
    <t>6.1.2.4.i. Infrastruktūras izveide kontroles dienestu funkciju īstenošanai Kundziņsalā</t>
  </si>
  <si>
    <t>6.2.1.1.i. AML inovāciju centra izveide noziedzīgi iegūtu līdzekļu legalizācijas identificēšanas uzlabošanai</t>
  </si>
  <si>
    <t>6.2.1.2.i. Ekonomisko noziegumu izmeklēšanas kapacitātes stiprināšana</t>
  </si>
  <si>
    <t>6.2.1.3.i. Vienota tiesnešu, tiesu darbinieku, prokuroru, prokuroru palīgu un specializēto izmeklētāju (starpdisciplināros jautājumos) kvalifikācijas pilnveides mācību centra izveide</t>
  </si>
  <si>
    <t>6.3.1.1.i. Atvērta, caurskatāma, godprātīga un atbildīga publiskā pārvalde</t>
  </si>
  <si>
    <t>6.3.1.2.i. Publiskās pārvaldes profesionalizācija un administratīvās un kapacitātes stiprināšana</t>
  </si>
  <si>
    <t xml:space="preserve">6.3.1.3.i. Publiskās pārvaldes inovācijas eko-sistēmas attīstība </t>
  </si>
  <si>
    <t>6.3.1.4.i. Nevalstisko organizāciju izaugsme sociālās drošības pārstāvniecības stiprināšanai un  sabiedrības interešu uzraudzībai</t>
  </si>
  <si>
    <t>FM</t>
  </si>
  <si>
    <t>IeM</t>
  </si>
  <si>
    <t>ZM</t>
  </si>
  <si>
    <t>KM</t>
  </si>
  <si>
    <t>VM</t>
  </si>
  <si>
    <t>TM</t>
  </si>
  <si>
    <t>1.1.1.1.i.1. Konkurētspējīgs dzelzceļa pasažieru transports kopējā Rīgas pilsētas sabiedriskā transporta sistēmā</t>
  </si>
  <si>
    <t>1.1.1.1.i.2. Konkurētspējīgs dzelzceļa pasažieru transports kopējā Rīgas pilsētas sabiedriskā transporta sistēmā</t>
  </si>
  <si>
    <t>1.1.1.1.i.3.  Konkurētspējīgs dzelzceļa pasažieru transports kopējā Rīgas pilsētas sabiedriskā transporta sistēmā</t>
  </si>
  <si>
    <t>1.1.1.2.i.1. Videi draudzīgi uzlabojumi Rīgas pilsētas sabiedriskā transporta sistēmā</t>
  </si>
  <si>
    <t>1.1.1.2.i.2. Videi draudzīgi uzlabojumi Rīgas pilsētas sabiedriskā transporta sistēmā</t>
  </si>
  <si>
    <t>1.1.1.2.i.3. Videi draudzīgi uzlabojumi Rīgas pilsētas sabiedriskā transporta sistēmā</t>
  </si>
  <si>
    <t>1.3.1.1.i.1. Glābšanas dienestu kapacitātes stiprināšana, īpaši VUGD infrastruktūras un materiāltehniskās bāzes modernizācija</t>
  </si>
  <si>
    <t xml:space="preserve">5.2.1.1.i. Pētniecības, attīstības un konsolidācijas granti                                                                        </t>
  </si>
  <si>
    <t>6.1.1.3.i. Personāla apmācības darbam ar analītisko platformu un konsultācijas</t>
  </si>
  <si>
    <t>6.1.2.1.i. Dzelzceļa rentgeniekārtu  sasaiste ar BAXE un mākslīgā intelekta izmantošana dzelzceļu kravu skenēšanas attēlu analīzei</t>
  </si>
  <si>
    <t>Kopā</t>
  </si>
  <si>
    <t>Komponente</t>
  </si>
  <si>
    <t>3. Starpība</t>
  </si>
  <si>
    <t>Izmaiņas</t>
  </si>
  <si>
    <t>Digitālā transformācija</t>
  </si>
  <si>
    <t>Ekonomikas transformācija un produktivitāte</t>
  </si>
  <si>
    <t>Klimata pārmaiņas</t>
  </si>
  <si>
    <t>Likuma vara</t>
  </si>
  <si>
    <t>Nevienlīdzības mazināšana</t>
  </si>
  <si>
    <t>Veselība</t>
  </si>
  <si>
    <t>AF komponente un atbildīgā iestāde</t>
  </si>
  <si>
    <t>1. 21.07.2021. Atveseļošanas fonda budžeta izdevumu plūsmas prognoze garantētā finansējuma ietvaros (1 826 milj. euro) - Latvijas AF plāns</t>
  </si>
  <si>
    <t>21.07.2021.
Prognoze (AF plāns)</t>
  </si>
  <si>
    <t>Sasniedzamo mērķu/atskaites punktu skaits 2022.gadā
(iekļaujami maksājuma pieprasījumā 2023.gadā)</t>
  </si>
  <si>
    <r>
      <t xml:space="preserve">2022. gada investīciju prognožu izmaiņas  Atveseļošanas fonda komponenšu un atbildīgo iestāžu (ziņotāju) dalījumā, milj. </t>
    </r>
    <r>
      <rPr>
        <i/>
        <sz val="14"/>
        <color theme="1"/>
        <rFont val="Calibri"/>
        <family val="2"/>
        <charset val="186"/>
        <scheme val="minor"/>
      </rPr>
      <t>euro</t>
    </r>
  </si>
  <si>
    <t>Atbildīgā iestāde</t>
  </si>
  <si>
    <t>Vkanc</t>
  </si>
  <si>
    <t>2. 23.02.2022. Atveseļošanas fonda budžeta izdevumu plūsmas prognoze garantētā finansējuma ietvaros (1 826 milj. euro)</t>
  </si>
  <si>
    <t>12.07.2022.
Prognoze</t>
  </si>
  <si>
    <t>Sagatavots: 12.07.2022.</t>
  </si>
  <si>
    <r>
      <rPr>
        <b/>
        <sz val="20"/>
        <color theme="1"/>
        <rFont val="Calibri"/>
        <family val="2"/>
        <charset val="186"/>
        <scheme val="minor"/>
      </rPr>
      <t>Plānotās investīcijas Atveseļošanas fonda pasākumu (reformu un ieguldījumu) īstenošanai.</t>
    </r>
    <r>
      <rPr>
        <sz val="11"/>
        <color theme="1"/>
        <rFont val="Calibri"/>
        <family val="2"/>
        <scheme val="minor"/>
      </rPr>
      <t xml:space="preserve">
</t>
    </r>
    <r>
      <rPr>
        <sz val="12"/>
        <color theme="1"/>
        <rFont val="Calibri"/>
        <family val="2"/>
        <charset val="186"/>
        <scheme val="minor"/>
      </rPr>
      <t>(Atbilstoši iestāžu 11.07.2022. prognozēm)</t>
    </r>
  </si>
  <si>
    <t>2.3.1.2.i. Uzņēmumu būtisko digitālo prasmju attīstība</t>
  </si>
  <si>
    <t>AI</t>
  </si>
  <si>
    <t>3. 12.07.2022. Atveseļošanas fonda budžeta izdevumu plūsmas prognoze garantētā finansējuma ietvaros (1 826 milj. euro)</t>
  </si>
  <si>
    <t>AF plāns 21.07.2021.</t>
  </si>
  <si>
    <t>P.1</t>
  </si>
  <si>
    <t>P.2</t>
  </si>
  <si>
    <t>P.3</t>
  </si>
  <si>
    <t>P.4</t>
  </si>
  <si>
    <t>P.5</t>
  </si>
  <si>
    <t>P.6</t>
  </si>
  <si>
    <t>P.7</t>
  </si>
  <si>
    <t>P.8</t>
  </si>
  <si>
    <t>21.07.2021. AF investīciju plāns 2022.gadam</t>
  </si>
  <si>
    <t>12.07.2022. AF investīciju prognoze</t>
  </si>
  <si>
    <t>Citas</t>
  </si>
  <si>
    <t>Izmaiņas negatīvi</t>
  </si>
  <si>
    <r>
      <t xml:space="preserve">Komentārs par atskaites punktu/mērķu izpildi
</t>
    </r>
    <r>
      <rPr>
        <b/>
        <i/>
        <sz val="10"/>
        <color theme="1"/>
        <rFont val="Calibri"/>
        <family val="2"/>
        <charset val="186"/>
        <scheme val="minor"/>
      </rPr>
      <t>(Atbilstoši iestāžu 2022. gada jūnijā iesūtītajai informācijai)</t>
    </r>
  </si>
  <si>
    <t>Viens atskaites punkts/mērķis izpildīts (normatīvais regulējums).
Trīs atskaites punktu/mērķu (normatīvais regulējums) sasniegšanai konstatēts risks izpildes nobīdei: ietekmē MK noteikumu projekta saskaņošanas gaita - komplicēts atbildību sadalījums starp uzraudzībā iesaistītajām institūcijām.</t>
  </si>
  <si>
    <t>Divu atskaites punktu/mērķu (normatīvais regulējums; IKT aprīkojums izglītojamajiem) sasniegšanai konstatēts risks: iepirkuma procedūras ar vairākkārtējiem rezultātu apstrīdējumiem, iespējams tirgus kapacitātes trūkums piegādāt lielu skaitu datoru. Normatīvu virzībā  4 mēnešu nobīde, kas ir saistīta ar likumdevēja (atbildīgās Saeimas komisijas) noteikto grozījumu izskatīšanas secību.</t>
  </si>
  <si>
    <t>Visu trīs atskaites punktu (Eiropas Digitālā centra izveide; reģionālie uzņēmējdarbības atbalsta centri; digitālā brieduma testa sistēmas izveide uzņēmumiem) izpildes nobīde iespējama saistībā ar novēloto Digitālās Eiropas uzsaukumu organizēšanu EDIC atlasei.</t>
  </si>
  <si>
    <t>Nav riska</t>
  </si>
  <si>
    <t>Risks nobīdei laikā: atskaites punkta/mērķa prognozētā izpilde 4-5 mēnešus pēc plānotā termiņa. Iemesls ir citi, neplānoti darbi, kas bija jāveic saistībā ar Krievijas karu Ukrainā un attiecīgi tas aizkavēja atbalsta programmas izstrādi.</t>
  </si>
  <si>
    <t>Viens atskaites punkts/mērķis izpildīts (normatīvais regulējums).
Viena atskaites punkta/mērķa (normatīvais regulējums) sasniegšanai konstatēts risks izpildes nobīdei: prognozētā izpilde 3 mēnešus pēc plānotā termiņa. Iemesls ir citi, neplānoti darbi, kas bija jāveic saistībā ar Krievijas karu Ukrainā un attiecīgi tas aizkavēja atbalsta programmas izstrādi.</t>
  </si>
  <si>
    <t>Viens atskaites punkts/mērķis izpildīts (normatīvais regulējums). 
Divu atskaites punktu/mērķu (iepirkums par iekārtas piegādi; parakstīts projektēšanas un būvniecības līgums) sasniegšanai konstatēts risks izpildes nobīdei: Ģeopolitiskā situācija saistībā ar karadarbību Ukrainā un pret Krieviju un Baltkrieviju ieviestās sankcijas rada tādas sekas kā metāla un citu resursu nepieejamība vai to izmaksu pieaugums, kas praksē apgrūtina vai padara neiespējamu prognozēt precīzu būvniecības cenu līmeni, tādējādi tas var paaugstināt kopējās plānotās būvniecības izmaksas un pakārtoti kavēt līguma noslēgšanu ar Uzņēmēju</t>
  </si>
  <si>
    <t>Viena atskaites punkta/mērķa (mājokļu pieejamības pamatnostādnes) sasniegšanai konstatēts risks izpildes nobīdei: kavējumu pamato saskaņošanas procesa virzība.</t>
  </si>
  <si>
    <t>Divu atskaites punktu/mērķu (normatīvais regulējums, informatīvais ziņojums) sasniegšanai konstatēts risks izpildei: ietekmē saskaņošanas proces, t.sk. iespējamās valdības izmaiņas gada beigās.</t>
  </si>
  <si>
    <t>Visu piecu atskaites punktu/mērķu (Tipveida būvprojekts; mērķgrupas izvēle; ēku izvēle vides pielāgošanai; līgumu slēgšana piekļuvei ēkām; līguma noslēgšana par prognozēšanas modeļa algoritmu izstrādi) izpildes nobīde saistībā ar personāla kapacitāti (COVID-19 ietekme, sociālo dienestu noslodze Ukrainas bēgļu atbalstam), būvniecības sadārdzinājumu, dokumentu saskaņošanas procesu. LM indikatīvi norāda, ka trīs atskaites punktu/mērķu sasniegšana būs iespējama 2023. vai 2024. gadā.</t>
  </si>
  <si>
    <t>Trīs atskaites punktu (metodikas pieņemšana; stratēģijas pieņemšana; veselības aprūpes modeļa izstrāde) izpildes nobīde iespējama saistībā ar VM kapacitāti pandēmijas apstākļos, kā arī saskaņošanas procesiem.</t>
  </si>
  <si>
    <t>Kopā risks: 23 atskaites punktu/mērķu sasniegšanai</t>
  </si>
  <si>
    <t>R.Dzelzkalējs
reinis.dzelzkalējs@fm.gov.lv
27319547</t>
  </si>
  <si>
    <t>2. 16.02.2022. AF ieņēmumu plūsma atbilstoši AF Darbību kārtībai - Maksājuma pieprasījumi ikgadēji II cet - ieņēmumi III - IV cet (Kopā 1 826 milj. euro)</t>
  </si>
  <si>
    <t>1. 14.06.2022. AF ieņēmumu prognoze atbilstoši atskaites punktu sasniegšanas risku izvērtējumam - rezultējotis ar Maksājuma pieprasījumu EK 2023.gada beigās un sagaidāmiem ieņēmumiem 2024.gada I - II cet (Kopā 1 826 milj. euro)</t>
  </si>
  <si>
    <r>
      <t xml:space="preserve">Investīciju prognoze 12.07.2022.
</t>
    </r>
    <r>
      <rPr>
        <sz val="10"/>
        <rFont val="Times New Roman"/>
        <family val="1"/>
        <charset val="186"/>
      </rPr>
      <t>*Nospiežot "+" virs L kolonnas, atvērsies arī kolonnas ar datiem no sākotnējā AF investīciju plāna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</si>
</sst>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rgb="FF006100"/>
      <name val="Calibri"/>
      <family val="2"/>
      <scheme val="minor"/>
    </font>
    <font>
      <b/>
      <sz val="11"/>
      <color theme="1"/>
      <name val="Calibri"/>
      <family val="2"/>
      <scheme val="minor"/>
    </font>
    <font>
      <b/>
      <sz val="12"/>
      <name val="Times New Roman"/>
      <family val="1"/>
    </font>
    <font>
      <b/>
      <sz val="12"/>
      <color theme="1"/>
      <name val="Times New Roman"/>
      <family val="1"/>
    </font>
    <font>
      <b/>
      <sz val="11"/>
      <color theme="1"/>
      <name val="Calibri"/>
      <family val="2"/>
      <charset val="186"/>
      <scheme val="minor"/>
    </font>
    <font>
      <sz val="12"/>
      <color theme="1"/>
      <name val="Calibri"/>
      <family val="2"/>
      <charset val="186"/>
    </font>
    <font>
      <i/>
      <sz val="11"/>
      <color theme="1"/>
      <name val="Calibri"/>
      <family val="2"/>
      <charset val="186"/>
      <scheme val="minor"/>
    </font>
    <font>
      <i/>
      <sz val="11"/>
      <color rgb="FFFF0000"/>
      <name val="Calibri"/>
      <family val="2"/>
      <charset val="186"/>
      <scheme val="minor"/>
    </font>
    <font>
      <i/>
      <sz val="11"/>
      <color theme="5"/>
      <name val="Calibri"/>
      <family val="2"/>
      <charset val="186"/>
      <scheme val="minor"/>
    </font>
    <font>
      <sz val="14"/>
      <color theme="1"/>
      <name val="Calibri"/>
      <family val="2"/>
      <charset val="186"/>
      <scheme val="minor"/>
    </font>
    <font>
      <i/>
      <sz val="14"/>
      <color theme="1"/>
      <name val="Calibri"/>
      <family val="2"/>
      <charset val="186"/>
      <scheme val="minor"/>
    </font>
    <font>
      <b/>
      <sz val="12"/>
      <name val="Calibri"/>
      <family val="2"/>
      <scheme val="minor"/>
    </font>
    <font>
      <sz val="12"/>
      <name val="Calibri"/>
      <family val="2"/>
      <scheme val="minor"/>
    </font>
    <font>
      <sz val="12"/>
      <color theme="1"/>
      <name val="Calibri"/>
      <family val="2"/>
      <charset val="186"/>
      <scheme val="minor"/>
    </font>
    <font>
      <b/>
      <sz val="12"/>
      <name val="Calibri"/>
      <family val="2"/>
      <charset val="186"/>
      <scheme val="minor"/>
    </font>
    <font>
      <b/>
      <sz val="20"/>
      <color theme="1"/>
      <name val="Calibri"/>
      <family val="2"/>
      <charset val="186"/>
      <scheme val="minor"/>
    </font>
    <font>
      <sz val="8"/>
      <name val="Calibri"/>
      <family val="2"/>
      <scheme val="minor"/>
    </font>
    <font>
      <b/>
      <i/>
      <sz val="10"/>
      <color theme="1"/>
      <name val="Calibri"/>
      <family val="2"/>
      <charset val="186"/>
      <scheme val="minor"/>
    </font>
    <font>
      <sz val="10"/>
      <name val="Times New Roman"/>
      <family val="1"/>
      <charset val="186"/>
    </font>
  </fonts>
  <fills count="7">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6">
    <xf numFmtId="0" fontId="0" fillId="0" borderId="0"/>
    <xf numFmtId="0" fontId="4" fillId="2" borderId="0" applyNumberFormat="0" applyBorder="0" applyAlignment="0" applyProtection="0"/>
    <xf numFmtId="0" fontId="3" fillId="0" borderId="0"/>
    <xf numFmtId="0" fontId="4" fillId="2" borderId="0" applyNumberFormat="0" applyBorder="0" applyAlignment="0" applyProtection="0"/>
    <xf numFmtId="9" fontId="3" fillId="0" borderId="0" applyFont="0" applyFill="0" applyBorder="0" applyAlignment="0" applyProtection="0"/>
    <xf numFmtId="0" fontId="1" fillId="0" borderId="0"/>
  </cellStyleXfs>
  <cellXfs count="75">
    <xf numFmtId="0" fontId="0" fillId="0" borderId="0" xfId="0"/>
    <xf numFmtId="0" fontId="7" fillId="3" borderId="4" xfId="0" applyFont="1" applyFill="1" applyBorder="1" applyAlignment="1">
      <alignment horizontal="center" vertical="center" wrapText="1"/>
    </xf>
    <xf numFmtId="3" fontId="0" fillId="0" borderId="0" xfId="0" applyNumberFormat="1"/>
    <xf numFmtId="3" fontId="9" fillId="0" borderId="4" xfId="2" applyNumberFormat="1" applyFont="1" applyBorder="1" applyAlignment="1">
      <alignment wrapText="1"/>
    </xf>
    <xf numFmtId="3" fontId="3" fillId="0" borderId="4" xfId="2" applyNumberFormat="1" applyBorder="1" applyAlignment="1">
      <alignment horizontal="center" vertical="center"/>
    </xf>
    <xf numFmtId="3"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4" borderId="4"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4"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4"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8"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xf>
    <xf numFmtId="3" fontId="8" fillId="5" borderId="4" xfId="0" applyNumberFormat="1" applyFont="1" applyFill="1" applyBorder="1" applyAlignment="1">
      <alignment horizontal="center" vertical="center" wrapText="1"/>
    </xf>
    <xf numFmtId="3" fontId="11" fillId="0" borderId="4" xfId="0" applyNumberFormat="1" applyFont="1" applyBorder="1" applyAlignment="1">
      <alignment horizontal="right" vertical="center"/>
    </xf>
    <xf numFmtId="3" fontId="10" fillId="0" borderId="4" xfId="0" applyNumberFormat="1" applyFont="1" applyBorder="1" applyAlignment="1">
      <alignment horizontal="right" vertical="center"/>
    </xf>
    <xf numFmtId="3" fontId="5" fillId="4" borderId="4" xfId="0" applyNumberFormat="1" applyFont="1" applyFill="1" applyBorder="1" applyAlignment="1">
      <alignment horizontal="center" vertical="center"/>
    </xf>
    <xf numFmtId="3" fontId="11" fillId="4" borderId="4" xfId="0" applyNumberFormat="1" applyFont="1" applyFill="1" applyBorder="1" applyAlignment="1">
      <alignment horizontal="right" vertical="center"/>
    </xf>
    <xf numFmtId="3" fontId="10" fillId="4" borderId="4" xfId="0" applyNumberFormat="1" applyFont="1" applyFill="1" applyBorder="1" applyAlignment="1">
      <alignment horizontal="right" vertical="center"/>
    </xf>
    <xf numFmtId="0" fontId="12" fillId="0" borderId="4" xfId="0" applyFont="1" applyBorder="1" applyAlignment="1">
      <alignment horizontal="center" vertical="center" wrapText="1"/>
    </xf>
    <xf numFmtId="3" fontId="12" fillId="0" borderId="4" xfId="0" applyNumberFormat="1" applyFont="1" applyBorder="1" applyAlignment="1">
      <alignment horizontal="right" vertical="center"/>
    </xf>
    <xf numFmtId="0" fontId="12" fillId="4" borderId="4" xfId="0" applyFont="1" applyFill="1" applyBorder="1" applyAlignment="1">
      <alignment horizontal="center" vertical="center" wrapText="1"/>
    </xf>
    <xf numFmtId="3" fontId="12" fillId="4" borderId="4" xfId="0" applyNumberFormat="1" applyFont="1" applyFill="1" applyBorder="1" applyAlignment="1">
      <alignment horizontal="right" vertical="center"/>
    </xf>
    <xf numFmtId="0" fontId="15" fillId="0" borderId="4" xfId="1" applyFont="1" applyFill="1" applyBorder="1" applyAlignment="1">
      <alignment horizontal="left" vertical="center" wrapText="1"/>
    </xf>
    <xf numFmtId="0" fontId="15" fillId="0" borderId="4" xfId="1" applyFont="1" applyFill="1" applyBorder="1" applyAlignment="1">
      <alignment horizontal="center" vertical="center" wrapText="1"/>
    </xf>
    <xf numFmtId="3" fontId="16" fillId="0" borderId="4" xfId="1"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6" fillId="3" borderId="4" xfId="0" applyFont="1" applyFill="1" applyBorder="1" applyAlignment="1">
      <alignment horizontal="center" vertical="center" wrapText="1"/>
    </xf>
    <xf numFmtId="3" fontId="7" fillId="3" borderId="4" xfId="0" applyNumberFormat="1" applyFont="1" applyFill="1" applyBorder="1" applyAlignment="1">
      <alignment horizontal="center" vertical="center" wrapText="1"/>
    </xf>
    <xf numFmtId="3" fontId="18" fillId="0" borderId="4" xfId="1" applyNumberFormat="1" applyFont="1" applyFill="1" applyBorder="1" applyAlignment="1">
      <alignment horizontal="center" vertical="center" wrapText="1"/>
    </xf>
    <xf numFmtId="14" fontId="0" fillId="0" borderId="0" xfId="0" applyNumberFormat="1"/>
    <xf numFmtId="165" fontId="5" fillId="0" borderId="4" xfId="0" applyNumberFormat="1" applyFont="1" applyBorder="1" applyAlignment="1">
      <alignment horizontal="center" vertical="center"/>
    </xf>
    <xf numFmtId="165" fontId="11" fillId="0" borderId="4" xfId="0" applyNumberFormat="1" applyFont="1" applyBorder="1" applyAlignment="1">
      <alignment horizontal="right" vertical="center"/>
    </xf>
    <xf numFmtId="165" fontId="12" fillId="0" borderId="4" xfId="0" applyNumberFormat="1" applyFont="1" applyBorder="1" applyAlignment="1">
      <alignment horizontal="right" vertical="center"/>
    </xf>
    <xf numFmtId="165" fontId="10" fillId="0" borderId="4" xfId="0" applyNumberFormat="1" applyFont="1" applyBorder="1" applyAlignment="1">
      <alignment horizontal="right" vertical="center"/>
    </xf>
    <xf numFmtId="165" fontId="5" fillId="4" borderId="4" xfId="0" applyNumberFormat="1" applyFont="1" applyFill="1" applyBorder="1" applyAlignment="1">
      <alignment horizontal="center" vertical="center"/>
    </xf>
    <xf numFmtId="165" fontId="11" fillId="4" borderId="4"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2" fillId="4" borderId="4" xfId="0" applyNumberFormat="1" applyFont="1" applyFill="1" applyBorder="1" applyAlignment="1">
      <alignment horizontal="right" vertical="center"/>
    </xf>
    <xf numFmtId="0" fontId="0" fillId="0" borderId="0" xfId="0" applyAlignment="1">
      <alignment horizontal="left"/>
    </xf>
    <xf numFmtId="3" fontId="15" fillId="0" borderId="4" xfId="1" applyNumberFormat="1" applyFont="1" applyFill="1" applyBorder="1" applyAlignment="1">
      <alignment horizontal="center" vertical="center" wrapText="1"/>
    </xf>
    <xf numFmtId="0" fontId="5" fillId="6" borderId="5" xfId="0" applyFont="1" applyFill="1" applyBorder="1" applyAlignment="1">
      <alignment vertical="center"/>
    </xf>
    <xf numFmtId="0" fontId="5" fillId="6" borderId="5" xfId="0" applyFont="1" applyFill="1" applyBorder="1" applyAlignment="1">
      <alignment vertical="center" wrapText="1"/>
    </xf>
    <xf numFmtId="0" fontId="5" fillId="6" borderId="0" xfId="0" applyFont="1" applyFill="1" applyAlignment="1">
      <alignment vertical="center" wrapText="1"/>
    </xf>
    <xf numFmtId="164" fontId="0" fillId="0" borderId="0" xfId="0" applyNumberFormat="1"/>
    <xf numFmtId="3" fontId="5" fillId="0" borderId="4" xfId="0" applyNumberFormat="1" applyFont="1" applyBorder="1" applyAlignment="1">
      <alignment horizontal="center" vertical="center" wrapText="1"/>
    </xf>
    <xf numFmtId="3" fontId="11" fillId="0" borderId="4" xfId="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3" fontId="10" fillId="0" borderId="4" xfId="0" applyNumberFormat="1" applyFont="1" applyBorder="1" applyAlignment="1">
      <alignment horizontal="left" vertical="center" wrapText="1"/>
    </xf>
    <xf numFmtId="3" fontId="5" fillId="4" borderId="4" xfId="0" applyNumberFormat="1" applyFont="1" applyFill="1" applyBorder="1" applyAlignment="1">
      <alignment horizontal="left" vertical="center" wrapText="1"/>
    </xf>
    <xf numFmtId="3" fontId="11" fillId="4" borderId="4" xfId="0" applyNumberFormat="1" applyFont="1" applyFill="1" applyBorder="1" applyAlignment="1">
      <alignment horizontal="left" vertical="center" wrapText="1"/>
    </xf>
    <xf numFmtId="3" fontId="10" fillId="4" borderId="4" xfId="0" applyNumberFormat="1" applyFont="1" applyFill="1" applyBorder="1" applyAlignment="1">
      <alignment horizontal="left" vertical="center" wrapText="1"/>
    </xf>
    <xf numFmtId="3" fontId="5" fillId="0" borderId="4" xfId="0" applyNumberFormat="1" applyFont="1" applyBorder="1" applyAlignment="1">
      <alignment horizontal="left" vertical="center" wrapText="1"/>
    </xf>
    <xf numFmtId="3" fontId="12" fillId="4" borderId="4" xfId="0" applyNumberFormat="1" applyFont="1" applyFill="1" applyBorder="1" applyAlignment="1">
      <alignment horizontal="left" vertical="center" wrapText="1"/>
    </xf>
    <xf numFmtId="3" fontId="10" fillId="4" borderId="4" xfId="0" applyNumberFormat="1" applyFont="1" applyFill="1" applyBorder="1" applyAlignment="1">
      <alignment horizontal="right" vertical="center" wrapText="1"/>
    </xf>
    <xf numFmtId="3" fontId="5" fillId="4" borderId="4" xfId="0" applyNumberFormat="1" applyFont="1" applyFill="1" applyBorder="1" applyAlignment="1">
      <alignment horizontal="center" vertical="center" wrapText="1"/>
    </xf>
    <xf numFmtId="3" fontId="7" fillId="3" borderId="9" xfId="0" applyNumberFormat="1" applyFont="1" applyFill="1" applyBorder="1" applyAlignment="1">
      <alignment horizontal="center" vertical="center" wrapText="1"/>
    </xf>
    <xf numFmtId="9" fontId="0" fillId="0" borderId="0" xfId="4" applyFont="1"/>
    <xf numFmtId="0" fontId="1" fillId="0" borderId="0" xfId="5"/>
    <xf numFmtId="0" fontId="1" fillId="0" borderId="0" xfId="5" applyAlignment="1">
      <alignment horizontal="center" vertical="center"/>
    </xf>
    <xf numFmtId="0" fontId="1" fillId="0" borderId="0" xfId="5" applyAlignment="1">
      <alignment wrapText="1"/>
    </xf>
    <xf numFmtId="3" fontId="1" fillId="0" borderId="0" xfId="5" applyNumberFormat="1"/>
    <xf numFmtId="3" fontId="16" fillId="0" borderId="6" xfId="1"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3" fontId="18" fillId="0" borderId="6" xfId="1" applyNumberFormat="1" applyFont="1" applyFill="1" applyBorder="1" applyAlignment="1">
      <alignment horizontal="center" vertical="center" wrapText="1"/>
    </xf>
    <xf numFmtId="3" fontId="18" fillId="0" borderId="7"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cellXfs>
  <cellStyles count="6">
    <cellStyle name="Good" xfId="1" builtinId="26"/>
    <cellStyle name="Good 2" xfId="3" xr:uid="{00000000-0005-0000-0000-000001000000}"/>
    <cellStyle name="Normal" xfId="0" builtinId="0"/>
    <cellStyle name="Normal 2" xfId="5" xr:uid="{00000000-0005-0000-0000-000003000000}"/>
    <cellStyle name="Normal 2 2" xfId="2" xr:uid="{00000000-0005-0000-0000-000004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chartsheet" Target="chartsheets/sheet1.xml"/><Relationship Id="rId7" Type="http://schemas.openxmlformats.org/officeDocument/2006/relationships/worksheet" Target="work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sharedStrings" Target="sharedStrings.xml"/><Relationship Id="rId5" Type="http://schemas.openxmlformats.org/officeDocument/2006/relationships/chartsheet" Target="chartsheets/sheet3.xml"/><Relationship Id="rId10"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28814358293911E-2"/>
          <c:y val="3.8908936831326575E-2"/>
          <c:w val="0.89451098273479279"/>
          <c:h val="0.68167437590480562"/>
        </c:manualLayout>
      </c:layout>
      <c:barChart>
        <c:barDir val="col"/>
        <c:grouping val="clustered"/>
        <c:varyColors val="0"/>
        <c:ser>
          <c:idx val="2"/>
          <c:order val="2"/>
          <c:tx>
            <c:strRef>
              <c:f>'5_Grafiks_kopā_izmaiņas'!$B$5</c:f>
              <c:strCache>
                <c:ptCount val="1"/>
                <c:pt idx="0">
                  <c:v>3. Starpība</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C00000"/>
                    </a:solidFill>
                    <a:latin typeface="Verdana" panose="020B0604030504040204" pitchFamily="34" charset="0"/>
                    <a:ea typeface="Verdana" panose="020B0604030504040204" pitchFamily="34"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'5_Grafiks_kopā_izmaiņas'!$C$1:$H$1</c:f>
              <c:numCache>
                <c:formatCode>General</c:formatCode>
                <c:ptCount val="6"/>
                <c:pt idx="0">
                  <c:v>2021</c:v>
                </c:pt>
                <c:pt idx="1">
                  <c:v>2022</c:v>
                </c:pt>
                <c:pt idx="2">
                  <c:v>2023</c:v>
                </c:pt>
                <c:pt idx="3">
                  <c:v>2024</c:v>
                </c:pt>
                <c:pt idx="4">
                  <c:v>2025</c:v>
                </c:pt>
                <c:pt idx="5">
                  <c:v>2026</c:v>
                </c:pt>
              </c:numCache>
            </c:numRef>
          </c:cat>
          <c:val>
            <c:numRef>
              <c:f>'5_Grafiks_kopā_izmaiņas'!$C$5:$H$5</c:f>
              <c:numCache>
                <c:formatCode>#,##0</c:formatCode>
                <c:ptCount val="6"/>
                <c:pt idx="0">
                  <c:v>-3715977</c:v>
                </c:pt>
                <c:pt idx="1">
                  <c:v>-144380508.84731376</c:v>
                </c:pt>
                <c:pt idx="2">
                  <c:v>-14417043.102627575</c:v>
                </c:pt>
                <c:pt idx="3">
                  <c:v>57377995.055372417</c:v>
                </c:pt>
                <c:pt idx="4">
                  <c:v>69399095.323372424</c:v>
                </c:pt>
                <c:pt idx="5">
                  <c:v>36093857.265372455</c:v>
                </c:pt>
              </c:numCache>
            </c:numRef>
          </c:val>
          <c:extLst>
            <c:ext xmlns:c16="http://schemas.microsoft.com/office/drawing/2014/chart" uri="{C3380CC4-5D6E-409C-BE32-E72D297353CC}">
              <c16:uniqueId val="{00000000-7B89-48AF-87CA-486E50591763}"/>
            </c:ext>
          </c:extLst>
        </c:ser>
        <c:dLbls>
          <c:showLegendKey val="0"/>
          <c:showVal val="0"/>
          <c:showCatName val="0"/>
          <c:showSerName val="0"/>
          <c:showPercent val="0"/>
          <c:showBubbleSize val="0"/>
        </c:dLbls>
        <c:gapWidth val="150"/>
        <c:axId val="437878856"/>
        <c:axId val="437875248"/>
      </c:barChart>
      <c:lineChart>
        <c:grouping val="standard"/>
        <c:varyColors val="0"/>
        <c:ser>
          <c:idx val="0"/>
          <c:order val="0"/>
          <c:tx>
            <c:strRef>
              <c:f>'5_Grafiks_kopā_izmaiņas'!$B$2</c:f>
              <c:strCache>
                <c:ptCount val="1"/>
                <c:pt idx="0">
                  <c:v>1. 21.07.2021. Atveseļošanas fonda budžeta izdevumu plūsmas prognoze garantētā finansējuma ietvaros (1 826 milj. euro) - Latvijas AF plāns</c:v>
                </c:pt>
              </c:strCache>
            </c:strRef>
          </c:tx>
          <c:spPr>
            <a:ln w="28575" cap="rnd">
              <a:solidFill>
                <a:schemeClr val="tx1"/>
              </a:solidFill>
              <a:prstDash val="sysDot"/>
              <a:round/>
            </a:ln>
            <a:effectLst/>
          </c:spPr>
          <c:marker>
            <c:symbol val="none"/>
          </c:marker>
          <c:dLbls>
            <c:dLbl>
              <c:idx val="0"/>
              <c:layout>
                <c:manualLayout>
                  <c:x val="-1.8386554230610308E-2"/>
                  <c:y val="-3.7736426444452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89-48AF-87CA-486E50591763}"/>
                </c:ext>
              </c:extLst>
            </c:dLbl>
            <c:dLbl>
              <c:idx val="1"/>
              <c:layout>
                <c:manualLayout>
                  <c:x val="-2.9558232931726956E-2"/>
                  <c:y val="-2.87679083094556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89-48AF-87CA-486E50591763}"/>
                </c:ext>
              </c:extLst>
            </c:dLbl>
            <c:dLbl>
              <c:idx val="2"/>
              <c:layout>
                <c:manualLayout>
                  <c:x val="-4.9983999475233604E-2"/>
                  <c:y val="-5.11111111111111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F2-4011-9B24-F8FC2430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'5_Grafiks_kopā_izmaiņas'!$C$1:$H$1</c:f>
              <c:numCache>
                <c:formatCode>General</c:formatCode>
                <c:ptCount val="6"/>
                <c:pt idx="0">
                  <c:v>2021</c:v>
                </c:pt>
                <c:pt idx="1">
                  <c:v>2022</c:v>
                </c:pt>
                <c:pt idx="2">
                  <c:v>2023</c:v>
                </c:pt>
                <c:pt idx="3">
                  <c:v>2024</c:v>
                </c:pt>
                <c:pt idx="4">
                  <c:v>2025</c:v>
                </c:pt>
                <c:pt idx="5">
                  <c:v>2026</c:v>
                </c:pt>
              </c:numCache>
            </c:numRef>
          </c:cat>
          <c:val>
            <c:numRef>
              <c:f>'5_Grafiks_kopā_izmaiņas'!$C$2:$H$2</c:f>
              <c:numCache>
                <c:formatCode>#,##0</c:formatCode>
                <c:ptCount val="6"/>
                <c:pt idx="0">
                  <c:v>4073396</c:v>
                </c:pt>
                <c:pt idx="1">
                  <c:v>254649754</c:v>
                </c:pt>
                <c:pt idx="2">
                  <c:v>394247718</c:v>
                </c:pt>
                <c:pt idx="3">
                  <c:v>458112544</c:v>
                </c:pt>
                <c:pt idx="4">
                  <c:v>411710648</c:v>
                </c:pt>
                <c:pt idx="5">
                  <c:v>303205940</c:v>
                </c:pt>
              </c:numCache>
            </c:numRef>
          </c:val>
          <c:smooth val="0"/>
          <c:extLst>
            <c:ext xmlns:c16="http://schemas.microsoft.com/office/drawing/2014/chart" uri="{C3380CC4-5D6E-409C-BE32-E72D297353CC}">
              <c16:uniqueId val="{00000003-7B89-48AF-87CA-486E50591763}"/>
            </c:ext>
          </c:extLst>
        </c:ser>
        <c:ser>
          <c:idx val="1"/>
          <c:order val="1"/>
          <c:tx>
            <c:strRef>
              <c:f>'5_Grafiks_kopā_izmaiņas'!$B$3</c:f>
              <c:strCache>
                <c:ptCount val="1"/>
                <c:pt idx="0">
                  <c:v>2. 23.02.2022. Atveseļošanas fonda budžeta izdevumu plūsmas prognoze garantētā finansējuma ietvaros (1 826 milj. euro)</c:v>
                </c:pt>
              </c:strCache>
            </c:strRef>
          </c:tx>
          <c:spPr>
            <a:ln w="28575" cap="rnd">
              <a:solidFill>
                <a:srgbClr val="0070C0"/>
              </a:solidFill>
              <a:prstDash val="dash"/>
              <a:round/>
            </a:ln>
            <a:effectLst/>
          </c:spPr>
          <c:marker>
            <c:symbol val="none"/>
          </c:marker>
          <c:dLbls>
            <c:dLbl>
              <c:idx val="0"/>
              <c:layout>
                <c:manualLayout>
                  <c:x val="-3.4261332973634297E-2"/>
                  <c:y val="-1.91313131313132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89-48AF-87CA-486E50591763}"/>
                </c:ext>
              </c:extLst>
            </c:dLbl>
            <c:dLbl>
              <c:idx val="1"/>
              <c:layout>
                <c:manualLayout>
                  <c:x val="-3.2383999660010501E-2"/>
                  <c:y val="-2.51919191919191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89-48AF-87CA-486E50591763}"/>
                </c:ext>
              </c:extLst>
            </c:dLbl>
            <c:dLbl>
              <c:idx val="3"/>
              <c:layout>
                <c:manualLayout>
                  <c:x val="-2.6517333054936136E-2"/>
                  <c:y val="1.92525252525252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10-4194-8423-55B751294A6D}"/>
                </c:ext>
              </c:extLst>
            </c:dLbl>
            <c:dLbl>
              <c:idx val="4"/>
              <c:layout>
                <c:manualLayout>
                  <c:x val="-3.678399961381628E-2"/>
                  <c:y val="9.15151515151515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10-4194-8423-55B751294A6D}"/>
                </c:ext>
              </c:extLst>
            </c:dLbl>
            <c:dLbl>
              <c:idx val="5"/>
              <c:layout>
                <c:manualLayout>
                  <c:x val="-7.450666588444445E-3"/>
                  <c:y val="5.11111111111111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F2-4011-9B24-F8FC2430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Verdana" panose="020B0604030504040204" pitchFamily="34" charset="0"/>
                    <a:ea typeface="Verdana" panose="020B0604030504040204" pitchFamily="34" charset="0"/>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'5_Grafiks_kopā_izmaiņas'!$C$1:$H$1</c:f>
              <c:numCache>
                <c:formatCode>General</c:formatCode>
                <c:ptCount val="6"/>
                <c:pt idx="0">
                  <c:v>2021</c:v>
                </c:pt>
                <c:pt idx="1">
                  <c:v>2022</c:v>
                </c:pt>
                <c:pt idx="2">
                  <c:v>2023</c:v>
                </c:pt>
                <c:pt idx="3">
                  <c:v>2024</c:v>
                </c:pt>
                <c:pt idx="4">
                  <c:v>2025</c:v>
                </c:pt>
                <c:pt idx="5">
                  <c:v>2026</c:v>
                </c:pt>
              </c:numCache>
            </c:numRef>
          </c:cat>
          <c:val>
            <c:numRef>
              <c:f>'5_Grafiks_kopā_izmaiņas'!$C$3:$H$3</c:f>
              <c:numCache>
                <c:formatCode>#,##0</c:formatCode>
                <c:ptCount val="6"/>
                <c:pt idx="0">
                  <c:v>345140</c:v>
                </c:pt>
                <c:pt idx="1">
                  <c:v>138406919.51268622</c:v>
                </c:pt>
                <c:pt idx="2">
                  <c:v>402225311.63737243</c:v>
                </c:pt>
                <c:pt idx="3">
                  <c:v>507601921.45537245</c:v>
                </c:pt>
                <c:pt idx="4">
                  <c:v>453538883.82337242</c:v>
                </c:pt>
                <c:pt idx="5">
                  <c:v>323881823.26537246</c:v>
                </c:pt>
              </c:numCache>
            </c:numRef>
          </c:val>
          <c:smooth val="0"/>
          <c:extLst>
            <c:ext xmlns:c16="http://schemas.microsoft.com/office/drawing/2014/chart" uri="{C3380CC4-5D6E-409C-BE32-E72D297353CC}">
              <c16:uniqueId val="{00000006-7B89-48AF-87CA-486E50591763}"/>
            </c:ext>
          </c:extLst>
        </c:ser>
        <c:ser>
          <c:idx val="3"/>
          <c:order val="3"/>
          <c:tx>
            <c:strRef>
              <c:f>'5_Grafiks_kopā_izmaiņas'!$B$4</c:f>
              <c:strCache>
                <c:ptCount val="1"/>
                <c:pt idx="0">
                  <c:v>3. 12.07.2022. Atveseļošanas fonda budžeta izdevumu plūsmas prognoze garantētā finansējuma ietvaros (1 826 milj. euro)</c:v>
                </c:pt>
              </c:strCache>
            </c:strRef>
          </c:tx>
          <c:spPr>
            <a:ln w="28575" cap="rnd">
              <a:solidFill>
                <a:srgbClr val="00B050"/>
              </a:solidFill>
              <a:round/>
            </a:ln>
            <a:effectLst/>
          </c:spPr>
          <c:marker>
            <c:symbol val="none"/>
          </c:marker>
          <c:dLbls>
            <c:dLbl>
              <c:idx val="0"/>
              <c:layout>
                <c:manualLayout>
                  <c:x val="-3.3733332979177605E-2"/>
                  <c:y val="-2.02020202020202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2-4011-9B24-F8FC24308E97}"/>
                </c:ext>
              </c:extLst>
            </c:dLbl>
            <c:dLbl>
              <c:idx val="2"/>
              <c:layout>
                <c:manualLayout>
                  <c:x val="-4.3999999538057747E-3"/>
                  <c:y val="1.2121212121212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F2-4011-9B24-F8FC24308E97}"/>
                </c:ext>
              </c:extLst>
            </c:dLbl>
            <c:dLbl>
              <c:idx val="3"/>
              <c:layout>
                <c:manualLayout>
                  <c:x val="-1.0266666558880141E-2"/>
                  <c:y val="-2.0202020202020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F2-4011-9B24-F8FC24308E97}"/>
                </c:ext>
              </c:extLst>
            </c:dLbl>
            <c:dLbl>
              <c:idx val="4"/>
              <c:layout>
                <c:manualLayout>
                  <c:x val="-4.3999999538057747E-3"/>
                  <c:y val="-1.0101010101010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F2-4011-9B24-F8FC2430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50"/>
                    </a:solidFill>
                    <a:latin typeface="Verdana" panose="020B0604030504040204" pitchFamily="34" charset="0"/>
                    <a:ea typeface="Verdana" panose="020B0604030504040204" pitchFamily="34"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'5_Grafiks_kopā_izmaiņas'!$C$4:$H$4</c:f>
              <c:numCache>
                <c:formatCode>#,##0</c:formatCode>
                <c:ptCount val="6"/>
                <c:pt idx="0">
                  <c:v>357419</c:v>
                </c:pt>
                <c:pt idx="1">
                  <c:v>110269245.15268622</c:v>
                </c:pt>
                <c:pt idx="2">
                  <c:v>379830674.89737242</c:v>
                </c:pt>
                <c:pt idx="3">
                  <c:v>515490539.05537242</c:v>
                </c:pt>
                <c:pt idx="4">
                  <c:v>481109743.32337242</c:v>
                </c:pt>
                <c:pt idx="5">
                  <c:v>339299797.26537246</c:v>
                </c:pt>
              </c:numCache>
            </c:numRef>
          </c:val>
          <c:smooth val="0"/>
          <c:extLst>
            <c:ext xmlns:c16="http://schemas.microsoft.com/office/drawing/2014/chart" uri="{C3380CC4-5D6E-409C-BE32-E72D297353CC}">
              <c16:uniqueId val="{00000000-66F2-4011-9B24-F8FC24308E97}"/>
            </c:ext>
          </c:extLst>
        </c:ser>
        <c:dLbls>
          <c:showLegendKey val="0"/>
          <c:showVal val="0"/>
          <c:showCatName val="0"/>
          <c:showSerName val="0"/>
          <c:showPercent val="0"/>
          <c:showBubbleSize val="0"/>
        </c:dLbls>
        <c:marker val="1"/>
        <c:smooth val="0"/>
        <c:axId val="437878856"/>
        <c:axId val="437875248"/>
      </c:lineChart>
      <c:catAx>
        <c:axId val="4378788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437875248"/>
        <c:crosses val="autoZero"/>
        <c:auto val="1"/>
        <c:lblAlgn val="ctr"/>
        <c:lblOffset val="100"/>
        <c:noMultiLvlLbl val="0"/>
      </c:catAx>
      <c:valAx>
        <c:axId val="4378752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437878856"/>
        <c:crossesAt val="1"/>
        <c:crossBetween val="between"/>
        <c:dispUnits>
          <c:builtInUnit val="millions"/>
          <c:dispUnitsLbl>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lv-LV"/>
                    <a:t>Milj. </a:t>
                  </a:r>
                  <a:r>
                    <a:rPr lang="lv-LV" i="1"/>
                    <a:t>euro</a:t>
                  </a:r>
                  <a:endParaRPr lang="lv-LV"/>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ispUnitsLbl>
        </c:dispUnits>
      </c:valAx>
      <c:spPr>
        <a:noFill/>
        <a:ln>
          <a:noFill/>
        </a:ln>
        <a:effectLst/>
      </c:spPr>
    </c:plotArea>
    <c:legend>
      <c:legendPos val="r"/>
      <c:legendEntry>
        <c:idx val="0"/>
        <c:delete val="1"/>
      </c:legendEntry>
      <c:layout>
        <c:manualLayout>
          <c:xMode val="edge"/>
          <c:yMode val="edge"/>
          <c:x val="2.5457406556877601E-2"/>
          <c:y val="0.81586987990137594"/>
          <c:w val="0.93494259385887046"/>
          <c:h val="0.1824016543386622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lv-LV"/>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lv-LV">
                <a:solidFill>
                  <a:sysClr val="windowText" lastClr="000000"/>
                </a:solidFill>
              </a:rPr>
              <a:t>2022. gada investīciju prognožu izmaiņas Atveseļošanas fonda atbildīgo iestāžu (ziņotāju) dalījumā, milj. euro</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lv-LV"/>
        </a:p>
      </c:txPr>
    </c:title>
    <c:autoTitleDeleted val="0"/>
    <c:plotArea>
      <c:layout/>
      <c:barChart>
        <c:barDir val="col"/>
        <c:grouping val="stacked"/>
        <c:varyColors val="0"/>
        <c:ser>
          <c:idx val="1"/>
          <c:order val="1"/>
          <c:tx>
            <c:strRef>
              <c:f>'6_Grafiks_AI_izmaiņas_2022'!$C$2</c:f>
              <c:strCache>
                <c:ptCount val="1"/>
                <c:pt idx="0">
                  <c:v>12.07.2022. AF investīciju prognoze</c:v>
                </c:pt>
              </c:strCache>
            </c:strRef>
          </c:tx>
          <c:spPr>
            <a:solidFill>
              <a:schemeClr val="accent2"/>
            </a:solidFill>
            <a:ln>
              <a:solidFill>
                <a:schemeClr val="accent2"/>
              </a:solidFill>
            </a:ln>
            <a:effectLst/>
          </c:spPr>
          <c:invertIfNegative val="0"/>
          <c:dLbls>
            <c:dLbl>
              <c:idx val="5"/>
              <c:layout>
                <c:manualLayout>
                  <c:x val="-2.7342179332529269E-2"/>
                  <c:y val="-7.57575908211246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12-4895-BF0E-D2DE12577480}"/>
                </c:ext>
              </c:extLst>
            </c:dLbl>
            <c:dLbl>
              <c:idx val="6"/>
              <c:layout>
                <c:manualLayout>
                  <c:x val="-1.6083634901487736E-3"/>
                  <c:y val="1.010101210948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12-4895-BF0E-D2DE12577480}"/>
                </c:ext>
              </c:extLst>
            </c:dLbl>
            <c:dLbl>
              <c:idx val="7"/>
              <c:layout>
                <c:manualLayout>
                  <c:x val="-3.2167269802975469E-2"/>
                  <c:y val="1.0101012109482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12-4895-BF0E-D2DE12577480}"/>
                </c:ext>
              </c:extLst>
            </c:dLbl>
            <c:dLbl>
              <c:idx val="8"/>
              <c:layout>
                <c:manualLayout>
                  <c:x val="0"/>
                  <c:y val="7.575759082112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12-4895-BF0E-D2DE12577480}"/>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'6_Grafiks_AI_izmaiņas_2022'!$A$3:$A$11</c:f>
              <c:strCache>
                <c:ptCount val="9"/>
                <c:pt idx="0">
                  <c:v>EM</c:v>
                </c:pt>
                <c:pt idx="1">
                  <c:v>VARAM</c:v>
                </c:pt>
                <c:pt idx="2">
                  <c:v>VM</c:v>
                </c:pt>
                <c:pt idx="3">
                  <c:v>SM</c:v>
                </c:pt>
                <c:pt idx="4">
                  <c:v>IZM</c:v>
                </c:pt>
                <c:pt idx="5">
                  <c:v>IeM</c:v>
                </c:pt>
                <c:pt idx="6">
                  <c:v>KM</c:v>
                </c:pt>
                <c:pt idx="7">
                  <c:v>ZM</c:v>
                </c:pt>
                <c:pt idx="8">
                  <c:v>Citas</c:v>
                </c:pt>
              </c:strCache>
            </c:strRef>
          </c:cat>
          <c:val>
            <c:numRef>
              <c:f>'6_Grafiks_AI_izmaiņas_2022'!$C$3:$C$11</c:f>
              <c:numCache>
                <c:formatCode>#,##0</c:formatCode>
                <c:ptCount val="9"/>
                <c:pt idx="0">
                  <c:v>68452955.632686228</c:v>
                </c:pt>
                <c:pt idx="1">
                  <c:v>9587492</c:v>
                </c:pt>
                <c:pt idx="2">
                  <c:v>9217232</c:v>
                </c:pt>
                <c:pt idx="3">
                  <c:v>2910171</c:v>
                </c:pt>
                <c:pt idx="4">
                  <c:v>12819474</c:v>
                </c:pt>
                <c:pt idx="5">
                  <c:v>634800</c:v>
                </c:pt>
                <c:pt idx="6">
                  <c:v>3269997.27</c:v>
                </c:pt>
                <c:pt idx="7">
                  <c:v>0</c:v>
                </c:pt>
                <c:pt idx="8">
                  <c:v>3377123.25</c:v>
                </c:pt>
              </c:numCache>
            </c:numRef>
          </c:val>
          <c:extLst>
            <c:ext xmlns:c16="http://schemas.microsoft.com/office/drawing/2014/chart" uri="{C3380CC4-5D6E-409C-BE32-E72D297353CC}">
              <c16:uniqueId val="{00000004-A312-4895-BF0E-D2DE12577480}"/>
            </c:ext>
          </c:extLst>
        </c:ser>
        <c:ser>
          <c:idx val="2"/>
          <c:order val="2"/>
          <c:tx>
            <c:strRef>
              <c:f>'6_Grafiks_AI_izmaiņas_2022'!$D$2</c:f>
              <c:strCache>
                <c:ptCount val="1"/>
                <c:pt idx="0">
                  <c:v>Izmaiņas</c:v>
                </c:pt>
              </c:strCache>
            </c:strRef>
          </c:tx>
          <c:spPr>
            <a:noFill/>
            <a:ln>
              <a:solidFill>
                <a:schemeClr val="accent1"/>
              </a:solidFill>
            </a:ln>
            <a:effectLst/>
          </c:spPr>
          <c:invertIfNegative val="0"/>
          <c:dLbls>
            <c:dLbl>
              <c:idx val="0"/>
              <c:tx>
                <c:rich>
                  <a:bodyPr/>
                  <a:lstStyle/>
                  <a:p>
                    <a:fld id="{21ED99AF-A45E-4639-8E18-141A4B359823}" type="CELLRANGE">
                      <a:rPr lang="en-US"/>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312-4895-BF0E-D2DE12577480}"/>
                </c:ext>
              </c:extLst>
            </c:dLbl>
            <c:dLbl>
              <c:idx val="1"/>
              <c:tx>
                <c:rich>
                  <a:bodyPr/>
                  <a:lstStyle/>
                  <a:p>
                    <a:fld id="{825CA168-825B-407D-B1FF-01EA927BC8B9}" type="CELLRANGE">
                      <a:rPr lang="lv-LV"/>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312-4895-BF0E-D2DE12577480}"/>
                </c:ext>
              </c:extLst>
            </c:dLbl>
            <c:dLbl>
              <c:idx val="2"/>
              <c:tx>
                <c:rich>
                  <a:bodyPr/>
                  <a:lstStyle/>
                  <a:p>
                    <a:fld id="{5290B177-D18A-4C96-83D6-246468376014}" type="CELLRANGE">
                      <a:rPr lang="lv-LV"/>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312-4895-BF0E-D2DE12577480}"/>
                </c:ext>
              </c:extLst>
            </c:dLbl>
            <c:dLbl>
              <c:idx val="3"/>
              <c:tx>
                <c:rich>
                  <a:bodyPr/>
                  <a:lstStyle/>
                  <a:p>
                    <a:fld id="{EC43C6F7-2ED5-4A27-8325-CE02FBCCD301}" type="CELLRANGE">
                      <a:rPr lang="lv-LV"/>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312-4895-BF0E-D2DE12577480}"/>
                </c:ext>
              </c:extLst>
            </c:dLbl>
            <c:dLbl>
              <c:idx val="4"/>
              <c:layout>
                <c:manualLayout>
                  <c:x val="2.8950542822677925E-2"/>
                  <c:y val="0"/>
                </c:manualLayout>
              </c:layout>
              <c:tx>
                <c:rich>
                  <a:bodyPr/>
                  <a:lstStyle/>
                  <a:p>
                    <a:fld id="{A0DF64C7-FA11-40BD-ABC9-4665C043DEC7}" type="CELLRANGE">
                      <a:rPr lang="en-US"/>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312-4895-BF0E-D2DE12577480}"/>
                </c:ext>
              </c:extLst>
            </c:dLbl>
            <c:dLbl>
              <c:idx val="5"/>
              <c:tx>
                <c:rich>
                  <a:bodyPr/>
                  <a:lstStyle/>
                  <a:p>
                    <a:fld id="{83B2669D-6A37-44FB-B1C4-4D58EDC66410}" type="CELLRANGE">
                      <a:rPr lang="lv-LV"/>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312-4895-BF0E-D2DE12577480}"/>
                </c:ext>
              </c:extLst>
            </c:dLbl>
            <c:dLbl>
              <c:idx val="6"/>
              <c:layout>
                <c:manualLayout>
                  <c:x val="2.8950542822677925E-2"/>
                  <c:y val="-1.0101012109483134E-2"/>
                </c:manualLayout>
              </c:layout>
              <c:tx>
                <c:rich>
                  <a:bodyPr/>
                  <a:lstStyle/>
                  <a:p>
                    <a:fld id="{26A1AD20-A1FE-46CB-86FF-5E1148FDFA47}" type="CELLRANGE">
                      <a:rPr lang="en-US"/>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312-4895-BF0E-D2DE12577480}"/>
                </c:ext>
              </c:extLst>
            </c:dLbl>
            <c:dLbl>
              <c:idx val="7"/>
              <c:layout>
                <c:manualLayout>
                  <c:x val="2.8950542822677807E-2"/>
                  <c:y val="-2.020202421896608E-2"/>
                </c:manualLayout>
              </c:layout>
              <c:tx>
                <c:rich>
                  <a:bodyPr/>
                  <a:lstStyle/>
                  <a:p>
                    <a:fld id="{19702344-1F1E-45AC-AD2D-CD42DC47D72C}" type="CELLRANGE">
                      <a:rPr lang="en-US"/>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312-4895-BF0E-D2DE12577480}"/>
                </c:ext>
              </c:extLst>
            </c:dLbl>
            <c:dLbl>
              <c:idx val="8"/>
              <c:layout>
                <c:manualLayout>
                  <c:x val="2.8950542822677807E-2"/>
                  <c:y val="-1.2626265136853802E-2"/>
                </c:manualLayout>
              </c:layout>
              <c:tx>
                <c:rich>
                  <a:bodyPr/>
                  <a:lstStyle/>
                  <a:p>
                    <a:fld id="{B6FC0123-01EE-447D-966C-1FDCF243AFFC}" type="CELLRANGE">
                      <a:rPr lang="en-US"/>
                      <a:pPr/>
                      <a:t>[CELLRANGE]</a:t>
                    </a:fld>
                    <a:endParaRPr lang="lv-LV"/>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312-4895-BF0E-D2DE125774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Verdana" panose="020B0604030504040204" pitchFamily="34" charset="0"/>
                    <a:ea typeface="Verdana" panose="020B0604030504040204" pitchFamily="34" charset="0"/>
                    <a:cs typeface="+mn-cs"/>
                  </a:defRPr>
                </a:pPr>
                <a:endParaRPr lang="lv-LV"/>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'6_Grafiks_AI_izmaiņas_2022'!$A$3:$A$11</c:f>
              <c:strCache>
                <c:ptCount val="9"/>
                <c:pt idx="0">
                  <c:v>EM</c:v>
                </c:pt>
                <c:pt idx="1">
                  <c:v>VARAM</c:v>
                </c:pt>
                <c:pt idx="2">
                  <c:v>VM</c:v>
                </c:pt>
                <c:pt idx="3">
                  <c:v>SM</c:v>
                </c:pt>
                <c:pt idx="4">
                  <c:v>IZM</c:v>
                </c:pt>
                <c:pt idx="5">
                  <c:v>IeM</c:v>
                </c:pt>
                <c:pt idx="6">
                  <c:v>KM</c:v>
                </c:pt>
                <c:pt idx="7">
                  <c:v>ZM</c:v>
                </c:pt>
                <c:pt idx="8">
                  <c:v>Citas</c:v>
                </c:pt>
              </c:strCache>
            </c:strRef>
          </c:cat>
          <c:val>
            <c:numRef>
              <c:f>'6_Grafiks_AI_izmaiņas_2022'!$D$3:$D$11</c:f>
              <c:numCache>
                <c:formatCode>#,##0</c:formatCode>
                <c:ptCount val="9"/>
                <c:pt idx="0">
                  <c:v>40533236.822967187</c:v>
                </c:pt>
                <c:pt idx="1">
                  <c:v>49359761.939393938</c:v>
                </c:pt>
                <c:pt idx="2">
                  <c:v>20762603</c:v>
                </c:pt>
                <c:pt idx="3">
                  <c:v>21519397</c:v>
                </c:pt>
                <c:pt idx="4">
                  <c:v>1019598</c:v>
                </c:pt>
                <c:pt idx="5">
                  <c:v>7086106</c:v>
                </c:pt>
                <c:pt idx="6">
                  <c:v>1139999.9999999995</c:v>
                </c:pt>
                <c:pt idx="7">
                  <c:v>2000000</c:v>
                </c:pt>
                <c:pt idx="8">
                  <c:v>959805.75</c:v>
                </c:pt>
              </c:numCache>
            </c:numRef>
          </c:val>
          <c:extLst>
            <c:ext xmlns:c15="http://schemas.microsoft.com/office/drawing/2012/chart" uri="{02D57815-91ED-43cb-92C2-25804820EDAC}">
              <c15:datalabelsRange>
                <c15:f>'6_Grafiks_AI_izmaiņas_2022'!$E$3:$E$11</c15:f>
                <c15:dlblRangeCache>
                  <c:ptCount val="9"/>
                  <c:pt idx="0">
                    <c:v>-41</c:v>
                  </c:pt>
                  <c:pt idx="1">
                    <c:v>-49</c:v>
                  </c:pt>
                  <c:pt idx="2">
                    <c:v>-21</c:v>
                  </c:pt>
                  <c:pt idx="3">
                    <c:v>-22</c:v>
                  </c:pt>
                  <c:pt idx="4">
                    <c:v>-1</c:v>
                  </c:pt>
                  <c:pt idx="5">
                    <c:v>-7</c:v>
                  </c:pt>
                  <c:pt idx="6">
                    <c:v>-1</c:v>
                  </c:pt>
                  <c:pt idx="7">
                    <c:v>-2</c:v>
                  </c:pt>
                  <c:pt idx="8">
                    <c:v>-1</c:v>
                  </c:pt>
                </c15:dlblRangeCache>
              </c15:datalabelsRange>
            </c:ext>
            <c:ext xmlns:c16="http://schemas.microsoft.com/office/drawing/2014/chart" uri="{C3380CC4-5D6E-409C-BE32-E72D297353CC}">
              <c16:uniqueId val="{0000000E-A312-4895-BF0E-D2DE12577480}"/>
            </c:ext>
          </c:extLst>
        </c:ser>
        <c:dLbls>
          <c:showLegendKey val="0"/>
          <c:showVal val="0"/>
          <c:showCatName val="0"/>
          <c:showSerName val="0"/>
          <c:showPercent val="0"/>
          <c:showBubbleSize val="0"/>
        </c:dLbls>
        <c:gapWidth val="150"/>
        <c:overlap val="100"/>
        <c:axId val="868005856"/>
        <c:axId val="868008352"/>
      </c:barChart>
      <c:lineChart>
        <c:grouping val="standard"/>
        <c:varyColors val="0"/>
        <c:ser>
          <c:idx val="0"/>
          <c:order val="0"/>
          <c:tx>
            <c:strRef>
              <c:f>'6_Grafiks_AI_izmaiņas_2022'!$B$2</c:f>
              <c:strCache>
                <c:ptCount val="1"/>
                <c:pt idx="0">
                  <c:v>21.07.2021. AF investīciju plāns 2022.gadam</c:v>
                </c:pt>
              </c:strCache>
            </c:strRef>
          </c:tx>
          <c:spPr>
            <a:ln w="28575" cap="rnd">
              <a:noFill/>
              <a:round/>
            </a:ln>
            <a:effectLst/>
          </c:spPr>
          <c:marker>
            <c:symbol val="square"/>
            <c:size val="5"/>
            <c:spPr>
              <a:solidFill>
                <a:schemeClr val="tx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'6_Grafiks_AI_izmaiņas_2022'!$A$3:$A$11</c:f>
              <c:strCache>
                <c:ptCount val="9"/>
                <c:pt idx="0">
                  <c:v>EM</c:v>
                </c:pt>
                <c:pt idx="1">
                  <c:v>VARAM</c:v>
                </c:pt>
                <c:pt idx="2">
                  <c:v>VM</c:v>
                </c:pt>
                <c:pt idx="3">
                  <c:v>SM</c:v>
                </c:pt>
                <c:pt idx="4">
                  <c:v>IZM</c:v>
                </c:pt>
                <c:pt idx="5">
                  <c:v>IeM</c:v>
                </c:pt>
                <c:pt idx="6">
                  <c:v>KM</c:v>
                </c:pt>
                <c:pt idx="7">
                  <c:v>ZM</c:v>
                </c:pt>
                <c:pt idx="8">
                  <c:v>Citas</c:v>
                </c:pt>
              </c:strCache>
            </c:strRef>
          </c:cat>
          <c:val>
            <c:numRef>
              <c:f>'6_Grafiks_AI_izmaiņas_2022'!$B$3:$B$11</c:f>
              <c:numCache>
                <c:formatCode>#,##0</c:formatCode>
                <c:ptCount val="9"/>
                <c:pt idx="0">
                  <c:v>108986192.45565341</c:v>
                </c:pt>
                <c:pt idx="1">
                  <c:v>58947253.939393938</c:v>
                </c:pt>
                <c:pt idx="2">
                  <c:v>29979835</c:v>
                </c:pt>
                <c:pt idx="3">
                  <c:v>24429568</c:v>
                </c:pt>
                <c:pt idx="4">
                  <c:v>13839072</c:v>
                </c:pt>
                <c:pt idx="5">
                  <c:v>7720906</c:v>
                </c:pt>
                <c:pt idx="6">
                  <c:v>4409997.2699999996</c:v>
                </c:pt>
                <c:pt idx="7">
                  <c:v>2000000</c:v>
                </c:pt>
                <c:pt idx="8">
                  <c:v>4336929</c:v>
                </c:pt>
              </c:numCache>
            </c:numRef>
          </c:val>
          <c:smooth val="0"/>
          <c:extLst>
            <c:ext xmlns:c16="http://schemas.microsoft.com/office/drawing/2014/chart" uri="{C3380CC4-5D6E-409C-BE32-E72D297353CC}">
              <c16:uniqueId val="{0000000F-A312-4895-BF0E-D2DE12577480}"/>
            </c:ext>
          </c:extLst>
        </c:ser>
        <c:dLbls>
          <c:showLegendKey val="0"/>
          <c:showVal val="0"/>
          <c:showCatName val="0"/>
          <c:showSerName val="0"/>
          <c:showPercent val="0"/>
          <c:showBubbleSize val="0"/>
        </c:dLbls>
        <c:marker val="1"/>
        <c:smooth val="0"/>
        <c:axId val="895018192"/>
        <c:axId val="895019440"/>
      </c:lineChart>
      <c:catAx>
        <c:axId val="86800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868008352"/>
        <c:crosses val="autoZero"/>
        <c:auto val="1"/>
        <c:lblAlgn val="ctr"/>
        <c:lblOffset val="100"/>
        <c:noMultiLvlLbl val="0"/>
      </c:catAx>
      <c:valAx>
        <c:axId val="868008352"/>
        <c:scaling>
          <c:orientation val="minMax"/>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868005856"/>
        <c:crosses val="autoZero"/>
        <c:crossBetween val="between"/>
        <c:dispUnits>
          <c:builtInUnit val="millions"/>
          <c:dispUnitsLbl>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GB">
                      <a:solidFill>
                        <a:sysClr val="windowText" lastClr="000000"/>
                      </a:solidFill>
                    </a:rPr>
                    <a:t>Milj. </a:t>
                  </a:r>
                  <a:r>
                    <a:rPr lang="en-GB" i="1">
                      <a:solidFill>
                        <a:sysClr val="windowText" lastClr="000000"/>
                      </a:solidFill>
                    </a:rPr>
                    <a:t>euro</a:t>
                  </a:r>
                  <a:endParaRPr lang="lv-LV">
                    <a:solidFill>
                      <a:sysClr val="windowText" lastClr="000000"/>
                    </a:solidFill>
                  </a:endParaRP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ispUnitsLbl>
        </c:dispUnits>
      </c:valAx>
      <c:valAx>
        <c:axId val="895019440"/>
        <c:scaling>
          <c:orientation val="minMax"/>
        </c:scaling>
        <c:delete val="1"/>
        <c:axPos val="r"/>
        <c:numFmt formatCode="#,##0" sourceLinked="1"/>
        <c:majorTickMark val="out"/>
        <c:minorTickMark val="none"/>
        <c:tickLblPos val="nextTo"/>
        <c:crossAx val="895018192"/>
        <c:crosses val="max"/>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lv-LV"/>
              </a:p>
            </c:txPr>
          </c:dispUnitsLbl>
        </c:dispUnits>
      </c:valAx>
      <c:catAx>
        <c:axId val="895018192"/>
        <c:scaling>
          <c:orientation val="minMax"/>
        </c:scaling>
        <c:delete val="1"/>
        <c:axPos val="b"/>
        <c:numFmt formatCode="General" sourceLinked="1"/>
        <c:majorTickMark val="out"/>
        <c:minorTickMark val="none"/>
        <c:tickLblPos val="nextTo"/>
        <c:crossAx val="895019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Verdana" panose="020B0604030504040204" pitchFamily="34" charset="0"/>
          <a:ea typeface="Verdana" panose="020B0604030504040204" pitchFamily="34" charset="0"/>
        </a:defRPr>
      </a:pPr>
      <a:endParaRPr lang="lv-LV"/>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lv-LV"/>
              <a:t>Atveseļošanas fonda (AF) ieņēmumu prognoze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lv-LV"/>
        </a:p>
      </c:txPr>
    </c:title>
    <c:autoTitleDeleted val="0"/>
    <c:plotArea>
      <c:layout>
        <c:manualLayout>
          <c:layoutTarget val="inner"/>
          <c:xMode val="edge"/>
          <c:yMode val="edge"/>
          <c:x val="7.0087637113209075E-2"/>
          <c:y val="0.10870789829685386"/>
          <c:w val="0.91544819607405037"/>
          <c:h val="0.65204134725450069"/>
        </c:manualLayout>
      </c:layout>
      <c:lineChart>
        <c:grouping val="standard"/>
        <c:varyColors val="0"/>
        <c:ser>
          <c:idx val="1"/>
          <c:order val="0"/>
          <c:tx>
            <c:strRef>
              <c:f>'6.AF ieņēmumi_14.06.2022.'!$A$3</c:f>
              <c:strCache>
                <c:ptCount val="1"/>
                <c:pt idx="0">
                  <c:v>1. 14.06.2022. AF ieņēmumu prognoze atbilstoši atskaites punktu sasniegšanas risku izvērtējumam - rezultējotis ar Maksājuma pieprasījumu EK 2023.gada beigās un sagaidāmiem ieņēmumiem 2024.gada I - II cet (Kopā 1 826 milj. euro)</c:v>
                </c:pt>
              </c:strCache>
            </c:strRef>
          </c:tx>
          <c:spPr>
            <a:ln w="28575" cap="rnd">
              <a:solidFill>
                <a:srgbClr val="0070C0"/>
              </a:solidFill>
              <a:round/>
            </a:ln>
            <a:effectLst/>
          </c:spPr>
          <c:marker>
            <c:symbol val="circle"/>
            <c:size val="5"/>
            <c:spPr>
              <a:solidFill>
                <a:srgbClr val="0070C0"/>
              </a:solidFill>
              <a:ln w="9525">
                <a:noFill/>
              </a:ln>
              <a:effectLst/>
            </c:spPr>
          </c:marker>
          <c:dLbls>
            <c:dLbl>
              <c:idx val="0"/>
              <c:layout>
                <c:manualLayout>
                  <c:x val="-2.498356085837013E-2"/>
                  <c:y val="2.7004212231844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26-4F51-9445-86D273DE2D20}"/>
                </c:ext>
              </c:extLst>
            </c:dLbl>
            <c:dLbl>
              <c:idx val="1"/>
              <c:layout>
                <c:manualLayout>
                  <c:x val="-2.98390263054574E-2"/>
                  <c:y val="3.3755265289806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26-4F51-9445-86D273DE2D20}"/>
                </c:ext>
              </c:extLst>
            </c:dLbl>
            <c:dLbl>
              <c:idx val="4"/>
              <c:layout>
                <c:manualLayout>
                  <c:x val="-1.884570082449941E-2"/>
                  <c:y val="4.0506318347767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26-4F51-9445-86D273DE2D20}"/>
                </c:ext>
              </c:extLst>
            </c:dLbl>
            <c:dLbl>
              <c:idx val="5"/>
              <c:layout>
                <c:manualLayout>
                  <c:x val="-2.0416175893207697E-2"/>
                  <c:y val="3.7130791818786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26-4F51-9445-86D273DE2D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Verdana" panose="020B0604030504040204" pitchFamily="34" charset="0"/>
                    <a:ea typeface="Verdana" panose="020B0604030504040204" pitchFamily="34"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'6.AF ieņēmumi_14.06.2022.'!$B$1:$G$1</c:f>
              <c:numCache>
                <c:formatCode>General</c:formatCode>
                <c:ptCount val="6"/>
                <c:pt idx="0">
                  <c:v>2021</c:v>
                </c:pt>
                <c:pt idx="1">
                  <c:v>2022</c:v>
                </c:pt>
                <c:pt idx="2">
                  <c:v>2023</c:v>
                </c:pt>
                <c:pt idx="3">
                  <c:v>2024</c:v>
                </c:pt>
                <c:pt idx="4">
                  <c:v>2025</c:v>
                </c:pt>
                <c:pt idx="5">
                  <c:v>2026</c:v>
                </c:pt>
              </c:numCache>
            </c:numRef>
          </c:cat>
          <c:val>
            <c:numRef>
              <c:f>'6.AF ieņēmumi_14.06.2022.'!$B$3:$G$3</c:f>
              <c:numCache>
                <c:formatCode>#,##0</c:formatCode>
                <c:ptCount val="6"/>
                <c:pt idx="0">
                  <c:v>237380000</c:v>
                </c:pt>
                <c:pt idx="1">
                  <c:v>200970000</c:v>
                </c:pt>
                <c:pt idx="3">
                  <c:v>802140000</c:v>
                </c:pt>
                <c:pt idx="4">
                  <c:v>254910000</c:v>
                </c:pt>
                <c:pt idx="5">
                  <c:v>330600000</c:v>
                </c:pt>
              </c:numCache>
            </c:numRef>
          </c:val>
          <c:smooth val="0"/>
          <c:extLst>
            <c:ext xmlns:c16="http://schemas.microsoft.com/office/drawing/2014/chart" uri="{C3380CC4-5D6E-409C-BE32-E72D297353CC}">
              <c16:uniqueId val="{00000004-3226-4F51-9445-86D273DE2D20}"/>
            </c:ext>
          </c:extLst>
        </c:ser>
        <c:ser>
          <c:idx val="0"/>
          <c:order val="1"/>
          <c:tx>
            <c:strRef>
              <c:f>'6.AF ieņēmumi_14.06.2022.'!$A$2</c:f>
              <c:strCache>
                <c:ptCount val="1"/>
                <c:pt idx="0">
                  <c:v>2. 16.02.2022. AF ieņēmumu plūsma atbilstoši AF Darbību kārtībai - Maksājuma pieprasījumi ikgadēji II cet - ieņēmumi III - IV cet (Kopā 1 826 milj. euro)</c:v>
                </c:pt>
              </c:strCache>
            </c:strRef>
          </c:tx>
          <c:spPr>
            <a:ln w="28575" cap="rnd">
              <a:solidFill>
                <a:schemeClr val="tx1"/>
              </a:solidFill>
              <a:prstDash val="sysDot"/>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'6.AF ieņēmumi_14.06.2022.'!$B$1:$G$1</c:f>
              <c:numCache>
                <c:formatCode>General</c:formatCode>
                <c:ptCount val="6"/>
                <c:pt idx="0">
                  <c:v>2021</c:v>
                </c:pt>
                <c:pt idx="1">
                  <c:v>2022</c:v>
                </c:pt>
                <c:pt idx="2">
                  <c:v>2023</c:v>
                </c:pt>
                <c:pt idx="3">
                  <c:v>2024</c:v>
                </c:pt>
                <c:pt idx="4">
                  <c:v>2025</c:v>
                </c:pt>
                <c:pt idx="5">
                  <c:v>2026</c:v>
                </c:pt>
              </c:numCache>
            </c:numRef>
          </c:cat>
          <c:val>
            <c:numRef>
              <c:f>'6.AF ieņēmumi_14.06.2022.'!$B$2:$G$2</c:f>
              <c:numCache>
                <c:formatCode>#,##0</c:formatCode>
                <c:ptCount val="6"/>
                <c:pt idx="0">
                  <c:v>237380000</c:v>
                </c:pt>
                <c:pt idx="1">
                  <c:v>200970000</c:v>
                </c:pt>
                <c:pt idx="2">
                  <c:v>437610000</c:v>
                </c:pt>
                <c:pt idx="3">
                  <c:v>364530000</c:v>
                </c:pt>
                <c:pt idx="4">
                  <c:v>254910000</c:v>
                </c:pt>
                <c:pt idx="5">
                  <c:v>330600000</c:v>
                </c:pt>
              </c:numCache>
            </c:numRef>
          </c:val>
          <c:smooth val="0"/>
          <c:extLst>
            <c:ext xmlns:c16="http://schemas.microsoft.com/office/drawing/2014/chart" uri="{C3380CC4-5D6E-409C-BE32-E72D297353CC}">
              <c16:uniqueId val="{00000005-3226-4F51-9445-86D273DE2D20}"/>
            </c:ext>
          </c:extLst>
        </c:ser>
        <c:dLbls>
          <c:showLegendKey val="0"/>
          <c:showVal val="0"/>
          <c:showCatName val="0"/>
          <c:showSerName val="0"/>
          <c:showPercent val="0"/>
          <c:showBubbleSize val="0"/>
        </c:dLbls>
        <c:marker val="1"/>
        <c:smooth val="0"/>
        <c:axId val="544547040"/>
        <c:axId val="544549336"/>
      </c:lineChart>
      <c:catAx>
        <c:axId val="54454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544549336"/>
        <c:crosses val="autoZero"/>
        <c:auto val="1"/>
        <c:lblAlgn val="ctr"/>
        <c:lblOffset val="100"/>
        <c:noMultiLvlLbl val="0"/>
      </c:catAx>
      <c:valAx>
        <c:axId val="5445493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544547040"/>
        <c:crosses val="autoZero"/>
        <c:crossBetween val="between"/>
        <c:dispUnits>
          <c:builtInUnit val="millions"/>
          <c:dispUnitsLbl>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lv-LV"/>
                    <a:t>Milj. </a:t>
                  </a:r>
                  <a:r>
                    <a:rPr lang="lv-LV" i="1"/>
                    <a:t>euro</a:t>
                  </a:r>
                  <a:endParaRPr lang="lv-LV"/>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ispUnitsLbl>
        </c:dispUnits>
      </c:valAx>
      <c:spPr>
        <a:noFill/>
        <a:ln>
          <a:noFill/>
        </a:ln>
        <a:effectLst/>
      </c:spPr>
    </c:plotArea>
    <c:legend>
      <c:legendPos val="b"/>
      <c:layout>
        <c:manualLayout>
          <c:xMode val="edge"/>
          <c:yMode val="edge"/>
          <c:x val="5.6493805205464161E-2"/>
          <c:y val="0.82968677373478084"/>
          <c:w val="0.88701228605172866"/>
          <c:h val="0.1526920808907697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lv-LV"/>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1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8"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1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0.374</cdr:x>
      <cdr:y>0.69008</cdr:y>
    </cdr:from>
    <cdr:to>
      <cdr:x>0.789</cdr:x>
      <cdr:y>0.73003</cdr:y>
    </cdr:to>
    <cdr:sp macro="" textlink="">
      <cdr:nvSpPr>
        <cdr:cNvPr id="2" name="TextBox 1">
          <a:extLst xmlns:a="http://schemas.openxmlformats.org/drawingml/2006/main">
            <a:ext uri="{FF2B5EF4-FFF2-40B4-BE49-F238E27FC236}">
              <a16:creationId xmlns:a16="http://schemas.microsoft.com/office/drawing/2014/main" id="{5B7E5012-2BA3-5FC5-4DA6-29172200D22C}"/>
            </a:ext>
          </a:extLst>
        </cdr:cNvPr>
        <cdr:cNvSpPr txBox="1"/>
      </cdr:nvSpPr>
      <cdr:spPr>
        <a:xfrm xmlns:a="http://schemas.openxmlformats.org/drawingml/2006/main">
          <a:off x="3238499" y="4338205"/>
          <a:ext cx="3593524" cy="251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rgbClr val="C00000"/>
              </a:solidFill>
            </a:rPr>
            <a:t>Starpība = Aktuālākā</a:t>
          </a:r>
          <a:r>
            <a:rPr lang="en-GB" sz="1200" baseline="0">
              <a:solidFill>
                <a:srgbClr val="C00000"/>
              </a:solidFill>
            </a:rPr>
            <a:t> prognoze - Sākotnējais plāns</a:t>
          </a:r>
          <a:endParaRPr lang="lv-LV" sz="1200">
            <a:solidFill>
              <a:srgbClr val="C00000"/>
            </a:solidFil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9364" cy="6288114"/>
    <xdr:graphicFrame macro="">
      <xdr:nvGraphicFramePr>
        <xdr:cNvPr id="2" name="Chart 1">
          <a:extLst>
            <a:ext uri="{FF2B5EF4-FFF2-40B4-BE49-F238E27FC236}">
              <a16:creationId xmlns:a16="http://schemas.microsoft.com/office/drawing/2014/main" id="{B2A71102-81C2-502C-4CB6-8431BBE2822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9364" cy="6288114"/>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6"/>
  <sheetViews>
    <sheetView tabSelected="1" view="pageBreakPreview" zoomScale="70" zoomScaleNormal="70" zoomScaleSheetLayoutView="70" workbookViewId="0">
      <selection activeCell="V8" sqref="V8"/>
    </sheetView>
  </sheetViews>
  <sheetFormatPr defaultRowHeight="15" outlineLevelCol="1" x14ac:dyDescent="0.25"/>
  <cols>
    <col min="1" max="2" width="33.140625" customWidth="1"/>
    <col min="3" max="3" width="14.28515625" customWidth="1"/>
    <col min="4" max="10" width="14.28515625" hidden="1" customWidth="1" outlineLevel="1"/>
    <col min="11" max="11" width="16.140625" hidden="1" customWidth="1" outlineLevel="1"/>
    <col min="12" max="12" width="13.5703125" customWidth="1" collapsed="1"/>
    <col min="13" max="13" width="12" customWidth="1"/>
    <col min="14" max="14" width="15.7109375" customWidth="1"/>
    <col min="15" max="16" width="16.140625" customWidth="1"/>
    <col min="17" max="17" width="15" customWidth="1"/>
    <col min="18" max="18" width="14.85546875" customWidth="1"/>
    <col min="19" max="19" width="17.42578125" customWidth="1"/>
    <col min="20" max="20" width="32" customWidth="1"/>
    <col min="21" max="21" width="14.28515625" customWidth="1"/>
  </cols>
  <sheetData>
    <row r="1" spans="1:21" ht="60.75" customHeight="1" x14ac:dyDescent="0.25">
      <c r="A1" s="72" t="s">
        <v>99</v>
      </c>
      <c r="B1" s="72"/>
      <c r="C1" s="72"/>
      <c r="D1" s="72"/>
      <c r="E1" s="72"/>
      <c r="F1" s="72"/>
      <c r="G1" s="72"/>
      <c r="H1" s="72"/>
      <c r="I1" s="72"/>
      <c r="J1" s="72"/>
      <c r="K1" s="72"/>
      <c r="L1" s="72"/>
      <c r="M1" s="72"/>
      <c r="N1" s="72"/>
      <c r="O1" s="72"/>
      <c r="P1" s="72"/>
      <c r="Q1" s="72"/>
      <c r="R1" s="72"/>
      <c r="S1" s="72"/>
    </row>
    <row r="2" spans="1:21" ht="24.75" customHeight="1" x14ac:dyDescent="0.25">
      <c r="A2" s="28" t="s">
        <v>98</v>
      </c>
      <c r="D2" s="2"/>
      <c r="E2" s="2"/>
      <c r="F2" s="2"/>
      <c r="G2" s="2"/>
      <c r="H2" s="2"/>
      <c r="I2" s="2"/>
      <c r="J2" s="2"/>
      <c r="K2" s="2"/>
    </row>
    <row r="3" spans="1:21" ht="34.5" customHeight="1" x14ac:dyDescent="0.25">
      <c r="A3" s="28"/>
      <c r="D3" s="69" t="s">
        <v>103</v>
      </c>
      <c r="E3" s="70"/>
      <c r="F3" s="70"/>
      <c r="G3" s="70"/>
      <c r="H3" s="70"/>
      <c r="I3" s="70"/>
      <c r="J3" s="70"/>
      <c r="K3" s="71"/>
      <c r="L3" s="69" t="s">
        <v>132</v>
      </c>
      <c r="M3" s="70"/>
      <c r="N3" s="70"/>
      <c r="O3" s="70"/>
      <c r="P3" s="70"/>
      <c r="Q3" s="70"/>
      <c r="R3" s="70"/>
      <c r="S3" s="71"/>
    </row>
    <row r="4" spans="1:21" ht="44.25" customHeight="1" x14ac:dyDescent="0.25">
      <c r="A4" s="30" t="s">
        <v>0</v>
      </c>
      <c r="B4" s="30" t="s">
        <v>80</v>
      </c>
      <c r="C4" s="30" t="s">
        <v>94</v>
      </c>
      <c r="D4" s="1">
        <v>2020</v>
      </c>
      <c r="E4" s="1">
        <v>2021</v>
      </c>
      <c r="F4" s="1">
        <v>2022</v>
      </c>
      <c r="G4" s="1">
        <v>2023</v>
      </c>
      <c r="H4" s="1">
        <v>2024</v>
      </c>
      <c r="I4" s="1">
        <v>2025</v>
      </c>
      <c r="J4" s="1">
        <v>2026</v>
      </c>
      <c r="K4" s="1" t="s">
        <v>79</v>
      </c>
      <c r="L4" s="1">
        <v>2020</v>
      </c>
      <c r="M4" s="1">
        <v>2021</v>
      </c>
      <c r="N4" s="1">
        <v>2022</v>
      </c>
      <c r="O4" s="1">
        <v>2023</v>
      </c>
      <c r="P4" s="1">
        <v>2024</v>
      </c>
      <c r="Q4" s="1">
        <v>2025</v>
      </c>
      <c r="R4" s="1">
        <v>2026</v>
      </c>
      <c r="S4" s="1" t="s">
        <v>79</v>
      </c>
    </row>
    <row r="5" spans="1:21" ht="15.75" x14ac:dyDescent="0.25">
      <c r="A5" s="69" t="s">
        <v>79</v>
      </c>
      <c r="B5" s="70"/>
      <c r="C5" s="71"/>
      <c r="D5" s="31">
        <f>SUM(D7:D74)</f>
        <v>0</v>
      </c>
      <c r="E5" s="31">
        <f t="shared" ref="E5:J5" si="0">SUM(E7:E74)</f>
        <v>4073396</v>
      </c>
      <c r="F5" s="31">
        <f t="shared" si="0"/>
        <v>254649753.66504735</v>
      </c>
      <c r="G5" s="31">
        <f t="shared" si="0"/>
        <v>394247718.03318775</v>
      </c>
      <c r="H5" s="31">
        <f t="shared" si="0"/>
        <v>458112543.79741055</v>
      </c>
      <c r="I5" s="31">
        <f t="shared" si="0"/>
        <v>411710648.13446355</v>
      </c>
      <c r="J5" s="31">
        <f t="shared" si="0"/>
        <v>303205940.36989075</v>
      </c>
      <c r="K5" s="31">
        <f>SUM(K7:K74)</f>
        <v>1826000000</v>
      </c>
      <c r="L5" s="31">
        <f>SUM(L7:L74)</f>
        <v>0</v>
      </c>
      <c r="M5" s="31">
        <f t="shared" ref="M5:R5" si="1">SUM(M7:M74)</f>
        <v>0</v>
      </c>
      <c r="N5" s="31">
        <f t="shared" si="1"/>
        <v>110269245.15268622</v>
      </c>
      <c r="O5" s="31">
        <f t="shared" si="1"/>
        <v>379830674.89737242</v>
      </c>
      <c r="P5" s="31">
        <f t="shared" si="1"/>
        <v>515490539.05537242</v>
      </c>
      <c r="Q5" s="31">
        <f t="shared" si="1"/>
        <v>481109743.32337242</v>
      </c>
      <c r="R5" s="31">
        <f t="shared" si="1"/>
        <v>339299797.26537246</v>
      </c>
      <c r="S5" s="31">
        <f>SUM(S7:S74)</f>
        <v>1825999999.694176</v>
      </c>
      <c r="T5" s="59"/>
    </row>
    <row r="6" spans="1:21" ht="15.75" x14ac:dyDescent="0.25">
      <c r="A6" s="30">
        <v>1</v>
      </c>
      <c r="B6" s="30">
        <v>2</v>
      </c>
      <c r="C6" s="30">
        <v>3</v>
      </c>
      <c r="D6" s="30" t="s">
        <v>104</v>
      </c>
      <c r="E6" s="30" t="s">
        <v>105</v>
      </c>
      <c r="F6" s="30" t="s">
        <v>106</v>
      </c>
      <c r="G6" s="30" t="s">
        <v>107</v>
      </c>
      <c r="H6" s="30" t="s">
        <v>108</v>
      </c>
      <c r="I6" s="30" t="s">
        <v>109</v>
      </c>
      <c r="J6" s="30" t="s">
        <v>110</v>
      </c>
      <c r="K6" s="30" t="s">
        <v>111</v>
      </c>
      <c r="L6" s="1">
        <v>4</v>
      </c>
      <c r="M6" s="1">
        <v>5</v>
      </c>
      <c r="N6" s="1">
        <v>6</v>
      </c>
      <c r="O6" s="1">
        <v>7</v>
      </c>
      <c r="P6" s="1">
        <v>8</v>
      </c>
      <c r="Q6" s="1">
        <v>9</v>
      </c>
      <c r="R6" s="1">
        <v>10</v>
      </c>
      <c r="S6" s="1">
        <v>11</v>
      </c>
    </row>
    <row r="7" spans="1:21" ht="63" x14ac:dyDescent="0.25">
      <c r="A7" s="25" t="s">
        <v>69</v>
      </c>
      <c r="B7" s="26" t="s">
        <v>85</v>
      </c>
      <c r="C7" s="26" t="s">
        <v>29</v>
      </c>
      <c r="D7" s="43">
        <v>0</v>
      </c>
      <c r="E7" s="43">
        <v>400000</v>
      </c>
      <c r="F7" s="43">
        <v>10937499.999999998</v>
      </c>
      <c r="G7" s="43">
        <v>0</v>
      </c>
      <c r="H7" s="43">
        <v>0</v>
      </c>
      <c r="I7" s="43">
        <v>8333333</v>
      </c>
      <c r="J7" s="43">
        <v>54729167</v>
      </c>
      <c r="K7" s="43">
        <f>J7+I7+H7+G7+F7+E7+D7</f>
        <v>74400000</v>
      </c>
      <c r="L7" s="27">
        <v>0</v>
      </c>
      <c r="M7" s="27">
        <v>0</v>
      </c>
      <c r="N7" s="27">
        <v>0</v>
      </c>
      <c r="O7" s="27">
        <v>11160000</v>
      </c>
      <c r="P7" s="27">
        <v>0</v>
      </c>
      <c r="Q7" s="27">
        <v>0</v>
      </c>
      <c r="R7" s="27">
        <v>63240000</v>
      </c>
      <c r="S7" s="32">
        <f>R7+Q7+P7+O7+N7+M7+L7</f>
        <v>74400000</v>
      </c>
      <c r="T7" s="2"/>
      <c r="U7" s="2"/>
    </row>
    <row r="8" spans="1:21" ht="63" x14ac:dyDescent="0.25">
      <c r="A8" s="25" t="s">
        <v>70</v>
      </c>
      <c r="B8" s="26" t="s">
        <v>85</v>
      </c>
      <c r="C8" s="26" t="s">
        <v>29</v>
      </c>
      <c r="D8" s="43">
        <v>0</v>
      </c>
      <c r="E8" s="43">
        <v>334000</v>
      </c>
      <c r="F8" s="43">
        <v>1685500</v>
      </c>
      <c r="G8" s="43">
        <v>2145000</v>
      </c>
      <c r="H8" s="43">
        <v>11462000</v>
      </c>
      <c r="I8" s="43">
        <v>12027500</v>
      </c>
      <c r="J8" s="43">
        <v>4796000</v>
      </c>
      <c r="K8" s="43">
        <f t="shared" ref="K8:K71" si="2">J8+I8+H8+G8+F8+E8+D8</f>
        <v>32450000</v>
      </c>
      <c r="L8" s="65">
        <v>0</v>
      </c>
      <c r="M8" s="65">
        <v>0</v>
      </c>
      <c r="N8" s="65">
        <v>18000</v>
      </c>
      <c r="O8" s="65">
        <v>7737000</v>
      </c>
      <c r="P8" s="65">
        <v>23395000</v>
      </c>
      <c r="Q8" s="65">
        <v>24267500</v>
      </c>
      <c r="R8" s="65">
        <v>17282500</v>
      </c>
      <c r="S8" s="67">
        <f t="shared" ref="S8:S71" si="3">R8+Q8+P8+O8+N8+M8+L8</f>
        <v>72700000</v>
      </c>
      <c r="T8" s="2"/>
      <c r="U8" s="2"/>
    </row>
    <row r="9" spans="1:21" ht="63" x14ac:dyDescent="0.25">
      <c r="A9" s="25" t="s">
        <v>71</v>
      </c>
      <c r="B9" s="26" t="s">
        <v>85</v>
      </c>
      <c r="C9" s="26" t="s">
        <v>29</v>
      </c>
      <c r="D9" s="43">
        <v>0</v>
      </c>
      <c r="E9" s="43">
        <v>134000</v>
      </c>
      <c r="F9" s="43">
        <v>646500</v>
      </c>
      <c r="G9" s="43">
        <v>3370000</v>
      </c>
      <c r="H9" s="43">
        <v>12233000</v>
      </c>
      <c r="I9" s="43">
        <v>15022500</v>
      </c>
      <c r="J9" s="43">
        <v>8844000</v>
      </c>
      <c r="K9" s="43">
        <f t="shared" si="2"/>
        <v>40250000</v>
      </c>
      <c r="L9" s="66"/>
      <c r="M9" s="66"/>
      <c r="N9" s="66"/>
      <c r="O9" s="66"/>
      <c r="P9" s="66"/>
      <c r="Q9" s="66"/>
      <c r="R9" s="66"/>
      <c r="S9" s="68"/>
      <c r="T9" s="2"/>
      <c r="U9" s="2"/>
    </row>
    <row r="10" spans="1:21" ht="47.25" x14ac:dyDescent="0.25">
      <c r="A10" s="25" t="s">
        <v>72</v>
      </c>
      <c r="B10" s="26" t="s">
        <v>85</v>
      </c>
      <c r="C10" s="26" t="s">
        <v>29</v>
      </c>
      <c r="D10" s="43">
        <v>0</v>
      </c>
      <c r="E10" s="43">
        <v>0</v>
      </c>
      <c r="F10" s="43">
        <v>2064400</v>
      </c>
      <c r="G10" s="43">
        <v>3047200</v>
      </c>
      <c r="H10" s="43">
        <v>8000000</v>
      </c>
      <c r="I10" s="43">
        <v>4633600</v>
      </c>
      <c r="J10" s="43">
        <v>6524800</v>
      </c>
      <c r="K10" s="43">
        <f t="shared" si="2"/>
        <v>24270000</v>
      </c>
      <c r="L10" s="27">
        <v>0</v>
      </c>
      <c r="M10" s="27">
        <v>0</v>
      </c>
      <c r="N10" s="27">
        <v>0</v>
      </c>
      <c r="O10" s="27">
        <v>0</v>
      </c>
      <c r="P10" s="27">
        <v>3947300</v>
      </c>
      <c r="Q10" s="27">
        <v>15847780</v>
      </c>
      <c r="R10" s="27">
        <v>4474920</v>
      </c>
      <c r="S10" s="32">
        <f t="shared" si="3"/>
        <v>24270000</v>
      </c>
      <c r="T10" s="2"/>
      <c r="U10" s="2"/>
    </row>
    <row r="11" spans="1:21" ht="47.25" x14ac:dyDescent="0.25">
      <c r="A11" s="25" t="s">
        <v>73</v>
      </c>
      <c r="B11" s="26" t="s">
        <v>85</v>
      </c>
      <c r="C11" s="26" t="s">
        <v>29</v>
      </c>
      <c r="D11" s="43">
        <v>0</v>
      </c>
      <c r="E11" s="43">
        <v>899384</v>
      </c>
      <c r="F11" s="43">
        <v>4204687</v>
      </c>
      <c r="G11" s="43">
        <v>17993702</v>
      </c>
      <c r="H11" s="43">
        <v>33457949</v>
      </c>
      <c r="I11" s="43">
        <v>25432093</v>
      </c>
      <c r="J11" s="43">
        <v>5297677</v>
      </c>
      <c r="K11" s="43">
        <f t="shared" si="2"/>
        <v>87285492</v>
      </c>
      <c r="L11" s="65">
        <v>0</v>
      </c>
      <c r="M11" s="65">
        <v>0</v>
      </c>
      <c r="N11" s="65">
        <v>1166471</v>
      </c>
      <c r="O11" s="65">
        <v>3731996</v>
      </c>
      <c r="P11" s="65">
        <v>28342159</v>
      </c>
      <c r="Q11" s="65">
        <v>40618870</v>
      </c>
      <c r="R11" s="65">
        <v>15738496</v>
      </c>
      <c r="S11" s="67">
        <f t="shared" si="3"/>
        <v>89597992</v>
      </c>
      <c r="T11" s="2"/>
      <c r="U11" s="2"/>
    </row>
    <row r="12" spans="1:21" ht="47.25" x14ac:dyDescent="0.25">
      <c r="A12" s="25" t="s">
        <v>74</v>
      </c>
      <c r="B12" s="26" t="s">
        <v>85</v>
      </c>
      <c r="C12" s="26" t="s">
        <v>29</v>
      </c>
      <c r="D12" s="43">
        <v>0</v>
      </c>
      <c r="E12" s="43">
        <v>0</v>
      </c>
      <c r="F12" s="43">
        <v>0</v>
      </c>
      <c r="G12" s="43">
        <v>0</v>
      </c>
      <c r="H12" s="43">
        <v>0</v>
      </c>
      <c r="I12" s="43">
        <v>2312500</v>
      </c>
      <c r="J12" s="43">
        <v>0</v>
      </c>
      <c r="K12" s="43">
        <f t="shared" si="2"/>
        <v>2312500</v>
      </c>
      <c r="L12" s="66"/>
      <c r="M12" s="66"/>
      <c r="N12" s="66"/>
      <c r="O12" s="66"/>
      <c r="P12" s="66"/>
      <c r="Q12" s="66"/>
      <c r="R12" s="66"/>
      <c r="S12" s="68"/>
      <c r="T12" s="2"/>
      <c r="U12" s="2"/>
    </row>
    <row r="13" spans="1:21" ht="31.5" x14ac:dyDescent="0.25">
      <c r="A13" s="25" t="s">
        <v>1</v>
      </c>
      <c r="B13" s="26" t="s">
        <v>85</v>
      </c>
      <c r="C13" s="26" t="s">
        <v>29</v>
      </c>
      <c r="D13" s="43">
        <v>0</v>
      </c>
      <c r="E13" s="43">
        <v>345140</v>
      </c>
      <c r="F13" s="43">
        <v>2415981</v>
      </c>
      <c r="G13" s="43">
        <v>6902802</v>
      </c>
      <c r="H13" s="43">
        <v>10354202</v>
      </c>
      <c r="I13" s="43">
        <v>8283362</v>
      </c>
      <c r="J13" s="43">
        <v>6212521</v>
      </c>
      <c r="K13" s="43">
        <f t="shared" si="2"/>
        <v>34514008</v>
      </c>
      <c r="L13" s="27">
        <v>0</v>
      </c>
      <c r="M13" s="27">
        <v>0</v>
      </c>
      <c r="N13" s="27">
        <v>1725700</v>
      </c>
      <c r="O13" s="27">
        <v>6902802</v>
      </c>
      <c r="P13" s="27">
        <v>10354202</v>
      </c>
      <c r="Q13" s="27">
        <v>12079903</v>
      </c>
      <c r="R13" s="27">
        <v>3451401</v>
      </c>
      <c r="S13" s="32">
        <f t="shared" si="3"/>
        <v>34514008</v>
      </c>
      <c r="T13" s="2"/>
      <c r="U13" s="2"/>
    </row>
    <row r="14" spans="1:21" ht="78.75" x14ac:dyDescent="0.25">
      <c r="A14" s="25" t="s">
        <v>2</v>
      </c>
      <c r="B14" s="26" t="s">
        <v>85</v>
      </c>
      <c r="C14" s="26" t="s">
        <v>3</v>
      </c>
      <c r="D14" s="43">
        <v>0</v>
      </c>
      <c r="E14" s="43">
        <v>0</v>
      </c>
      <c r="F14" s="43">
        <v>24958250.609999999</v>
      </c>
      <c r="G14" s="43">
        <v>26115462.739999998</v>
      </c>
      <c r="H14" s="43">
        <v>6208286.6500000004</v>
      </c>
      <c r="I14" s="43">
        <v>0</v>
      </c>
      <c r="J14" s="43">
        <v>0</v>
      </c>
      <c r="K14" s="43">
        <f t="shared" si="2"/>
        <v>57282000</v>
      </c>
      <c r="L14" s="27">
        <v>0</v>
      </c>
      <c r="M14" s="27">
        <v>0</v>
      </c>
      <c r="N14" s="27">
        <v>0</v>
      </c>
      <c r="O14" s="27">
        <v>17184600</v>
      </c>
      <c r="P14" s="27">
        <v>28641000</v>
      </c>
      <c r="Q14" s="27">
        <v>11456400</v>
      </c>
      <c r="R14" s="27">
        <v>0</v>
      </c>
      <c r="S14" s="32">
        <f t="shared" si="3"/>
        <v>57282000</v>
      </c>
      <c r="T14" s="2"/>
      <c r="U14" s="2"/>
    </row>
    <row r="15" spans="1:21" ht="78.75" x14ac:dyDescent="0.25">
      <c r="A15" s="25" t="s">
        <v>4</v>
      </c>
      <c r="B15" s="26" t="s">
        <v>85</v>
      </c>
      <c r="C15" s="26" t="s">
        <v>3</v>
      </c>
      <c r="D15" s="43">
        <v>0</v>
      </c>
      <c r="E15" s="43">
        <v>0</v>
      </c>
      <c r="F15" s="43">
        <v>12058600</v>
      </c>
      <c r="G15" s="43">
        <v>24117200</v>
      </c>
      <c r="H15" s="43">
        <v>28146500</v>
      </c>
      <c r="I15" s="43">
        <v>34175800</v>
      </c>
      <c r="J15" s="43">
        <v>22087900</v>
      </c>
      <c r="K15" s="43">
        <f t="shared" si="2"/>
        <v>120586000</v>
      </c>
      <c r="L15" s="27">
        <v>0</v>
      </c>
      <c r="M15" s="27">
        <v>0</v>
      </c>
      <c r="N15" s="27">
        <v>24175800</v>
      </c>
      <c r="O15" s="27">
        <v>24175800</v>
      </c>
      <c r="P15" s="27">
        <v>32234400</v>
      </c>
      <c r="Q15" s="27">
        <v>20000000</v>
      </c>
      <c r="R15" s="27">
        <v>20000000</v>
      </c>
      <c r="S15" s="32">
        <f t="shared" si="3"/>
        <v>120586000</v>
      </c>
      <c r="T15" s="2"/>
      <c r="U15" s="2"/>
    </row>
    <row r="16" spans="1:21" ht="94.5" x14ac:dyDescent="0.25">
      <c r="A16" s="25" t="s">
        <v>5</v>
      </c>
      <c r="B16" s="26" t="s">
        <v>85</v>
      </c>
      <c r="C16" s="26" t="s">
        <v>6</v>
      </c>
      <c r="D16" s="43">
        <v>0</v>
      </c>
      <c r="E16" s="43">
        <v>0</v>
      </c>
      <c r="F16" s="43">
        <v>2930400</v>
      </c>
      <c r="G16" s="43">
        <v>11721600</v>
      </c>
      <c r="H16" s="43">
        <v>10256400</v>
      </c>
      <c r="I16" s="43">
        <v>4395600</v>
      </c>
      <c r="J16" s="43">
        <v>0</v>
      </c>
      <c r="K16" s="43">
        <f t="shared" si="2"/>
        <v>29304000</v>
      </c>
      <c r="L16" s="27">
        <v>0</v>
      </c>
      <c r="M16" s="27">
        <v>0</v>
      </c>
      <c r="N16" s="27">
        <v>0</v>
      </c>
      <c r="O16" s="27">
        <v>11721600</v>
      </c>
      <c r="P16" s="27">
        <v>4395600</v>
      </c>
      <c r="Q16" s="27">
        <v>4395600</v>
      </c>
      <c r="R16" s="27">
        <v>8791200</v>
      </c>
      <c r="S16" s="32">
        <f t="shared" si="3"/>
        <v>29304000</v>
      </c>
      <c r="T16" s="2"/>
      <c r="U16" s="2"/>
    </row>
    <row r="17" spans="1:21" ht="47.25" x14ac:dyDescent="0.25">
      <c r="A17" s="25" t="s">
        <v>7</v>
      </c>
      <c r="B17" s="26" t="s">
        <v>85</v>
      </c>
      <c r="C17" s="26" t="s">
        <v>66</v>
      </c>
      <c r="D17" s="43">
        <v>0</v>
      </c>
      <c r="E17" s="43">
        <v>0</v>
      </c>
      <c r="F17" s="43">
        <v>3269997.27</v>
      </c>
      <c r="G17" s="43">
        <v>5231995.6320000002</v>
      </c>
      <c r="H17" s="43">
        <v>6539994.54</v>
      </c>
      <c r="I17" s="43">
        <v>8914012.5580000002</v>
      </c>
      <c r="J17" s="43">
        <v>0</v>
      </c>
      <c r="K17" s="43">
        <f t="shared" si="2"/>
        <v>23956000</v>
      </c>
      <c r="L17" s="27">
        <v>0</v>
      </c>
      <c r="M17" s="27">
        <v>0</v>
      </c>
      <c r="N17" s="27">
        <v>3269997.27</v>
      </c>
      <c r="O17" s="27">
        <v>5231995.6320000002</v>
      </c>
      <c r="P17" s="27">
        <v>6539994.54</v>
      </c>
      <c r="Q17" s="27">
        <v>8914012.5580000002</v>
      </c>
      <c r="R17" s="27">
        <v>0</v>
      </c>
      <c r="S17" s="32">
        <f t="shared" si="3"/>
        <v>23956000</v>
      </c>
      <c r="T17" s="2"/>
      <c r="U17" s="2"/>
    </row>
    <row r="18" spans="1:21" ht="47.25" x14ac:dyDescent="0.25">
      <c r="A18" s="25" t="s">
        <v>8</v>
      </c>
      <c r="B18" s="26" t="s">
        <v>85</v>
      </c>
      <c r="C18" s="26" t="s">
        <v>3</v>
      </c>
      <c r="D18" s="43">
        <v>0</v>
      </c>
      <c r="E18" s="43">
        <v>0</v>
      </c>
      <c r="F18" s="43">
        <v>10000000</v>
      </c>
      <c r="G18" s="43">
        <v>15000000</v>
      </c>
      <c r="H18" s="43">
        <v>20000000</v>
      </c>
      <c r="I18" s="43">
        <v>25000000</v>
      </c>
      <c r="J18" s="43">
        <v>10000000</v>
      </c>
      <c r="K18" s="43">
        <f>J18+I18+H18+G18+F18+E18+D18</f>
        <v>80000000</v>
      </c>
      <c r="L18" s="27">
        <v>0</v>
      </c>
      <c r="M18" s="27">
        <v>0</v>
      </c>
      <c r="N18" s="27">
        <v>24000000</v>
      </c>
      <c r="O18" s="27">
        <v>20000000</v>
      </c>
      <c r="P18" s="27">
        <v>28000000</v>
      </c>
      <c r="Q18" s="27">
        <v>8000000</v>
      </c>
      <c r="R18" s="27">
        <v>0</v>
      </c>
      <c r="S18" s="32">
        <f>R18+Q18+P18+O18+N18+M18+L18</f>
        <v>80000000</v>
      </c>
      <c r="T18" s="2"/>
      <c r="U18" s="2"/>
    </row>
    <row r="19" spans="1:21" ht="78.75" x14ac:dyDescent="0.25">
      <c r="A19" s="25" t="s">
        <v>75</v>
      </c>
      <c r="B19" s="26" t="s">
        <v>85</v>
      </c>
      <c r="C19" s="26" t="s">
        <v>64</v>
      </c>
      <c r="D19" s="43">
        <v>0</v>
      </c>
      <c r="E19" s="43">
        <v>0</v>
      </c>
      <c r="F19" s="43">
        <v>7326000</v>
      </c>
      <c r="G19" s="43">
        <v>17582400</v>
      </c>
      <c r="H19" s="43">
        <v>11721600</v>
      </c>
      <c r="I19" s="43">
        <v>0</v>
      </c>
      <c r="J19" s="43">
        <v>0</v>
      </c>
      <c r="K19" s="43">
        <f t="shared" si="2"/>
        <v>36630000</v>
      </c>
      <c r="L19" s="27">
        <v>0</v>
      </c>
      <c r="M19" s="27">
        <v>0</v>
      </c>
      <c r="N19" s="27">
        <v>0</v>
      </c>
      <c r="O19" s="27">
        <v>7965000</v>
      </c>
      <c r="P19" s="27">
        <v>26900000</v>
      </c>
      <c r="Q19" s="27">
        <v>1765000</v>
      </c>
      <c r="R19" s="27">
        <v>0</v>
      </c>
      <c r="S19" s="32">
        <f t="shared" si="3"/>
        <v>36630000</v>
      </c>
      <c r="T19" s="2"/>
      <c r="U19" s="2"/>
    </row>
    <row r="20" spans="1:21" ht="31.5" x14ac:dyDescent="0.25">
      <c r="A20" s="25" t="s">
        <v>9</v>
      </c>
      <c r="B20" s="26" t="s">
        <v>85</v>
      </c>
      <c r="C20" s="26" t="s">
        <v>65</v>
      </c>
      <c r="D20" s="43">
        <v>0</v>
      </c>
      <c r="E20" s="43">
        <v>0</v>
      </c>
      <c r="F20" s="43">
        <v>2000000</v>
      </c>
      <c r="G20" s="43">
        <v>5000000</v>
      </c>
      <c r="H20" s="43">
        <v>9000000</v>
      </c>
      <c r="I20" s="43">
        <v>10000000</v>
      </c>
      <c r="J20" s="43">
        <v>6967000</v>
      </c>
      <c r="K20" s="43">
        <f t="shared" si="2"/>
        <v>32967000</v>
      </c>
      <c r="L20" s="27">
        <v>0</v>
      </c>
      <c r="M20" s="27">
        <v>0</v>
      </c>
      <c r="N20" s="27">
        <v>0</v>
      </c>
      <c r="O20" s="27">
        <v>1100000</v>
      </c>
      <c r="P20" s="27">
        <v>14000000</v>
      </c>
      <c r="Q20" s="27">
        <v>15000000</v>
      </c>
      <c r="R20" s="27">
        <v>2867000</v>
      </c>
      <c r="S20" s="32">
        <f t="shared" si="3"/>
        <v>32967000</v>
      </c>
      <c r="T20" s="2"/>
      <c r="U20" s="2"/>
    </row>
    <row r="21" spans="1:21" ht="63" x14ac:dyDescent="0.25">
      <c r="A21" s="25" t="s">
        <v>10</v>
      </c>
      <c r="B21" s="26" t="s">
        <v>83</v>
      </c>
      <c r="C21" s="26" t="s">
        <v>6</v>
      </c>
      <c r="D21" s="43">
        <v>0</v>
      </c>
      <c r="E21" s="43">
        <v>0</v>
      </c>
      <c r="F21" s="43">
        <v>3665592</v>
      </c>
      <c r="G21" s="43">
        <v>5192922</v>
      </c>
      <c r="H21" s="43">
        <v>5192922</v>
      </c>
      <c r="I21" s="43">
        <v>5192922</v>
      </c>
      <c r="J21" s="43">
        <v>5192922</v>
      </c>
      <c r="K21" s="43">
        <f t="shared" si="2"/>
        <v>24437280</v>
      </c>
      <c r="L21" s="27">
        <v>0</v>
      </c>
      <c r="M21" s="27">
        <v>0</v>
      </c>
      <c r="N21" s="27">
        <v>0</v>
      </c>
      <c r="O21" s="27">
        <v>6109320</v>
      </c>
      <c r="P21" s="27">
        <v>6109320</v>
      </c>
      <c r="Q21" s="27">
        <v>6109320</v>
      </c>
      <c r="R21" s="27">
        <v>6109320</v>
      </c>
      <c r="S21" s="32">
        <f t="shared" si="3"/>
        <v>24437280</v>
      </c>
      <c r="T21" s="2"/>
      <c r="U21" s="2"/>
    </row>
    <row r="22" spans="1:21" ht="31.5" x14ac:dyDescent="0.25">
      <c r="A22" s="25" t="s">
        <v>11</v>
      </c>
      <c r="B22" s="26" t="s">
        <v>83</v>
      </c>
      <c r="C22" s="26" t="s">
        <v>6</v>
      </c>
      <c r="D22" s="43">
        <v>0</v>
      </c>
      <c r="E22" s="43">
        <v>0</v>
      </c>
      <c r="F22" s="43">
        <v>10526688</v>
      </c>
      <c r="G22" s="43">
        <v>14912808</v>
      </c>
      <c r="H22" s="43">
        <v>14912808</v>
      </c>
      <c r="I22" s="43">
        <v>14912808</v>
      </c>
      <c r="J22" s="43">
        <v>14912808</v>
      </c>
      <c r="K22" s="43">
        <f t="shared" si="2"/>
        <v>70177920</v>
      </c>
      <c r="L22" s="27">
        <v>0</v>
      </c>
      <c r="M22" s="27">
        <v>0</v>
      </c>
      <c r="N22" s="27">
        <v>0</v>
      </c>
      <c r="O22" s="27">
        <v>17544480</v>
      </c>
      <c r="P22" s="27">
        <v>17544480</v>
      </c>
      <c r="Q22" s="27">
        <v>17544480</v>
      </c>
      <c r="R22" s="27">
        <v>17544480</v>
      </c>
      <c r="S22" s="32">
        <f t="shared" si="3"/>
        <v>70177920</v>
      </c>
      <c r="T22" s="2"/>
      <c r="U22" s="2"/>
    </row>
    <row r="23" spans="1:21" ht="31.5" x14ac:dyDescent="0.25">
      <c r="A23" s="25" t="s">
        <v>12</v>
      </c>
      <c r="B23" s="26" t="s">
        <v>83</v>
      </c>
      <c r="C23" s="26" t="s">
        <v>6</v>
      </c>
      <c r="D23" s="43">
        <v>0</v>
      </c>
      <c r="E23" s="43">
        <v>0</v>
      </c>
      <c r="F23" s="43">
        <v>4371780</v>
      </c>
      <c r="G23" s="43">
        <v>3747240</v>
      </c>
      <c r="H23" s="43">
        <v>3747240</v>
      </c>
      <c r="I23" s="43">
        <v>312270</v>
      </c>
      <c r="J23" s="43">
        <v>312270</v>
      </c>
      <c r="K23" s="43">
        <f t="shared" si="2"/>
        <v>12490800</v>
      </c>
      <c r="L23" s="27">
        <v>0</v>
      </c>
      <c r="M23" s="27">
        <v>0</v>
      </c>
      <c r="N23" s="27">
        <v>0</v>
      </c>
      <c r="O23" s="27">
        <v>3122700</v>
      </c>
      <c r="P23" s="27">
        <v>3122700</v>
      </c>
      <c r="Q23" s="27">
        <v>3122700</v>
      </c>
      <c r="R23" s="27">
        <v>3122700</v>
      </c>
      <c r="S23" s="32">
        <f t="shared" si="3"/>
        <v>12490800</v>
      </c>
      <c r="T23" s="2"/>
      <c r="U23" s="2"/>
    </row>
    <row r="24" spans="1:21" ht="31.5" x14ac:dyDescent="0.25">
      <c r="A24" s="25" t="s">
        <v>13</v>
      </c>
      <c r="B24" s="26" t="s">
        <v>83</v>
      </c>
      <c r="C24" s="26" t="s">
        <v>6</v>
      </c>
      <c r="D24" s="43">
        <v>0</v>
      </c>
      <c r="E24" s="43">
        <v>0</v>
      </c>
      <c r="F24" s="43">
        <v>3263400</v>
      </c>
      <c r="G24" s="43">
        <v>4623150</v>
      </c>
      <c r="H24" s="43">
        <v>4623150</v>
      </c>
      <c r="I24" s="43">
        <v>4623150</v>
      </c>
      <c r="J24" s="43">
        <v>4623150</v>
      </c>
      <c r="K24" s="43">
        <f t="shared" si="2"/>
        <v>21756000</v>
      </c>
      <c r="L24" s="27">
        <v>0</v>
      </c>
      <c r="M24" s="27">
        <v>0</v>
      </c>
      <c r="N24" s="27">
        <v>0</v>
      </c>
      <c r="O24" s="27">
        <v>5439000</v>
      </c>
      <c r="P24" s="27">
        <v>5439000</v>
      </c>
      <c r="Q24" s="27">
        <v>5439000</v>
      </c>
      <c r="R24" s="27">
        <v>5439000</v>
      </c>
      <c r="S24" s="32">
        <f t="shared" si="3"/>
        <v>21756000</v>
      </c>
      <c r="T24" s="2"/>
      <c r="U24" s="2"/>
    </row>
    <row r="25" spans="1:21" ht="47.25" x14ac:dyDescent="0.25">
      <c r="A25" s="25" t="s">
        <v>14</v>
      </c>
      <c r="B25" s="26" t="s">
        <v>83</v>
      </c>
      <c r="C25" s="26" t="s">
        <v>3</v>
      </c>
      <c r="D25" s="43">
        <v>0</v>
      </c>
      <c r="E25" s="43">
        <v>0</v>
      </c>
      <c r="F25" s="43">
        <v>1154929.5774647887</v>
      </c>
      <c r="G25" s="43">
        <v>1880281.690140845</v>
      </c>
      <c r="H25" s="43">
        <v>2500000</v>
      </c>
      <c r="I25" s="43">
        <v>2605633.8028169014</v>
      </c>
      <c r="J25" s="43">
        <v>1859154.9295774647</v>
      </c>
      <c r="K25" s="43">
        <f t="shared" si="2"/>
        <v>10000000</v>
      </c>
      <c r="L25" s="27">
        <v>0</v>
      </c>
      <c r="M25" s="27">
        <v>0</v>
      </c>
      <c r="N25" s="27">
        <v>1000000</v>
      </c>
      <c r="O25" s="27">
        <v>2000000</v>
      </c>
      <c r="P25" s="27">
        <v>2600000</v>
      </c>
      <c r="Q25" s="27">
        <v>2700000</v>
      </c>
      <c r="R25" s="27">
        <v>1700000</v>
      </c>
      <c r="S25" s="32">
        <f t="shared" si="3"/>
        <v>10000000</v>
      </c>
      <c r="T25" s="2"/>
      <c r="U25" s="2"/>
    </row>
    <row r="26" spans="1:21" ht="31.5" x14ac:dyDescent="0.25">
      <c r="A26" s="25" t="s">
        <v>15</v>
      </c>
      <c r="B26" s="26" t="s">
        <v>83</v>
      </c>
      <c r="C26" s="26" t="s">
        <v>3</v>
      </c>
      <c r="D26" s="43">
        <v>0</v>
      </c>
      <c r="E26" s="43">
        <v>0</v>
      </c>
      <c r="F26" s="43">
        <v>2800000</v>
      </c>
      <c r="G26" s="43">
        <v>8800000</v>
      </c>
      <c r="H26" s="43">
        <v>8800000</v>
      </c>
      <c r="I26" s="43">
        <v>10000000</v>
      </c>
      <c r="J26" s="43">
        <v>9600000</v>
      </c>
      <c r="K26" s="43">
        <f t="shared" si="2"/>
        <v>40000000</v>
      </c>
      <c r="L26" s="27">
        <v>0</v>
      </c>
      <c r="M26" s="27">
        <v>0</v>
      </c>
      <c r="N26" s="27">
        <v>1000000</v>
      </c>
      <c r="O26" s="27">
        <v>10000000</v>
      </c>
      <c r="P26" s="27">
        <v>12000000</v>
      </c>
      <c r="Q26" s="27">
        <v>12000000</v>
      </c>
      <c r="R26" s="27">
        <v>5000000</v>
      </c>
      <c r="S26" s="32">
        <f t="shared" si="3"/>
        <v>40000000</v>
      </c>
      <c r="T26" s="2"/>
      <c r="U26" s="2"/>
    </row>
    <row r="27" spans="1:21" ht="47.25" x14ac:dyDescent="0.25">
      <c r="A27" s="25" t="s">
        <v>16</v>
      </c>
      <c r="B27" s="26" t="s">
        <v>83</v>
      </c>
      <c r="C27" s="26" t="s">
        <v>3</v>
      </c>
      <c r="D27" s="43">
        <v>0</v>
      </c>
      <c r="E27" s="43">
        <v>0</v>
      </c>
      <c r="F27" s="43">
        <v>0</v>
      </c>
      <c r="G27" s="43">
        <v>3645000</v>
      </c>
      <c r="H27" s="43">
        <v>8505000</v>
      </c>
      <c r="I27" s="43">
        <v>8505000</v>
      </c>
      <c r="J27" s="43">
        <v>3645000</v>
      </c>
      <c r="K27" s="43">
        <f t="shared" si="2"/>
        <v>24300000</v>
      </c>
      <c r="L27" s="27">
        <v>0</v>
      </c>
      <c r="M27" s="27">
        <v>0</v>
      </c>
      <c r="N27" s="27">
        <v>0</v>
      </c>
      <c r="O27" s="27">
        <v>3645000</v>
      </c>
      <c r="P27" s="27">
        <v>8505000</v>
      </c>
      <c r="Q27" s="27">
        <v>8505000</v>
      </c>
      <c r="R27" s="27">
        <v>3645000</v>
      </c>
      <c r="S27" s="32">
        <f t="shared" si="3"/>
        <v>24300000</v>
      </c>
      <c r="T27" s="2"/>
      <c r="U27" s="2"/>
    </row>
    <row r="28" spans="1:21" ht="47.25" x14ac:dyDescent="0.25">
      <c r="A28" s="25" t="s">
        <v>17</v>
      </c>
      <c r="B28" s="26" t="s">
        <v>83</v>
      </c>
      <c r="C28" s="26" t="s">
        <v>3</v>
      </c>
      <c r="D28" s="43">
        <v>0</v>
      </c>
      <c r="E28" s="43">
        <v>0</v>
      </c>
      <c r="F28" s="43">
        <v>2446409</v>
      </c>
      <c r="G28" s="43">
        <v>8089285</v>
      </c>
      <c r="H28" s="43">
        <v>13416727</v>
      </c>
      <c r="I28" s="43">
        <v>13842922</v>
      </c>
      <c r="J28" s="43">
        <v>7347657</v>
      </c>
      <c r="K28" s="43">
        <f t="shared" si="2"/>
        <v>45143000</v>
      </c>
      <c r="L28" s="27">
        <v>0</v>
      </c>
      <c r="M28" s="27">
        <v>0</v>
      </c>
      <c r="N28" s="27">
        <v>13542900</v>
      </c>
      <c r="O28" s="27">
        <v>13542900</v>
      </c>
      <c r="P28" s="27">
        <v>18057200</v>
      </c>
      <c r="Q28" s="27">
        <v>0</v>
      </c>
      <c r="R28" s="27">
        <v>0</v>
      </c>
      <c r="S28" s="32">
        <f t="shared" si="3"/>
        <v>45143000</v>
      </c>
      <c r="T28" s="2"/>
      <c r="U28" s="2"/>
    </row>
    <row r="29" spans="1:21" ht="47.25" x14ac:dyDescent="0.25">
      <c r="A29" s="25" t="s">
        <v>18</v>
      </c>
      <c r="B29" s="26" t="s">
        <v>83</v>
      </c>
      <c r="C29" s="26" t="s">
        <v>66</v>
      </c>
      <c r="D29" s="43">
        <v>0</v>
      </c>
      <c r="E29" s="43">
        <v>0</v>
      </c>
      <c r="F29" s="43">
        <v>1140000</v>
      </c>
      <c r="G29" s="43">
        <v>1140000</v>
      </c>
      <c r="H29" s="43">
        <v>1140000</v>
      </c>
      <c r="I29" s="43">
        <v>1140000</v>
      </c>
      <c r="J29" s="43">
        <v>1140000</v>
      </c>
      <c r="K29" s="43">
        <f t="shared" si="2"/>
        <v>5700000</v>
      </c>
      <c r="L29" s="27">
        <v>0</v>
      </c>
      <c r="M29" s="27">
        <v>0</v>
      </c>
      <c r="N29" s="27">
        <v>0</v>
      </c>
      <c r="O29" s="27">
        <v>1140000</v>
      </c>
      <c r="P29" s="27">
        <v>2280000</v>
      </c>
      <c r="Q29" s="27">
        <v>1140000</v>
      </c>
      <c r="R29" s="27">
        <v>1140000</v>
      </c>
      <c r="S29" s="32">
        <f t="shared" si="3"/>
        <v>5700000</v>
      </c>
      <c r="T29" s="2"/>
      <c r="U29" s="2"/>
    </row>
    <row r="30" spans="1:21" ht="47.25" x14ac:dyDescent="0.25">
      <c r="A30" s="25" t="s">
        <v>20</v>
      </c>
      <c r="B30" s="26" t="s">
        <v>83</v>
      </c>
      <c r="C30" s="26" t="s">
        <v>19</v>
      </c>
      <c r="D30" s="43">
        <v>0</v>
      </c>
      <c r="E30" s="43">
        <v>0</v>
      </c>
      <c r="F30" s="43">
        <v>4476072</v>
      </c>
      <c r="G30" s="43">
        <v>4898521</v>
      </c>
      <c r="H30" s="43">
        <v>2894233</v>
      </c>
      <c r="I30" s="43">
        <v>2894335</v>
      </c>
      <c r="J30" s="43">
        <v>1836839</v>
      </c>
      <c r="K30" s="43">
        <f t="shared" si="2"/>
        <v>17000000</v>
      </c>
      <c r="L30" s="27">
        <v>0</v>
      </c>
      <c r="M30" s="27">
        <v>0</v>
      </c>
      <c r="N30" s="27">
        <v>2238036</v>
      </c>
      <c r="O30" s="27">
        <v>4898521</v>
      </c>
      <c r="P30" s="27">
        <v>4013251</v>
      </c>
      <c r="Q30" s="27">
        <v>4013353</v>
      </c>
      <c r="R30" s="27">
        <v>1836839</v>
      </c>
      <c r="S30" s="32">
        <f t="shared" si="3"/>
        <v>17000000</v>
      </c>
      <c r="T30" s="2"/>
      <c r="U30" s="2"/>
    </row>
    <row r="31" spans="1:21" ht="31.5" x14ac:dyDescent="0.25">
      <c r="A31" s="25" t="s">
        <v>100</v>
      </c>
      <c r="B31" s="26" t="s">
        <v>83</v>
      </c>
      <c r="C31" s="26" t="s">
        <v>3</v>
      </c>
      <c r="D31" s="43">
        <v>0</v>
      </c>
      <c r="E31" s="43">
        <v>0</v>
      </c>
      <c r="F31" s="43">
        <v>1531087</v>
      </c>
      <c r="G31" s="43">
        <v>4295421</v>
      </c>
      <c r="H31" s="43">
        <v>5946430</v>
      </c>
      <c r="I31" s="43">
        <v>4239455</v>
      </c>
      <c r="J31" s="43">
        <v>3987607</v>
      </c>
      <c r="K31" s="43">
        <f t="shared" si="2"/>
        <v>20000000</v>
      </c>
      <c r="L31" s="27">
        <v>0</v>
      </c>
      <c r="M31" s="27">
        <v>0</v>
      </c>
      <c r="N31" s="27">
        <v>531087</v>
      </c>
      <c r="O31" s="27">
        <v>5295421</v>
      </c>
      <c r="P31" s="27">
        <v>5946430</v>
      </c>
      <c r="Q31" s="27">
        <v>4239455</v>
      </c>
      <c r="R31" s="27">
        <v>3987607</v>
      </c>
      <c r="S31" s="32">
        <f t="shared" si="3"/>
        <v>20000000</v>
      </c>
      <c r="T31" s="2"/>
      <c r="U31" s="2"/>
    </row>
    <row r="32" spans="1:21" ht="47.25" x14ac:dyDescent="0.25">
      <c r="A32" s="25" t="s">
        <v>21</v>
      </c>
      <c r="B32" s="26" t="s">
        <v>83</v>
      </c>
      <c r="C32" s="26" t="s">
        <v>19</v>
      </c>
      <c r="D32" s="43">
        <v>0</v>
      </c>
      <c r="E32" s="43">
        <v>0</v>
      </c>
      <c r="F32" s="43">
        <v>0</v>
      </c>
      <c r="G32" s="43">
        <v>0</v>
      </c>
      <c r="H32" s="43">
        <v>1530410</v>
      </c>
      <c r="I32" s="43">
        <v>1530410</v>
      </c>
      <c r="J32" s="43">
        <v>4539180</v>
      </c>
      <c r="K32" s="43">
        <f t="shared" si="2"/>
        <v>7600000</v>
      </c>
      <c r="L32" s="27">
        <v>0</v>
      </c>
      <c r="M32" s="27">
        <v>0</v>
      </c>
      <c r="N32" s="27">
        <v>1500000</v>
      </c>
      <c r="O32" s="27">
        <v>1530410</v>
      </c>
      <c r="P32" s="27">
        <v>1530410</v>
      </c>
      <c r="Q32" s="27">
        <v>1530410</v>
      </c>
      <c r="R32" s="27">
        <v>1508770</v>
      </c>
      <c r="S32" s="32">
        <f t="shared" si="3"/>
        <v>7600000</v>
      </c>
      <c r="T32" s="2"/>
      <c r="U32" s="2"/>
    </row>
    <row r="33" spans="1:21" ht="31.5" x14ac:dyDescent="0.25">
      <c r="A33" s="25" t="s">
        <v>22</v>
      </c>
      <c r="B33" s="26" t="s">
        <v>83</v>
      </c>
      <c r="C33" s="26" t="s">
        <v>19</v>
      </c>
      <c r="D33" s="43">
        <v>0</v>
      </c>
      <c r="E33" s="43">
        <v>0</v>
      </c>
      <c r="F33" s="43">
        <v>2861200</v>
      </c>
      <c r="G33" s="43">
        <v>2861200</v>
      </c>
      <c r="H33" s="43">
        <v>2861200</v>
      </c>
      <c r="I33" s="43">
        <v>2861200</v>
      </c>
      <c r="J33" s="43">
        <v>2861200</v>
      </c>
      <c r="K33" s="43">
        <f t="shared" si="2"/>
        <v>14306000</v>
      </c>
      <c r="L33" s="27">
        <v>0</v>
      </c>
      <c r="M33" s="27">
        <v>0</v>
      </c>
      <c r="N33" s="27">
        <v>2861200</v>
      </c>
      <c r="O33" s="27">
        <v>2861200</v>
      </c>
      <c r="P33" s="27">
        <v>2861200</v>
      </c>
      <c r="Q33" s="27">
        <v>2861200</v>
      </c>
      <c r="R33" s="27">
        <v>2861200</v>
      </c>
      <c r="S33" s="32">
        <f t="shared" si="3"/>
        <v>14306000</v>
      </c>
      <c r="T33" s="2"/>
      <c r="U33" s="2"/>
    </row>
    <row r="34" spans="1:21" ht="31.5" x14ac:dyDescent="0.25">
      <c r="A34" s="25" t="s">
        <v>23</v>
      </c>
      <c r="B34" s="26" t="s">
        <v>83</v>
      </c>
      <c r="C34" s="26" t="s">
        <v>19</v>
      </c>
      <c r="D34" s="43">
        <v>0</v>
      </c>
      <c r="E34" s="43">
        <v>0</v>
      </c>
      <c r="F34" s="43">
        <v>601800</v>
      </c>
      <c r="G34" s="43">
        <v>601800</v>
      </c>
      <c r="H34" s="43">
        <v>3948930</v>
      </c>
      <c r="I34" s="43">
        <v>3948930</v>
      </c>
      <c r="J34" s="43">
        <v>3530540</v>
      </c>
      <c r="K34" s="43">
        <f t="shared" si="2"/>
        <v>12632000</v>
      </c>
      <c r="L34" s="27">
        <v>0</v>
      </c>
      <c r="M34" s="27">
        <v>0</v>
      </c>
      <c r="N34" s="27">
        <v>720238</v>
      </c>
      <c r="O34" s="27">
        <v>3537714</v>
      </c>
      <c r="P34" s="27">
        <v>3556353</v>
      </c>
      <c r="Q34" s="27">
        <v>3298511</v>
      </c>
      <c r="R34" s="27">
        <v>1519184</v>
      </c>
      <c r="S34" s="32">
        <f t="shared" si="3"/>
        <v>12632000</v>
      </c>
      <c r="T34" s="2"/>
      <c r="U34" s="2"/>
    </row>
    <row r="35" spans="1:21" ht="47.25" x14ac:dyDescent="0.25">
      <c r="A35" s="25" t="s">
        <v>24</v>
      </c>
      <c r="B35" s="26" t="s">
        <v>83</v>
      </c>
      <c r="C35" s="26" t="s">
        <v>6</v>
      </c>
      <c r="D35" s="43">
        <v>0</v>
      </c>
      <c r="E35" s="43">
        <v>0</v>
      </c>
      <c r="F35" s="43">
        <v>600000</v>
      </c>
      <c r="G35" s="43">
        <v>1500000</v>
      </c>
      <c r="H35" s="43">
        <v>2000000</v>
      </c>
      <c r="I35" s="43">
        <v>2500000</v>
      </c>
      <c r="J35" s="43">
        <v>1650000</v>
      </c>
      <c r="K35" s="43">
        <f t="shared" si="2"/>
        <v>8250000</v>
      </c>
      <c r="L35" s="27">
        <v>0</v>
      </c>
      <c r="M35" s="27">
        <v>0</v>
      </c>
      <c r="N35" s="27">
        <v>200000</v>
      </c>
      <c r="O35" s="27">
        <v>1900000</v>
      </c>
      <c r="P35" s="27">
        <v>2000000</v>
      </c>
      <c r="Q35" s="27">
        <v>2500000</v>
      </c>
      <c r="R35" s="27">
        <v>1650000</v>
      </c>
      <c r="S35" s="32">
        <f t="shared" si="3"/>
        <v>8250000</v>
      </c>
      <c r="T35" s="2"/>
      <c r="U35" s="2"/>
    </row>
    <row r="36" spans="1:21" ht="78.75" x14ac:dyDescent="0.25">
      <c r="A36" s="25" t="s">
        <v>25</v>
      </c>
      <c r="B36" s="26" t="s">
        <v>83</v>
      </c>
      <c r="C36" s="26" t="s">
        <v>19</v>
      </c>
      <c r="D36" s="43">
        <v>0</v>
      </c>
      <c r="E36" s="43">
        <v>0</v>
      </c>
      <c r="F36" s="43">
        <v>5900000</v>
      </c>
      <c r="G36" s="43">
        <v>6500000</v>
      </c>
      <c r="H36" s="43">
        <v>1200000</v>
      </c>
      <c r="I36" s="43">
        <v>1000000</v>
      </c>
      <c r="J36" s="43">
        <v>400000</v>
      </c>
      <c r="K36" s="43">
        <f t="shared" si="2"/>
        <v>15000000</v>
      </c>
      <c r="L36" s="27">
        <v>0</v>
      </c>
      <c r="M36" s="27">
        <v>0</v>
      </c>
      <c r="N36" s="27">
        <v>5500000</v>
      </c>
      <c r="O36" s="27">
        <v>6500000</v>
      </c>
      <c r="P36" s="27">
        <v>1200000</v>
      </c>
      <c r="Q36" s="27">
        <v>1000000</v>
      </c>
      <c r="R36" s="27">
        <v>800000</v>
      </c>
      <c r="S36" s="32">
        <f t="shared" si="3"/>
        <v>15000000</v>
      </c>
      <c r="T36" s="2"/>
      <c r="U36" s="2"/>
    </row>
    <row r="37" spans="1:21" ht="47.25" x14ac:dyDescent="0.25">
      <c r="A37" s="25" t="s">
        <v>26</v>
      </c>
      <c r="B37" s="26" t="s">
        <v>83</v>
      </c>
      <c r="C37" s="26" t="s">
        <v>29</v>
      </c>
      <c r="D37" s="43">
        <v>0</v>
      </c>
      <c r="E37" s="43">
        <v>0</v>
      </c>
      <c r="F37" s="43">
        <v>1875000</v>
      </c>
      <c r="G37" s="43">
        <v>2656250</v>
      </c>
      <c r="H37" s="43">
        <v>2656250</v>
      </c>
      <c r="I37" s="43">
        <v>2656250</v>
      </c>
      <c r="J37" s="43">
        <v>2656250</v>
      </c>
      <c r="K37" s="43">
        <f t="shared" si="2"/>
        <v>12500000</v>
      </c>
      <c r="L37" s="27">
        <v>0</v>
      </c>
      <c r="M37" s="27">
        <v>0</v>
      </c>
      <c r="N37" s="27">
        <v>0</v>
      </c>
      <c r="O37" s="27">
        <v>3750000</v>
      </c>
      <c r="P37" s="27">
        <v>4375000</v>
      </c>
      <c r="Q37" s="27">
        <v>4375000</v>
      </c>
      <c r="R37" s="27">
        <v>0</v>
      </c>
      <c r="S37" s="32">
        <f t="shared" si="3"/>
        <v>12500000</v>
      </c>
      <c r="T37" s="2"/>
      <c r="U37" s="2"/>
    </row>
    <row r="38" spans="1:21" ht="63" x14ac:dyDescent="0.25">
      <c r="A38" s="25" t="s">
        <v>27</v>
      </c>
      <c r="B38" s="26" t="s">
        <v>83</v>
      </c>
      <c r="C38" s="26" t="s">
        <v>29</v>
      </c>
      <c r="D38" s="43">
        <v>0</v>
      </c>
      <c r="E38" s="43">
        <v>0</v>
      </c>
      <c r="F38" s="43">
        <v>600000</v>
      </c>
      <c r="G38" s="43">
        <v>850000</v>
      </c>
      <c r="H38" s="43">
        <v>850000</v>
      </c>
      <c r="I38" s="43">
        <v>850000</v>
      </c>
      <c r="J38" s="43">
        <v>850000</v>
      </c>
      <c r="K38" s="43">
        <f t="shared" si="2"/>
        <v>4000000</v>
      </c>
      <c r="L38" s="27">
        <v>0</v>
      </c>
      <c r="M38" s="27">
        <v>0</v>
      </c>
      <c r="N38" s="27">
        <v>0</v>
      </c>
      <c r="O38" s="27">
        <v>800000</v>
      </c>
      <c r="P38" s="27">
        <v>1600000</v>
      </c>
      <c r="Q38" s="27">
        <v>1600000</v>
      </c>
      <c r="R38" s="27">
        <v>0</v>
      </c>
      <c r="S38" s="32">
        <f t="shared" si="3"/>
        <v>4000000</v>
      </c>
      <c r="T38" s="2"/>
      <c r="U38" s="2"/>
    </row>
    <row r="39" spans="1:21" ht="47.25" x14ac:dyDescent="0.25">
      <c r="A39" s="25" t="s">
        <v>28</v>
      </c>
      <c r="B39" s="26" t="s">
        <v>87</v>
      </c>
      <c r="C39" s="26" t="s">
        <v>6</v>
      </c>
      <c r="D39" s="43">
        <v>0</v>
      </c>
      <c r="E39" s="43">
        <v>0</v>
      </c>
      <c r="F39" s="43">
        <v>31150000</v>
      </c>
      <c r="G39" s="43">
        <v>46150000</v>
      </c>
      <c r="H39" s="43">
        <v>15000000</v>
      </c>
      <c r="I39" s="43">
        <v>0</v>
      </c>
      <c r="J39" s="43">
        <v>0</v>
      </c>
      <c r="K39" s="43">
        <f t="shared" si="2"/>
        <v>92300000</v>
      </c>
      <c r="L39" s="27">
        <v>0</v>
      </c>
      <c r="M39" s="27">
        <v>0</v>
      </c>
      <c r="N39" s="27">
        <v>8900000</v>
      </c>
      <c r="O39" s="27">
        <v>38400000</v>
      </c>
      <c r="P39" s="27">
        <v>30000000</v>
      </c>
      <c r="Q39" s="27">
        <v>15000000</v>
      </c>
      <c r="R39" s="27">
        <v>0</v>
      </c>
      <c r="S39" s="32">
        <f t="shared" si="3"/>
        <v>92300000</v>
      </c>
      <c r="T39" s="2"/>
      <c r="U39" s="2"/>
    </row>
    <row r="40" spans="1:21" ht="63" x14ac:dyDescent="0.25">
      <c r="A40" s="25" t="s">
        <v>30</v>
      </c>
      <c r="B40" s="26" t="s">
        <v>87</v>
      </c>
      <c r="C40" s="26" t="s">
        <v>6</v>
      </c>
      <c r="D40" s="43">
        <v>0</v>
      </c>
      <c r="E40" s="43">
        <v>0</v>
      </c>
      <c r="F40" s="43">
        <v>500000</v>
      </c>
      <c r="G40" s="43">
        <v>500000</v>
      </c>
      <c r="H40" s="43">
        <v>500000</v>
      </c>
      <c r="I40" s="43">
        <v>500000</v>
      </c>
      <c r="J40" s="43">
        <v>500000</v>
      </c>
      <c r="K40" s="43">
        <f t="shared" si="2"/>
        <v>2500000</v>
      </c>
      <c r="L40" s="27">
        <v>0</v>
      </c>
      <c r="M40" s="27">
        <v>0</v>
      </c>
      <c r="N40" s="27">
        <v>487492</v>
      </c>
      <c r="O40" s="27">
        <v>496254</v>
      </c>
      <c r="P40" s="27">
        <v>476254</v>
      </c>
      <c r="Q40" s="27">
        <v>476254</v>
      </c>
      <c r="R40" s="27">
        <v>563746</v>
      </c>
      <c r="S40" s="32">
        <f t="shared" si="3"/>
        <v>2500000</v>
      </c>
      <c r="T40" s="2"/>
      <c r="U40" s="2"/>
    </row>
    <row r="41" spans="1:21" ht="78.75" x14ac:dyDescent="0.25">
      <c r="A41" s="25" t="s">
        <v>31</v>
      </c>
      <c r="B41" s="26" t="s">
        <v>87</v>
      </c>
      <c r="C41" s="26" t="s">
        <v>6</v>
      </c>
      <c r="D41" s="43">
        <v>0</v>
      </c>
      <c r="E41" s="43">
        <v>0</v>
      </c>
      <c r="F41" s="43">
        <v>1939393.9393939395</v>
      </c>
      <c r="G41" s="43">
        <v>9696969.6969696973</v>
      </c>
      <c r="H41" s="43">
        <v>21333333.333333332</v>
      </c>
      <c r="I41" s="43">
        <v>42181818.18181818</v>
      </c>
      <c r="J41" s="43">
        <v>4848484.8484848486</v>
      </c>
      <c r="K41" s="43">
        <f t="shared" si="2"/>
        <v>80000000</v>
      </c>
      <c r="L41" s="27">
        <v>0</v>
      </c>
      <c r="M41" s="27">
        <v>0</v>
      </c>
      <c r="N41" s="27">
        <v>0</v>
      </c>
      <c r="O41" s="27">
        <v>16000000</v>
      </c>
      <c r="P41" s="27">
        <v>24000000</v>
      </c>
      <c r="Q41" s="27">
        <v>24000000</v>
      </c>
      <c r="R41" s="27">
        <v>16000000</v>
      </c>
      <c r="S41" s="32">
        <f t="shared" si="3"/>
        <v>80000000</v>
      </c>
      <c r="T41" s="2"/>
      <c r="U41" s="2"/>
    </row>
    <row r="42" spans="1:21" ht="47.25" x14ac:dyDescent="0.25">
      <c r="A42" s="25" t="s">
        <v>32</v>
      </c>
      <c r="B42" s="26" t="s">
        <v>87</v>
      </c>
      <c r="C42" s="26" t="s">
        <v>3</v>
      </c>
      <c r="D42" s="43">
        <v>0</v>
      </c>
      <c r="E42" s="43">
        <v>0</v>
      </c>
      <c r="F42" s="43">
        <v>42900000</v>
      </c>
      <c r="G42" s="43">
        <v>0</v>
      </c>
      <c r="H42" s="43">
        <v>0</v>
      </c>
      <c r="I42" s="43">
        <v>0</v>
      </c>
      <c r="J42" s="43">
        <v>0</v>
      </c>
      <c r="K42" s="43">
        <f t="shared" si="2"/>
        <v>42900000</v>
      </c>
      <c r="L42" s="27">
        <v>0</v>
      </c>
      <c r="M42" s="27">
        <v>0</v>
      </c>
      <c r="N42" s="27">
        <v>3454000</v>
      </c>
      <c r="O42" s="27">
        <v>8544250</v>
      </c>
      <c r="P42" s="27">
        <v>14639250</v>
      </c>
      <c r="Q42" s="27">
        <v>15978250</v>
      </c>
      <c r="R42" s="27">
        <v>284250</v>
      </c>
      <c r="S42" s="32">
        <f t="shared" si="3"/>
        <v>42900000</v>
      </c>
      <c r="T42" s="2"/>
      <c r="U42" s="2"/>
    </row>
    <row r="43" spans="1:21" ht="47.25" x14ac:dyDescent="0.25">
      <c r="A43" s="25" t="s">
        <v>33</v>
      </c>
      <c r="B43" s="26" t="s">
        <v>87</v>
      </c>
      <c r="C43" s="26" t="s">
        <v>19</v>
      </c>
      <c r="D43" s="43">
        <v>0</v>
      </c>
      <c r="E43" s="43">
        <v>0</v>
      </c>
      <c r="F43" s="43">
        <v>0</v>
      </c>
      <c r="G43" s="43">
        <v>690000</v>
      </c>
      <c r="H43" s="43">
        <v>10000000</v>
      </c>
      <c r="I43" s="43">
        <v>10000000</v>
      </c>
      <c r="J43" s="43">
        <v>10000000</v>
      </c>
      <c r="K43" s="43">
        <f t="shared" si="2"/>
        <v>30690000</v>
      </c>
      <c r="L43" s="27">
        <v>0</v>
      </c>
      <c r="M43" s="27">
        <v>0</v>
      </c>
      <c r="N43" s="27">
        <v>0</v>
      </c>
      <c r="O43" s="27">
        <v>6138000</v>
      </c>
      <c r="P43" s="27">
        <v>9207000</v>
      </c>
      <c r="Q43" s="27">
        <v>9207000</v>
      </c>
      <c r="R43" s="27">
        <v>6138000</v>
      </c>
      <c r="S43" s="32">
        <f t="shared" si="3"/>
        <v>30690000</v>
      </c>
      <c r="T43" s="2"/>
      <c r="U43" s="2"/>
    </row>
    <row r="44" spans="1:21" ht="78.75" x14ac:dyDescent="0.25">
      <c r="A44" s="25" t="s">
        <v>34</v>
      </c>
      <c r="B44" s="26" t="s">
        <v>87</v>
      </c>
      <c r="C44" s="26" t="s">
        <v>6</v>
      </c>
      <c r="D44" s="43">
        <v>0</v>
      </c>
      <c r="E44" s="43">
        <v>0</v>
      </c>
      <c r="F44" s="43">
        <v>0</v>
      </c>
      <c r="G44" s="43">
        <v>600000</v>
      </c>
      <c r="H44" s="43">
        <v>4700000</v>
      </c>
      <c r="I44" s="43">
        <v>4700000</v>
      </c>
      <c r="J44" s="43">
        <v>0</v>
      </c>
      <c r="K44" s="43">
        <f t="shared" si="2"/>
        <v>10000000</v>
      </c>
      <c r="L44" s="27">
        <v>0</v>
      </c>
      <c r="M44" s="27">
        <v>0</v>
      </c>
      <c r="N44" s="27">
        <v>0</v>
      </c>
      <c r="O44" s="27">
        <v>600000</v>
      </c>
      <c r="P44" s="27">
        <v>4700000</v>
      </c>
      <c r="Q44" s="27">
        <v>4700000</v>
      </c>
      <c r="R44" s="27">
        <v>0</v>
      </c>
      <c r="S44" s="32">
        <f t="shared" si="3"/>
        <v>10000000</v>
      </c>
      <c r="T44" s="2"/>
      <c r="U44" s="2"/>
    </row>
    <row r="45" spans="1:21" ht="78.75" x14ac:dyDescent="0.25">
      <c r="A45" s="25" t="s">
        <v>36</v>
      </c>
      <c r="B45" s="26" t="s">
        <v>87</v>
      </c>
      <c r="C45" s="26" t="s">
        <v>35</v>
      </c>
      <c r="D45" s="43">
        <v>0</v>
      </c>
      <c r="E45" s="43">
        <v>0</v>
      </c>
      <c r="F45" s="43">
        <v>0</v>
      </c>
      <c r="G45" s="43">
        <v>5200000</v>
      </c>
      <c r="H45" s="43">
        <v>5200000</v>
      </c>
      <c r="I45" s="43">
        <v>0</v>
      </c>
      <c r="J45" s="43">
        <v>0</v>
      </c>
      <c r="K45" s="43">
        <f t="shared" si="2"/>
        <v>10400000</v>
      </c>
      <c r="L45" s="27">
        <v>0</v>
      </c>
      <c r="M45" s="27">
        <v>0</v>
      </c>
      <c r="N45" s="27">
        <v>520000</v>
      </c>
      <c r="O45" s="27">
        <v>1040000</v>
      </c>
      <c r="P45" s="27">
        <v>2600000</v>
      </c>
      <c r="Q45" s="27">
        <v>4840000</v>
      </c>
      <c r="R45" s="27">
        <v>1400000</v>
      </c>
      <c r="S45" s="32">
        <f t="shared" si="3"/>
        <v>10400000</v>
      </c>
      <c r="T45" s="2"/>
      <c r="U45" s="2"/>
    </row>
    <row r="46" spans="1:21" ht="31.5" x14ac:dyDescent="0.25">
      <c r="A46" s="25" t="s">
        <v>37</v>
      </c>
      <c r="B46" s="26" t="s">
        <v>87</v>
      </c>
      <c r="C46" s="26" t="s">
        <v>35</v>
      </c>
      <c r="D46" s="43">
        <v>0</v>
      </c>
      <c r="E46" s="43">
        <v>0</v>
      </c>
      <c r="F46" s="43">
        <v>63985</v>
      </c>
      <c r="G46" s="43">
        <v>500000</v>
      </c>
      <c r="H46" s="43">
        <v>1000000</v>
      </c>
      <c r="I46" s="43">
        <v>0</v>
      </c>
      <c r="J46" s="43">
        <v>0</v>
      </c>
      <c r="K46" s="43">
        <f t="shared" si="2"/>
        <v>1563985</v>
      </c>
      <c r="L46" s="27">
        <v>0</v>
      </c>
      <c r="M46" s="27">
        <v>0</v>
      </c>
      <c r="N46" s="27">
        <v>78199.25</v>
      </c>
      <c r="O46" s="27">
        <v>312797</v>
      </c>
      <c r="P46" s="27">
        <v>703793.25</v>
      </c>
      <c r="Q46" s="27">
        <v>469195.5</v>
      </c>
      <c r="R46" s="27">
        <v>0</v>
      </c>
      <c r="S46" s="32">
        <f t="shared" si="3"/>
        <v>1563985</v>
      </c>
      <c r="T46" s="2"/>
      <c r="U46" s="2"/>
    </row>
    <row r="47" spans="1:21" ht="47.25" x14ac:dyDescent="0.25">
      <c r="A47" s="25" t="s">
        <v>38</v>
      </c>
      <c r="B47" s="26" t="s">
        <v>87</v>
      </c>
      <c r="C47" s="26" t="s">
        <v>35</v>
      </c>
      <c r="D47" s="43">
        <v>0</v>
      </c>
      <c r="E47" s="43">
        <v>0</v>
      </c>
      <c r="F47" s="43">
        <v>86015</v>
      </c>
      <c r="G47" s="43">
        <v>32425000</v>
      </c>
      <c r="H47" s="43">
        <v>32425000</v>
      </c>
      <c r="I47" s="43">
        <v>0</v>
      </c>
      <c r="J47" s="43">
        <v>0</v>
      </c>
      <c r="K47" s="43">
        <f t="shared" si="2"/>
        <v>64936015</v>
      </c>
      <c r="L47" s="27">
        <v>0</v>
      </c>
      <c r="M47" s="27">
        <v>0</v>
      </c>
      <c r="N47" s="27">
        <v>113790</v>
      </c>
      <c r="O47" s="27">
        <v>6493603</v>
      </c>
      <c r="P47" s="27">
        <v>12961916</v>
      </c>
      <c r="Q47" s="27">
        <v>25923832</v>
      </c>
      <c r="R47" s="27">
        <v>19442874</v>
      </c>
      <c r="S47" s="32">
        <f t="shared" si="3"/>
        <v>64936015</v>
      </c>
      <c r="T47" s="2"/>
      <c r="U47" s="2"/>
    </row>
    <row r="48" spans="1:21" ht="94.5" x14ac:dyDescent="0.25">
      <c r="A48" s="25" t="s">
        <v>39</v>
      </c>
      <c r="B48" s="26" t="s">
        <v>87</v>
      </c>
      <c r="C48" s="26" t="s">
        <v>35</v>
      </c>
      <c r="D48" s="43">
        <v>0</v>
      </c>
      <c r="E48" s="43">
        <v>0</v>
      </c>
      <c r="F48" s="43">
        <v>324881</v>
      </c>
      <c r="G48" s="43">
        <v>4823082</v>
      </c>
      <c r="H48" s="43">
        <v>816222</v>
      </c>
      <c r="I48" s="43">
        <v>35815</v>
      </c>
      <c r="J48" s="43">
        <v>0</v>
      </c>
      <c r="K48" s="43">
        <f t="shared" si="2"/>
        <v>6000000</v>
      </c>
      <c r="L48" s="27">
        <v>0</v>
      </c>
      <c r="M48" s="27">
        <v>0</v>
      </c>
      <c r="N48" s="27">
        <v>300000</v>
      </c>
      <c r="O48" s="27">
        <v>2100000</v>
      </c>
      <c r="P48" s="27">
        <v>2700000</v>
      </c>
      <c r="Q48" s="27">
        <v>600000</v>
      </c>
      <c r="R48" s="27">
        <v>300000</v>
      </c>
      <c r="S48" s="32">
        <f t="shared" si="3"/>
        <v>6000000</v>
      </c>
      <c r="T48" s="2"/>
      <c r="U48" s="2"/>
    </row>
    <row r="49" spans="1:21" ht="63" x14ac:dyDescent="0.25">
      <c r="A49" s="25" t="s">
        <v>40</v>
      </c>
      <c r="B49" s="26" t="s">
        <v>87</v>
      </c>
      <c r="C49" s="26" t="s">
        <v>35</v>
      </c>
      <c r="D49" s="43">
        <v>0</v>
      </c>
      <c r="E49" s="43">
        <v>0</v>
      </c>
      <c r="F49" s="43">
        <v>0</v>
      </c>
      <c r="G49" s="43">
        <v>3905738</v>
      </c>
      <c r="H49" s="43">
        <v>11035442</v>
      </c>
      <c r="I49" s="43">
        <v>10254751</v>
      </c>
      <c r="J49" s="43">
        <v>3514069</v>
      </c>
      <c r="K49" s="43">
        <f t="shared" si="2"/>
        <v>28710000</v>
      </c>
      <c r="L49" s="27">
        <v>0</v>
      </c>
      <c r="M49" s="27">
        <v>0</v>
      </c>
      <c r="N49" s="27">
        <v>0</v>
      </c>
      <c r="O49" s="27">
        <v>3905738</v>
      </c>
      <c r="P49" s="27">
        <v>11035442</v>
      </c>
      <c r="Q49" s="27">
        <v>10254751</v>
      </c>
      <c r="R49" s="27">
        <v>3514069</v>
      </c>
      <c r="S49" s="32">
        <f t="shared" si="3"/>
        <v>28710000</v>
      </c>
      <c r="T49" s="2"/>
      <c r="U49" s="2"/>
    </row>
    <row r="50" spans="1:21" ht="63" x14ac:dyDescent="0.25">
      <c r="A50" s="25" t="s">
        <v>41</v>
      </c>
      <c r="B50" s="26" t="s">
        <v>88</v>
      </c>
      <c r="C50" s="26" t="s">
        <v>67</v>
      </c>
      <c r="D50" s="43">
        <v>0</v>
      </c>
      <c r="E50" s="43">
        <v>108500</v>
      </c>
      <c r="F50" s="43">
        <v>2646500</v>
      </c>
      <c r="G50" s="43">
        <v>100000</v>
      </c>
      <c r="H50" s="43">
        <v>150000</v>
      </c>
      <c r="I50" s="43">
        <v>150000</v>
      </c>
      <c r="J50" s="43">
        <v>0</v>
      </c>
      <c r="K50" s="43">
        <f t="shared" si="2"/>
        <v>3155000</v>
      </c>
      <c r="L50" s="27">
        <v>0</v>
      </c>
      <c r="M50" s="27">
        <v>0</v>
      </c>
      <c r="N50" s="27">
        <v>578658</v>
      </c>
      <c r="O50" s="27">
        <v>2317974</v>
      </c>
      <c r="P50" s="27">
        <v>139592</v>
      </c>
      <c r="Q50" s="27">
        <v>118776</v>
      </c>
      <c r="R50" s="27">
        <v>0</v>
      </c>
      <c r="S50" s="32">
        <f t="shared" si="3"/>
        <v>3155000</v>
      </c>
      <c r="T50" s="2"/>
      <c r="U50" s="2"/>
    </row>
    <row r="51" spans="1:21" ht="31.5" x14ac:dyDescent="0.25">
      <c r="A51" s="25" t="s">
        <v>42</v>
      </c>
      <c r="B51" s="26" t="s">
        <v>88</v>
      </c>
      <c r="C51" s="26" t="s">
        <v>67</v>
      </c>
      <c r="D51" s="43">
        <v>0</v>
      </c>
      <c r="E51" s="43">
        <v>35750</v>
      </c>
      <c r="F51" s="43">
        <v>178750</v>
      </c>
      <c r="G51" s="43">
        <v>214500</v>
      </c>
      <c r="H51" s="43">
        <v>214500</v>
      </c>
      <c r="I51" s="43">
        <v>71500</v>
      </c>
      <c r="J51" s="43">
        <v>0</v>
      </c>
      <c r="K51" s="43">
        <f t="shared" si="2"/>
        <v>715000</v>
      </c>
      <c r="L51" s="27">
        <v>0</v>
      </c>
      <c r="M51" s="27">
        <v>0</v>
      </c>
      <c r="N51" s="27">
        <v>143000</v>
      </c>
      <c r="O51" s="27">
        <v>250250</v>
      </c>
      <c r="P51" s="27">
        <v>250250</v>
      </c>
      <c r="Q51" s="27">
        <v>71500</v>
      </c>
      <c r="R51" s="27">
        <v>0</v>
      </c>
      <c r="S51" s="32">
        <f t="shared" si="3"/>
        <v>715000</v>
      </c>
      <c r="T51" s="2"/>
      <c r="U51" s="2"/>
    </row>
    <row r="52" spans="1:21" ht="63" x14ac:dyDescent="0.25">
      <c r="A52" s="25" t="s">
        <v>43</v>
      </c>
      <c r="B52" s="26" t="s">
        <v>88</v>
      </c>
      <c r="C52" s="26" t="s">
        <v>67</v>
      </c>
      <c r="D52" s="43">
        <v>0</v>
      </c>
      <c r="E52" s="43">
        <v>65000</v>
      </c>
      <c r="F52" s="43">
        <v>22960085</v>
      </c>
      <c r="G52" s="43">
        <v>29413850</v>
      </c>
      <c r="H52" s="43">
        <v>38022550</v>
      </c>
      <c r="I52" s="43">
        <v>29880856</v>
      </c>
      <c r="J52" s="43">
        <v>29157659</v>
      </c>
      <c r="K52" s="43">
        <f t="shared" si="2"/>
        <v>149500000</v>
      </c>
      <c r="L52" s="27">
        <v>0</v>
      </c>
      <c r="M52" s="27">
        <v>0</v>
      </c>
      <c r="N52" s="27">
        <v>7298074</v>
      </c>
      <c r="O52" s="27">
        <v>33429608</v>
      </c>
      <c r="P52" s="27">
        <v>23743324</v>
      </c>
      <c r="Q52" s="27">
        <v>48158711</v>
      </c>
      <c r="R52" s="27">
        <v>36870283</v>
      </c>
      <c r="S52" s="32">
        <f t="shared" si="3"/>
        <v>149500000</v>
      </c>
      <c r="T52" s="2"/>
      <c r="U52" s="2"/>
    </row>
    <row r="53" spans="1:21" ht="63" x14ac:dyDescent="0.25">
      <c r="A53" s="25" t="s">
        <v>44</v>
      </c>
      <c r="B53" s="26" t="s">
        <v>88</v>
      </c>
      <c r="C53" s="26" t="s">
        <v>67</v>
      </c>
      <c r="D53" s="43">
        <v>0</v>
      </c>
      <c r="E53" s="43">
        <v>0</v>
      </c>
      <c r="F53" s="43">
        <v>850000</v>
      </c>
      <c r="G53" s="43">
        <v>2975000</v>
      </c>
      <c r="H53" s="43">
        <v>2550000</v>
      </c>
      <c r="I53" s="43">
        <v>1700000</v>
      </c>
      <c r="J53" s="43">
        <v>425000</v>
      </c>
      <c r="K53" s="43">
        <f t="shared" si="2"/>
        <v>8500000</v>
      </c>
      <c r="L53" s="27">
        <v>0</v>
      </c>
      <c r="M53" s="27">
        <v>0</v>
      </c>
      <c r="N53" s="27">
        <v>850000</v>
      </c>
      <c r="O53" s="27">
        <v>2975000</v>
      </c>
      <c r="P53" s="27">
        <v>2550000</v>
      </c>
      <c r="Q53" s="27">
        <v>1700000</v>
      </c>
      <c r="R53" s="27">
        <v>425000</v>
      </c>
      <c r="S53" s="32">
        <f t="shared" si="3"/>
        <v>8500000</v>
      </c>
      <c r="T53" s="2"/>
      <c r="U53" s="2"/>
    </row>
    <row r="54" spans="1:21" ht="47.25" x14ac:dyDescent="0.25">
      <c r="A54" s="25" t="s">
        <v>45</v>
      </c>
      <c r="B54" s="26" t="s">
        <v>88</v>
      </c>
      <c r="C54" s="26" t="s">
        <v>67</v>
      </c>
      <c r="D54" s="43">
        <v>0</v>
      </c>
      <c r="E54" s="43">
        <v>25000</v>
      </c>
      <c r="F54" s="43">
        <v>175000</v>
      </c>
      <c r="G54" s="43">
        <v>250000</v>
      </c>
      <c r="H54" s="43">
        <v>50000</v>
      </c>
      <c r="I54" s="43">
        <v>0</v>
      </c>
      <c r="J54" s="43">
        <v>0</v>
      </c>
      <c r="K54" s="43">
        <f t="shared" si="2"/>
        <v>500000</v>
      </c>
      <c r="L54" s="27">
        <v>0</v>
      </c>
      <c r="M54" s="27">
        <v>0</v>
      </c>
      <c r="N54" s="27">
        <v>50000</v>
      </c>
      <c r="O54" s="27">
        <v>275000</v>
      </c>
      <c r="P54" s="27">
        <v>175000</v>
      </c>
      <c r="Q54" s="27">
        <v>0</v>
      </c>
      <c r="R54" s="27">
        <v>0</v>
      </c>
      <c r="S54" s="32">
        <f t="shared" si="3"/>
        <v>500000</v>
      </c>
      <c r="T54" s="2"/>
      <c r="U54" s="2"/>
    </row>
    <row r="55" spans="1:21" ht="31.5" x14ac:dyDescent="0.25">
      <c r="A55" s="25" t="s">
        <v>46</v>
      </c>
      <c r="B55" s="26" t="s">
        <v>88</v>
      </c>
      <c r="C55" s="26" t="s">
        <v>67</v>
      </c>
      <c r="D55" s="43">
        <v>0</v>
      </c>
      <c r="E55" s="43">
        <v>150000</v>
      </c>
      <c r="F55" s="43">
        <v>750000</v>
      </c>
      <c r="G55" s="43">
        <v>900000</v>
      </c>
      <c r="H55" s="43">
        <v>600000</v>
      </c>
      <c r="I55" s="43">
        <v>300000</v>
      </c>
      <c r="J55" s="43">
        <v>300000</v>
      </c>
      <c r="K55" s="43">
        <f t="shared" si="2"/>
        <v>3000000</v>
      </c>
      <c r="L55" s="27">
        <v>0</v>
      </c>
      <c r="M55" s="27">
        <v>0</v>
      </c>
      <c r="N55" s="27">
        <v>0</v>
      </c>
      <c r="O55" s="27">
        <v>900000</v>
      </c>
      <c r="P55" s="27">
        <v>1500000</v>
      </c>
      <c r="Q55" s="27">
        <v>300000</v>
      </c>
      <c r="R55" s="27">
        <v>300000</v>
      </c>
      <c r="S55" s="32">
        <f t="shared" si="3"/>
        <v>3000000</v>
      </c>
      <c r="T55" s="2"/>
      <c r="U55" s="2"/>
    </row>
    <row r="56" spans="1:21" ht="94.5" x14ac:dyDescent="0.25">
      <c r="A56" s="25" t="s">
        <v>47</v>
      </c>
      <c r="B56" s="26" t="s">
        <v>88</v>
      </c>
      <c r="C56" s="26" t="s">
        <v>67</v>
      </c>
      <c r="D56" s="43">
        <v>0</v>
      </c>
      <c r="E56" s="43">
        <v>774000</v>
      </c>
      <c r="F56" s="43">
        <v>2322000</v>
      </c>
      <c r="G56" s="43">
        <v>3096000</v>
      </c>
      <c r="H56" s="43">
        <v>4644000</v>
      </c>
      <c r="I56" s="43">
        <v>3096000</v>
      </c>
      <c r="J56" s="43">
        <v>1548000</v>
      </c>
      <c r="K56" s="43">
        <f t="shared" si="2"/>
        <v>15480000</v>
      </c>
      <c r="L56" s="27">
        <v>0</v>
      </c>
      <c r="M56" s="27">
        <v>0</v>
      </c>
      <c r="N56" s="27">
        <v>200000</v>
      </c>
      <c r="O56" s="27">
        <v>4070000</v>
      </c>
      <c r="P56" s="27">
        <v>4644000</v>
      </c>
      <c r="Q56" s="27">
        <v>5018000</v>
      </c>
      <c r="R56" s="27">
        <v>1548000</v>
      </c>
      <c r="S56" s="32">
        <f t="shared" si="3"/>
        <v>15480000</v>
      </c>
      <c r="T56" s="2"/>
      <c r="U56" s="2"/>
    </row>
    <row r="57" spans="1:21" ht="63" x14ac:dyDescent="0.25">
      <c r="A57" s="25" t="s">
        <v>48</v>
      </c>
      <c r="B57" s="26" t="s">
        <v>88</v>
      </c>
      <c r="C57" s="26" t="s">
        <v>67</v>
      </c>
      <c r="D57" s="43">
        <v>0</v>
      </c>
      <c r="E57" s="43">
        <v>32500</v>
      </c>
      <c r="F57" s="43">
        <v>97500</v>
      </c>
      <c r="G57" s="43">
        <v>260000</v>
      </c>
      <c r="H57" s="43">
        <v>260000</v>
      </c>
      <c r="I57" s="43">
        <v>0</v>
      </c>
      <c r="J57" s="43">
        <v>0</v>
      </c>
      <c r="K57" s="43">
        <f t="shared" si="2"/>
        <v>650000</v>
      </c>
      <c r="L57" s="27">
        <v>0</v>
      </c>
      <c r="M57" s="27">
        <v>0</v>
      </c>
      <c r="N57" s="27">
        <v>97500</v>
      </c>
      <c r="O57" s="27">
        <v>292500</v>
      </c>
      <c r="P57" s="27">
        <v>260000</v>
      </c>
      <c r="Q57" s="27">
        <v>0</v>
      </c>
      <c r="R57" s="27">
        <v>0</v>
      </c>
      <c r="S57" s="32">
        <f t="shared" si="3"/>
        <v>650000</v>
      </c>
      <c r="T57" s="2"/>
      <c r="U57" s="2"/>
    </row>
    <row r="58" spans="1:21" ht="63" x14ac:dyDescent="0.25">
      <c r="A58" s="25" t="s">
        <v>49</v>
      </c>
      <c r="B58" s="26" t="s">
        <v>84</v>
      </c>
      <c r="C58" s="26" t="s">
        <v>3</v>
      </c>
      <c r="D58" s="43">
        <v>0</v>
      </c>
      <c r="E58" s="43">
        <v>0</v>
      </c>
      <c r="F58" s="43">
        <v>749168.6326862222</v>
      </c>
      <c r="G58" s="43">
        <v>890337.26537244453</v>
      </c>
      <c r="H58" s="43">
        <v>1167737.2653724444</v>
      </c>
      <c r="I58" s="43">
        <v>890337.26537244453</v>
      </c>
      <c r="J58" s="43">
        <v>890337.26537244453</v>
      </c>
      <c r="K58" s="43">
        <f t="shared" si="2"/>
        <v>4587917.6941760005</v>
      </c>
      <c r="L58" s="27">
        <v>0</v>
      </c>
      <c r="M58" s="27">
        <v>0</v>
      </c>
      <c r="N58" s="27">
        <v>749168.6326862222</v>
      </c>
      <c r="O58" s="27">
        <v>890337.26537244453</v>
      </c>
      <c r="P58" s="27">
        <v>1167737.2653724444</v>
      </c>
      <c r="Q58" s="27">
        <v>890337.26537244453</v>
      </c>
      <c r="R58" s="27">
        <v>890337.26537244453</v>
      </c>
      <c r="S58" s="32">
        <f t="shared" si="3"/>
        <v>4587917.6941760005</v>
      </c>
      <c r="T58" s="2"/>
      <c r="U58" s="2"/>
    </row>
    <row r="59" spans="1:21" ht="31.5" x14ac:dyDescent="0.25">
      <c r="A59" s="25" t="s">
        <v>50</v>
      </c>
      <c r="B59" s="26" t="s">
        <v>84</v>
      </c>
      <c r="C59" s="26" t="s">
        <v>3</v>
      </c>
      <c r="D59" s="43">
        <v>0</v>
      </c>
      <c r="E59" s="43">
        <v>0</v>
      </c>
      <c r="F59" s="43">
        <v>10387747.6355024</v>
      </c>
      <c r="G59" s="43">
        <v>22088053.0087048</v>
      </c>
      <c r="H59" s="43">
        <v>22088053.0087048</v>
      </c>
      <c r="I59" s="43">
        <v>27174114.326455999</v>
      </c>
      <c r="J59" s="43">
        <v>27174114.326455999</v>
      </c>
      <c r="K59" s="43">
        <f t="shared" si="2"/>
        <v>108912082.305824</v>
      </c>
      <c r="L59" s="27">
        <v>0</v>
      </c>
      <c r="M59" s="27">
        <v>0</v>
      </c>
      <c r="N59" s="27">
        <v>0</v>
      </c>
      <c r="O59" s="27">
        <v>24606039</v>
      </c>
      <c r="P59" s="27">
        <v>24606039</v>
      </c>
      <c r="Q59" s="27">
        <v>30057814</v>
      </c>
      <c r="R59" s="27">
        <v>29642190</v>
      </c>
      <c r="S59" s="32">
        <f t="shared" si="3"/>
        <v>108912082</v>
      </c>
      <c r="T59" s="2"/>
      <c r="U59" s="2"/>
    </row>
    <row r="60" spans="1:21" ht="31.5" x14ac:dyDescent="0.25">
      <c r="A60" s="25" t="s">
        <v>76</v>
      </c>
      <c r="B60" s="26" t="s">
        <v>84</v>
      </c>
      <c r="C60" s="26" t="s">
        <v>19</v>
      </c>
      <c r="D60" s="43">
        <v>0</v>
      </c>
      <c r="E60" s="43">
        <v>0</v>
      </c>
      <c r="F60" s="43">
        <v>0</v>
      </c>
      <c r="G60" s="43">
        <v>5775000.0000000009</v>
      </c>
      <c r="H60" s="43">
        <v>18975000</v>
      </c>
      <c r="I60" s="43">
        <v>33000000</v>
      </c>
      <c r="J60" s="43">
        <v>24750000</v>
      </c>
      <c r="K60" s="43">
        <f t="shared" si="2"/>
        <v>82500000</v>
      </c>
      <c r="L60" s="27">
        <v>0</v>
      </c>
      <c r="M60" s="27">
        <v>0</v>
      </c>
      <c r="N60" s="27">
        <v>0</v>
      </c>
      <c r="O60" s="27">
        <v>5775000.0000000009</v>
      </c>
      <c r="P60" s="27">
        <v>18975000</v>
      </c>
      <c r="Q60" s="27">
        <v>33000000</v>
      </c>
      <c r="R60" s="27">
        <v>24750000</v>
      </c>
      <c r="S60" s="32">
        <f t="shared" si="3"/>
        <v>82500000</v>
      </c>
      <c r="T60" s="2"/>
      <c r="U60" s="2"/>
    </row>
    <row r="61" spans="1:21" ht="31.5" x14ac:dyDescent="0.25">
      <c r="A61" s="25" t="s">
        <v>51</v>
      </c>
      <c r="B61" s="26" t="s">
        <v>86</v>
      </c>
      <c r="C61" s="26" t="s">
        <v>63</v>
      </c>
      <c r="D61" s="43">
        <v>0</v>
      </c>
      <c r="E61" s="43">
        <v>0</v>
      </c>
      <c r="F61" s="43">
        <v>900000</v>
      </c>
      <c r="G61" s="43">
        <v>850000</v>
      </c>
      <c r="H61" s="43">
        <v>350000</v>
      </c>
      <c r="I61" s="43">
        <v>0</v>
      </c>
      <c r="J61" s="43">
        <v>0</v>
      </c>
      <c r="K61" s="43">
        <f t="shared" si="2"/>
        <v>2100000</v>
      </c>
      <c r="L61" s="27">
        <v>0</v>
      </c>
      <c r="M61" s="27">
        <v>0</v>
      </c>
      <c r="N61" s="27">
        <v>720495</v>
      </c>
      <c r="O61" s="27">
        <v>929275</v>
      </c>
      <c r="P61" s="27">
        <v>450230</v>
      </c>
      <c r="Q61" s="27">
        <v>0</v>
      </c>
      <c r="R61" s="27">
        <v>0</v>
      </c>
      <c r="S61" s="32">
        <f t="shared" si="3"/>
        <v>2100000</v>
      </c>
      <c r="T61" s="2"/>
      <c r="U61" s="2"/>
    </row>
    <row r="62" spans="1:21" ht="31.5" x14ac:dyDescent="0.25">
      <c r="A62" s="25" t="s">
        <v>52</v>
      </c>
      <c r="B62" s="26" t="s">
        <v>86</v>
      </c>
      <c r="C62" s="26" t="s">
        <v>63</v>
      </c>
      <c r="D62" s="43">
        <v>0</v>
      </c>
      <c r="E62" s="43">
        <v>0</v>
      </c>
      <c r="F62" s="43">
        <v>750000</v>
      </c>
      <c r="G62" s="43">
        <v>850000</v>
      </c>
      <c r="H62" s="43">
        <v>280000</v>
      </c>
      <c r="I62" s="43">
        <v>0</v>
      </c>
      <c r="J62" s="43">
        <v>0</v>
      </c>
      <c r="K62" s="43">
        <f t="shared" si="2"/>
        <v>1880000</v>
      </c>
      <c r="L62" s="27">
        <v>0</v>
      </c>
      <c r="M62" s="27">
        <v>0</v>
      </c>
      <c r="N62" s="27">
        <v>540495</v>
      </c>
      <c r="O62" s="27">
        <v>929275</v>
      </c>
      <c r="P62" s="27">
        <v>410230</v>
      </c>
      <c r="Q62" s="27">
        <v>0</v>
      </c>
      <c r="R62" s="27">
        <v>0</v>
      </c>
      <c r="S62" s="32">
        <f t="shared" si="3"/>
        <v>1880000</v>
      </c>
      <c r="T62" s="2"/>
      <c r="U62" s="2"/>
    </row>
    <row r="63" spans="1:21" ht="47.25" x14ac:dyDescent="0.25">
      <c r="A63" s="25" t="s">
        <v>77</v>
      </c>
      <c r="B63" s="26" t="s">
        <v>86</v>
      </c>
      <c r="C63" s="26" t="s">
        <v>63</v>
      </c>
      <c r="D63" s="43">
        <v>0</v>
      </c>
      <c r="E63" s="43">
        <v>0</v>
      </c>
      <c r="F63" s="43">
        <v>10000</v>
      </c>
      <c r="G63" s="43">
        <v>10000</v>
      </c>
      <c r="H63" s="43">
        <v>0</v>
      </c>
      <c r="I63" s="43">
        <v>0</v>
      </c>
      <c r="J63" s="43">
        <v>0</v>
      </c>
      <c r="K63" s="43">
        <f t="shared" si="2"/>
        <v>20000</v>
      </c>
      <c r="L63" s="27">
        <v>0</v>
      </c>
      <c r="M63" s="27">
        <v>0</v>
      </c>
      <c r="N63" s="27">
        <v>10000</v>
      </c>
      <c r="O63" s="27">
        <v>10000</v>
      </c>
      <c r="P63" s="27">
        <v>0</v>
      </c>
      <c r="Q63" s="27">
        <v>0</v>
      </c>
      <c r="R63" s="27">
        <v>0</v>
      </c>
      <c r="S63" s="32">
        <f t="shared" si="3"/>
        <v>20000</v>
      </c>
      <c r="T63" s="2"/>
      <c r="U63" s="2"/>
    </row>
    <row r="64" spans="1:21" ht="78.75" x14ac:dyDescent="0.25">
      <c r="A64" s="25" t="s">
        <v>78</v>
      </c>
      <c r="B64" s="26" t="s">
        <v>86</v>
      </c>
      <c r="C64" s="26" t="s">
        <v>63</v>
      </c>
      <c r="D64" s="43">
        <v>0</v>
      </c>
      <c r="E64" s="43">
        <v>0</v>
      </c>
      <c r="F64" s="43">
        <v>0</v>
      </c>
      <c r="G64" s="43">
        <v>1000000</v>
      </c>
      <c r="H64" s="43">
        <v>2000000</v>
      </c>
      <c r="I64" s="43">
        <v>0</v>
      </c>
      <c r="J64" s="43">
        <v>0</v>
      </c>
      <c r="K64" s="43">
        <f t="shared" si="2"/>
        <v>3000000</v>
      </c>
      <c r="L64" s="27">
        <v>0</v>
      </c>
      <c r="M64" s="27">
        <v>0</v>
      </c>
      <c r="N64" s="27">
        <v>0</v>
      </c>
      <c r="O64" s="27">
        <v>1000000</v>
      </c>
      <c r="P64" s="27">
        <v>2000000</v>
      </c>
      <c r="Q64" s="27">
        <v>0</v>
      </c>
      <c r="R64" s="27">
        <v>0</v>
      </c>
      <c r="S64" s="32">
        <f t="shared" si="3"/>
        <v>3000000</v>
      </c>
      <c r="T64" s="2"/>
      <c r="U64" s="2"/>
    </row>
    <row r="65" spans="1:21" ht="31.5" x14ac:dyDescent="0.25">
      <c r="A65" s="25" t="s">
        <v>53</v>
      </c>
      <c r="B65" s="26" t="s">
        <v>86</v>
      </c>
      <c r="C65" s="26" t="s">
        <v>63</v>
      </c>
      <c r="D65" s="43">
        <v>0</v>
      </c>
      <c r="E65" s="43">
        <v>0</v>
      </c>
      <c r="F65" s="43">
        <v>135000</v>
      </c>
      <c r="G65" s="43">
        <v>0</v>
      </c>
      <c r="H65" s="43">
        <v>0</v>
      </c>
      <c r="I65" s="43">
        <v>0</v>
      </c>
      <c r="J65" s="43">
        <v>0</v>
      </c>
      <c r="K65" s="43">
        <f t="shared" si="2"/>
        <v>135000</v>
      </c>
      <c r="L65" s="27">
        <v>0</v>
      </c>
      <c r="M65" s="27">
        <v>0</v>
      </c>
      <c r="N65" s="27">
        <v>135000</v>
      </c>
      <c r="O65" s="27">
        <v>0</v>
      </c>
      <c r="P65" s="27">
        <v>0</v>
      </c>
      <c r="Q65" s="27">
        <v>0</v>
      </c>
      <c r="R65" s="27">
        <v>0</v>
      </c>
      <c r="S65" s="32">
        <f t="shared" si="3"/>
        <v>135000</v>
      </c>
      <c r="T65" s="2"/>
      <c r="U65" s="2"/>
    </row>
    <row r="66" spans="1:21" ht="47.25" x14ac:dyDescent="0.25">
      <c r="A66" s="25" t="s">
        <v>54</v>
      </c>
      <c r="B66" s="26" t="s">
        <v>86</v>
      </c>
      <c r="C66" s="26" t="s">
        <v>63</v>
      </c>
      <c r="D66" s="43">
        <v>0</v>
      </c>
      <c r="E66" s="43">
        <v>0</v>
      </c>
      <c r="F66" s="43">
        <v>0</v>
      </c>
      <c r="G66" s="43">
        <v>1392000</v>
      </c>
      <c r="H66" s="43">
        <v>0</v>
      </c>
      <c r="I66" s="43">
        <v>0</v>
      </c>
      <c r="J66" s="43">
        <v>0</v>
      </c>
      <c r="K66" s="43">
        <f t="shared" si="2"/>
        <v>1392000</v>
      </c>
      <c r="L66" s="27">
        <v>0</v>
      </c>
      <c r="M66" s="27">
        <v>0</v>
      </c>
      <c r="N66" s="27">
        <v>0</v>
      </c>
      <c r="O66" s="27">
        <v>1392000</v>
      </c>
      <c r="P66" s="27">
        <v>0</v>
      </c>
      <c r="Q66" s="27">
        <v>0</v>
      </c>
      <c r="R66" s="27">
        <v>0</v>
      </c>
      <c r="S66" s="32">
        <f t="shared" si="3"/>
        <v>1392000</v>
      </c>
      <c r="T66" s="2"/>
      <c r="U66" s="2"/>
    </row>
    <row r="67" spans="1:21" ht="47.25" x14ac:dyDescent="0.25">
      <c r="A67" s="25" t="s">
        <v>55</v>
      </c>
      <c r="B67" s="26" t="s">
        <v>86</v>
      </c>
      <c r="C67" s="26" t="s">
        <v>63</v>
      </c>
      <c r="D67" s="43">
        <v>0</v>
      </c>
      <c r="E67" s="43">
        <v>0</v>
      </c>
      <c r="F67" s="43">
        <v>9422</v>
      </c>
      <c r="G67" s="43">
        <v>487716</v>
      </c>
      <c r="H67" s="43">
        <v>6304287</v>
      </c>
      <c r="I67" s="43">
        <v>3393189</v>
      </c>
      <c r="J67" s="43">
        <v>2563386</v>
      </c>
      <c r="K67" s="43">
        <f t="shared" si="2"/>
        <v>12758000</v>
      </c>
      <c r="L67" s="27">
        <v>0</v>
      </c>
      <c r="M67" s="27">
        <v>0</v>
      </c>
      <c r="N67" s="27">
        <v>20331</v>
      </c>
      <c r="O67" s="27">
        <v>140673</v>
      </c>
      <c r="P67" s="27">
        <v>6912808</v>
      </c>
      <c r="Q67" s="27">
        <v>3307717</v>
      </c>
      <c r="R67" s="27">
        <v>2376471</v>
      </c>
      <c r="S67" s="32">
        <f t="shared" si="3"/>
        <v>12758000</v>
      </c>
      <c r="T67" s="2"/>
      <c r="U67" s="2"/>
    </row>
    <row r="68" spans="1:21" ht="63" x14ac:dyDescent="0.25">
      <c r="A68" s="25" t="s">
        <v>56</v>
      </c>
      <c r="B68" s="26" t="s">
        <v>86</v>
      </c>
      <c r="C68" s="26" t="s">
        <v>64</v>
      </c>
      <c r="D68" s="43">
        <v>0</v>
      </c>
      <c r="E68" s="43">
        <v>70122</v>
      </c>
      <c r="F68" s="43">
        <v>344906</v>
      </c>
      <c r="G68" s="43">
        <v>457662</v>
      </c>
      <c r="H68" s="43">
        <v>601320</v>
      </c>
      <c r="I68" s="43">
        <v>0</v>
      </c>
      <c r="J68" s="43">
        <v>0</v>
      </c>
      <c r="K68" s="43">
        <f t="shared" si="2"/>
        <v>1474010</v>
      </c>
      <c r="L68" s="27">
        <v>0</v>
      </c>
      <c r="M68" s="27">
        <v>0</v>
      </c>
      <c r="N68" s="27">
        <v>294800</v>
      </c>
      <c r="O68" s="27">
        <v>746000</v>
      </c>
      <c r="P68" s="27">
        <v>433210</v>
      </c>
      <c r="Q68" s="27">
        <v>0</v>
      </c>
      <c r="R68" s="27">
        <v>0</v>
      </c>
      <c r="S68" s="32">
        <f t="shared" si="3"/>
        <v>1474010</v>
      </c>
      <c r="T68" s="2"/>
      <c r="U68" s="2"/>
    </row>
    <row r="69" spans="1:21" ht="47.25" x14ac:dyDescent="0.25">
      <c r="A69" s="25" t="s">
        <v>57</v>
      </c>
      <c r="B69" s="26" t="s">
        <v>86</v>
      </c>
      <c r="C69" s="26" t="s">
        <v>64</v>
      </c>
      <c r="D69" s="43">
        <v>0</v>
      </c>
      <c r="E69" s="43">
        <v>0</v>
      </c>
      <c r="F69" s="43">
        <v>50000</v>
      </c>
      <c r="G69" s="43">
        <v>500000</v>
      </c>
      <c r="H69" s="43">
        <v>500000</v>
      </c>
      <c r="I69" s="43">
        <v>0</v>
      </c>
      <c r="J69" s="43">
        <v>0</v>
      </c>
      <c r="K69" s="43">
        <f t="shared" si="2"/>
        <v>1050000</v>
      </c>
      <c r="L69" s="27">
        <v>0</v>
      </c>
      <c r="M69" s="27">
        <v>0</v>
      </c>
      <c r="N69" s="27">
        <v>340000</v>
      </c>
      <c r="O69" s="27">
        <v>280000</v>
      </c>
      <c r="P69" s="27">
        <v>430000</v>
      </c>
      <c r="Q69" s="27">
        <v>0</v>
      </c>
      <c r="R69" s="27">
        <v>0</v>
      </c>
      <c r="S69" s="32">
        <f t="shared" si="3"/>
        <v>1050000</v>
      </c>
      <c r="T69" s="2"/>
      <c r="U69" s="2"/>
    </row>
    <row r="70" spans="1:21" ht="110.25" x14ac:dyDescent="0.25">
      <c r="A70" s="25" t="s">
        <v>58</v>
      </c>
      <c r="B70" s="26" t="s">
        <v>86</v>
      </c>
      <c r="C70" s="26" t="s">
        <v>68</v>
      </c>
      <c r="D70" s="43">
        <v>0</v>
      </c>
      <c r="E70" s="43">
        <v>0</v>
      </c>
      <c r="F70" s="43">
        <v>1007626</v>
      </c>
      <c r="G70" s="43">
        <v>2275569</v>
      </c>
      <c r="H70" s="43">
        <v>2189867</v>
      </c>
      <c r="I70" s="43">
        <v>1367721</v>
      </c>
      <c r="J70" s="43">
        <v>731247</v>
      </c>
      <c r="K70" s="43">
        <f t="shared" si="2"/>
        <v>7572030</v>
      </c>
      <c r="L70" s="27">
        <v>0</v>
      </c>
      <c r="M70" s="27">
        <v>0</v>
      </c>
      <c r="N70" s="27">
        <v>498813</v>
      </c>
      <c r="O70" s="27">
        <v>2313642</v>
      </c>
      <c r="P70" s="27">
        <v>2619464</v>
      </c>
      <c r="Q70" s="27">
        <v>1395151</v>
      </c>
      <c r="R70" s="27">
        <v>744960</v>
      </c>
      <c r="S70" s="32">
        <f t="shared" si="3"/>
        <v>7572030</v>
      </c>
      <c r="T70" s="2"/>
      <c r="U70" s="2"/>
    </row>
    <row r="71" spans="1:21" ht="47.25" x14ac:dyDescent="0.25">
      <c r="A71" s="25" t="s">
        <v>59</v>
      </c>
      <c r="B71" s="26" t="s">
        <v>86</v>
      </c>
      <c r="C71" s="26" t="s">
        <v>95</v>
      </c>
      <c r="D71" s="43">
        <v>0</v>
      </c>
      <c r="E71" s="43">
        <v>100000</v>
      </c>
      <c r="F71" s="43">
        <v>150000</v>
      </c>
      <c r="G71" s="43">
        <v>150000</v>
      </c>
      <c r="H71" s="43">
        <v>100000</v>
      </c>
      <c r="I71" s="43">
        <v>50000</v>
      </c>
      <c r="J71" s="43">
        <v>50000</v>
      </c>
      <c r="K71" s="43">
        <f t="shared" si="2"/>
        <v>600000</v>
      </c>
      <c r="L71" s="27">
        <v>0</v>
      </c>
      <c r="M71" s="27">
        <v>0</v>
      </c>
      <c r="N71" s="27">
        <v>100000</v>
      </c>
      <c r="O71" s="27">
        <v>150000</v>
      </c>
      <c r="P71" s="27">
        <v>150000</v>
      </c>
      <c r="Q71" s="27">
        <v>150000</v>
      </c>
      <c r="R71" s="27">
        <v>50000</v>
      </c>
      <c r="S71" s="32">
        <f t="shared" si="3"/>
        <v>600000</v>
      </c>
      <c r="T71" s="2"/>
      <c r="U71" s="2"/>
    </row>
    <row r="72" spans="1:21" ht="63" x14ac:dyDescent="0.25">
      <c r="A72" s="25" t="s">
        <v>60</v>
      </c>
      <c r="B72" s="26" t="s">
        <v>86</v>
      </c>
      <c r="C72" s="26" t="s">
        <v>95</v>
      </c>
      <c r="D72" s="43">
        <v>0</v>
      </c>
      <c r="E72" s="43">
        <v>300000</v>
      </c>
      <c r="F72" s="43">
        <v>350000</v>
      </c>
      <c r="G72" s="43">
        <v>400000</v>
      </c>
      <c r="H72" s="43">
        <v>300000</v>
      </c>
      <c r="I72" s="43">
        <v>250000</v>
      </c>
      <c r="J72" s="43">
        <v>200000</v>
      </c>
      <c r="K72" s="43">
        <f t="shared" ref="K72:K74" si="4">J72+I72+H72+G72+F72+E72+D72</f>
        <v>1800000</v>
      </c>
      <c r="L72" s="27">
        <v>0</v>
      </c>
      <c r="M72" s="27">
        <v>0</v>
      </c>
      <c r="N72" s="27">
        <v>140000</v>
      </c>
      <c r="O72" s="27">
        <v>500000</v>
      </c>
      <c r="P72" s="27">
        <v>510000</v>
      </c>
      <c r="Q72" s="27">
        <v>450000</v>
      </c>
      <c r="R72" s="27">
        <v>200000</v>
      </c>
      <c r="S72" s="32">
        <f t="shared" ref="S72:S74" si="5">R72+Q72+P72+O72+N72+M72+L72</f>
        <v>1800000</v>
      </c>
      <c r="T72" s="2"/>
      <c r="U72" s="2"/>
    </row>
    <row r="73" spans="1:21" ht="47.25" x14ac:dyDescent="0.25">
      <c r="A73" s="25" t="s">
        <v>61</v>
      </c>
      <c r="B73" s="26" t="s">
        <v>86</v>
      </c>
      <c r="C73" s="26" t="s">
        <v>95</v>
      </c>
      <c r="D73" s="43">
        <v>0</v>
      </c>
      <c r="E73" s="43">
        <v>300000</v>
      </c>
      <c r="F73" s="43">
        <v>250000</v>
      </c>
      <c r="G73" s="43">
        <v>350000</v>
      </c>
      <c r="H73" s="43">
        <v>0</v>
      </c>
      <c r="I73" s="43">
        <v>0</v>
      </c>
      <c r="J73" s="43">
        <v>0</v>
      </c>
      <c r="K73" s="43">
        <f t="shared" si="4"/>
        <v>900000</v>
      </c>
      <c r="L73" s="27">
        <v>0</v>
      </c>
      <c r="M73" s="27">
        <v>0</v>
      </c>
      <c r="N73" s="27">
        <v>100000</v>
      </c>
      <c r="O73" s="27">
        <v>350000</v>
      </c>
      <c r="P73" s="27">
        <v>300000</v>
      </c>
      <c r="Q73" s="27">
        <v>150000</v>
      </c>
      <c r="R73" s="27">
        <v>0</v>
      </c>
      <c r="S73" s="32">
        <f t="shared" si="5"/>
        <v>900000</v>
      </c>
      <c r="T73" s="2"/>
      <c r="U73" s="2"/>
    </row>
    <row r="74" spans="1:21" ht="78.75" x14ac:dyDescent="0.25">
      <c r="A74" s="25" t="s">
        <v>62</v>
      </c>
      <c r="B74" s="26" t="s">
        <v>86</v>
      </c>
      <c r="C74" s="26" t="s">
        <v>95</v>
      </c>
      <c r="D74" s="43">
        <v>0</v>
      </c>
      <c r="E74" s="43">
        <v>0</v>
      </c>
      <c r="F74" s="43">
        <v>300000</v>
      </c>
      <c r="G74" s="43">
        <v>650000</v>
      </c>
      <c r="H74" s="43">
        <v>650000</v>
      </c>
      <c r="I74" s="43">
        <v>568960</v>
      </c>
      <c r="J74" s="43">
        <v>150000</v>
      </c>
      <c r="K74" s="43">
        <f t="shared" si="4"/>
        <v>2318960</v>
      </c>
      <c r="L74" s="27">
        <v>0</v>
      </c>
      <c r="M74" s="27">
        <v>0</v>
      </c>
      <c r="N74" s="27">
        <v>100000</v>
      </c>
      <c r="O74" s="27">
        <v>750000</v>
      </c>
      <c r="P74" s="27">
        <v>750000</v>
      </c>
      <c r="Q74" s="27">
        <v>568960</v>
      </c>
      <c r="R74" s="27">
        <v>150000</v>
      </c>
      <c r="S74" s="32">
        <f t="shared" si="5"/>
        <v>2318960</v>
      </c>
      <c r="T74" s="2"/>
      <c r="U74" s="2"/>
    </row>
    <row r="75" spans="1:21" x14ac:dyDescent="0.25">
      <c r="L75" s="2"/>
      <c r="M75" s="2"/>
      <c r="N75" s="2"/>
      <c r="O75" s="2"/>
      <c r="P75" s="2"/>
      <c r="Q75" s="2"/>
      <c r="R75" s="2"/>
      <c r="S75" s="2"/>
      <c r="U75" s="2"/>
    </row>
    <row r="76" spans="1:21" ht="45" x14ac:dyDescent="0.25">
      <c r="A76" s="29" t="s">
        <v>129</v>
      </c>
      <c r="U76" s="2"/>
    </row>
  </sheetData>
  <autoFilter ref="A6:U74" xr:uid="{00000000-0009-0000-0000-000000000000}"/>
  <mergeCells count="20">
    <mergeCell ref="A5:C5"/>
    <mergeCell ref="A1:S1"/>
    <mergeCell ref="L8:L9"/>
    <mergeCell ref="M8:M9"/>
    <mergeCell ref="N8:N9"/>
    <mergeCell ref="O8:O9"/>
    <mergeCell ref="P8:P9"/>
    <mergeCell ref="Q8:Q9"/>
    <mergeCell ref="R8:R9"/>
    <mergeCell ref="S8:S9"/>
    <mergeCell ref="Q11:Q12"/>
    <mergeCell ref="R11:R12"/>
    <mergeCell ref="S11:S12"/>
    <mergeCell ref="D3:K3"/>
    <mergeCell ref="L3:S3"/>
    <mergeCell ref="L11:L12"/>
    <mergeCell ref="M11:M12"/>
    <mergeCell ref="N11:N12"/>
    <mergeCell ref="O11:O12"/>
    <mergeCell ref="P11:P12"/>
  </mergeCells>
  <phoneticPr fontId="20" type="noConversion"/>
  <dataValidations count="2">
    <dataValidation type="list" allowBlank="1" showInputMessage="1" showErrorMessage="1" sqref="A43 A45:A49" xr:uid="{00000000-0002-0000-0000-000000000000}">
      <formula1>$N$7:$N$92</formula1>
    </dataValidation>
    <dataValidation type="list" allowBlank="1" showInputMessage="1" showErrorMessage="1" sqref="A23 A30:A31 A16:A17 A21 A25:A28 A65:A73 A61:A62 A58:A59 A34:A35 A13:A14" xr:uid="{00000000-0002-0000-0000-000001000000}">
      <formula1>$N$7:$N$99</formula1>
    </dataValidation>
  </dataValidations>
  <pageMargins left="0.70866141732283472" right="0.70866141732283472" top="0.74803149606299213" bottom="0.74803149606299213" header="0.31496062992125984" footer="0.31496062992125984"/>
  <pageSetup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4"/>
  <sheetViews>
    <sheetView view="pageBreakPreview" zoomScale="80" zoomScaleNormal="85" zoomScaleSheetLayoutView="80" workbookViewId="0">
      <selection activeCell="K4" sqref="K4"/>
    </sheetView>
  </sheetViews>
  <sheetFormatPr defaultRowHeight="15" x14ac:dyDescent="0.25"/>
  <cols>
    <col min="1" max="1" width="25.5703125" customWidth="1"/>
    <col min="2" max="2" width="13.7109375" customWidth="1"/>
    <col min="3" max="3" width="11.5703125" customWidth="1"/>
    <col min="4" max="4" width="12.28515625" customWidth="1"/>
    <col min="5" max="5" width="29.5703125" customWidth="1"/>
    <col min="6" max="6" width="65.5703125" customWidth="1"/>
  </cols>
  <sheetData>
    <row r="2" spans="1:8" x14ac:dyDescent="0.25">
      <c r="A2" s="33">
        <v>44754</v>
      </c>
    </row>
    <row r="3" spans="1:8" ht="56.25" customHeight="1" x14ac:dyDescent="0.25">
      <c r="A3" s="73" t="s">
        <v>93</v>
      </c>
      <c r="B3" s="74"/>
      <c r="C3" s="74"/>
      <c r="D3" s="74"/>
      <c r="E3" s="74"/>
      <c r="F3" s="74"/>
    </row>
    <row r="4" spans="1:8" ht="63.75" customHeight="1" x14ac:dyDescent="0.25">
      <c r="A4" s="12" t="s">
        <v>89</v>
      </c>
      <c r="B4" s="12" t="s">
        <v>91</v>
      </c>
      <c r="C4" s="12" t="s">
        <v>97</v>
      </c>
      <c r="D4" s="14" t="s">
        <v>82</v>
      </c>
      <c r="E4" s="12" t="s">
        <v>92</v>
      </c>
      <c r="F4" s="12" t="s">
        <v>116</v>
      </c>
    </row>
    <row r="5" spans="1:8" ht="15.75" customHeight="1" x14ac:dyDescent="0.25">
      <c r="A5" s="12">
        <v>1</v>
      </c>
      <c r="B5" s="12">
        <v>2</v>
      </c>
      <c r="C5" s="12">
        <v>3</v>
      </c>
      <c r="D5" s="14">
        <v>4</v>
      </c>
      <c r="E5" s="12">
        <v>5</v>
      </c>
      <c r="F5" s="12">
        <v>6</v>
      </c>
    </row>
    <row r="6" spans="1:8" x14ac:dyDescent="0.25">
      <c r="A6" s="12" t="s">
        <v>79</v>
      </c>
      <c r="B6" s="13">
        <f>B7+B13+B16+B23+B28+B33</f>
        <v>254649753.66504735</v>
      </c>
      <c r="C6" s="13">
        <f t="shared" ref="C6:E6" si="0">C7+C13+C16+C23+C28+C33</f>
        <v>110269245.15268622</v>
      </c>
      <c r="D6" s="13">
        <f t="shared" si="0"/>
        <v>-144380508.51236111</v>
      </c>
      <c r="E6" s="15">
        <f t="shared" si="0"/>
        <v>49</v>
      </c>
      <c r="F6" s="15" t="s">
        <v>128</v>
      </c>
    </row>
    <row r="7" spans="1:8" x14ac:dyDescent="0.25">
      <c r="A7" s="6" t="s">
        <v>83</v>
      </c>
      <c r="B7" s="34">
        <v>47813957.577464789</v>
      </c>
      <c r="C7" s="34">
        <f>C8+C9+C10+C11+C12</f>
        <v>29093461</v>
      </c>
      <c r="D7" s="34">
        <f t="shared" ref="D7:D34" si="1">C7-B7</f>
        <v>-18720496.577464789</v>
      </c>
      <c r="E7" s="5">
        <v>11</v>
      </c>
      <c r="F7" s="48"/>
      <c r="H7" s="60"/>
    </row>
    <row r="8" spans="1:8" ht="75" x14ac:dyDescent="0.25">
      <c r="A8" s="10" t="s">
        <v>6</v>
      </c>
      <c r="B8" s="35">
        <v>22427460</v>
      </c>
      <c r="C8" s="35">
        <v>200000</v>
      </c>
      <c r="D8" s="35">
        <f t="shared" si="1"/>
        <v>-22227460</v>
      </c>
      <c r="E8" s="16">
        <v>4</v>
      </c>
      <c r="F8" s="49" t="s">
        <v>117</v>
      </c>
    </row>
    <row r="9" spans="1:8" x14ac:dyDescent="0.25">
      <c r="A9" s="21" t="s">
        <v>29</v>
      </c>
      <c r="B9" s="36">
        <v>2475000</v>
      </c>
      <c r="C9" s="36">
        <v>0</v>
      </c>
      <c r="D9" s="36">
        <f t="shared" si="1"/>
        <v>-2475000</v>
      </c>
      <c r="E9" s="22">
        <v>0</v>
      </c>
      <c r="F9" s="50"/>
    </row>
    <row r="10" spans="1:8" x14ac:dyDescent="0.25">
      <c r="A10" s="21" t="s">
        <v>66</v>
      </c>
      <c r="B10" s="36">
        <v>1140000</v>
      </c>
      <c r="C10" s="36">
        <v>0</v>
      </c>
      <c r="D10" s="36">
        <f t="shared" si="1"/>
        <v>-1140000</v>
      </c>
      <c r="E10" s="22">
        <v>0</v>
      </c>
      <c r="F10" s="50"/>
    </row>
    <row r="11" spans="1:8" ht="90" x14ac:dyDescent="0.25">
      <c r="A11" s="10" t="s">
        <v>19</v>
      </c>
      <c r="B11" s="35">
        <v>13839072</v>
      </c>
      <c r="C11" s="35">
        <v>12819474</v>
      </c>
      <c r="D11" s="35">
        <f t="shared" si="1"/>
        <v>-1019598</v>
      </c>
      <c r="E11" s="16">
        <v>4</v>
      </c>
      <c r="F11" s="49" t="s">
        <v>118</v>
      </c>
    </row>
    <row r="12" spans="1:8" ht="60" x14ac:dyDescent="0.25">
      <c r="A12" s="8" t="s">
        <v>3</v>
      </c>
      <c r="B12" s="37">
        <v>7932425.5774647892</v>
      </c>
      <c r="C12" s="37">
        <v>16073987</v>
      </c>
      <c r="D12" s="37">
        <f t="shared" si="1"/>
        <v>8141561.4225352108</v>
      </c>
      <c r="E12" s="17">
        <v>3</v>
      </c>
      <c r="F12" s="51" t="s">
        <v>119</v>
      </c>
    </row>
    <row r="13" spans="1:8" ht="30" x14ac:dyDescent="0.25">
      <c r="A13" s="7" t="s">
        <v>84</v>
      </c>
      <c r="B13" s="38">
        <v>11136916.268188622</v>
      </c>
      <c r="C13" s="38">
        <f>C14+C15</f>
        <v>749168.6326862222</v>
      </c>
      <c r="D13" s="38">
        <f t="shared" si="1"/>
        <v>-10387747.6355024</v>
      </c>
      <c r="E13" s="18">
        <v>2</v>
      </c>
      <c r="F13" s="52"/>
      <c r="H13" s="60"/>
    </row>
    <row r="14" spans="1:8" x14ac:dyDescent="0.25">
      <c r="A14" s="11" t="s">
        <v>3</v>
      </c>
      <c r="B14" s="39">
        <v>11136916.268188622</v>
      </c>
      <c r="C14" s="39">
        <v>749168.6326862222</v>
      </c>
      <c r="D14" s="39">
        <f t="shared" si="1"/>
        <v>-10387747.6355024</v>
      </c>
      <c r="E14" s="19">
        <v>1</v>
      </c>
      <c r="F14" s="53" t="s">
        <v>120</v>
      </c>
    </row>
    <row r="15" spans="1:8" x14ac:dyDescent="0.25">
      <c r="A15" s="9" t="s">
        <v>19</v>
      </c>
      <c r="B15" s="40">
        <v>0</v>
      </c>
      <c r="C15" s="40">
        <v>0</v>
      </c>
      <c r="D15" s="40">
        <f t="shared" si="1"/>
        <v>0</v>
      </c>
      <c r="E15" s="20">
        <v>1</v>
      </c>
      <c r="F15" s="54" t="s">
        <v>120</v>
      </c>
    </row>
    <row r="16" spans="1:8" x14ac:dyDescent="0.25">
      <c r="A16" s="6" t="s">
        <v>85</v>
      </c>
      <c r="B16" s="34">
        <v>84497815.879999995</v>
      </c>
      <c r="C16" s="34">
        <f>C17+C18+C19+C20+C21+C22</f>
        <v>54355968.269999996</v>
      </c>
      <c r="D16" s="34">
        <f t="shared" si="1"/>
        <v>-30141847.609999999</v>
      </c>
      <c r="E16" s="5">
        <v>5</v>
      </c>
      <c r="F16" s="55"/>
      <c r="H16" s="60"/>
    </row>
    <row r="17" spans="1:8" x14ac:dyDescent="0.25">
      <c r="A17" s="21" t="s">
        <v>29</v>
      </c>
      <c r="B17" s="36">
        <v>21954568</v>
      </c>
      <c r="C17" s="36">
        <v>2910171</v>
      </c>
      <c r="D17" s="36">
        <f t="shared" si="1"/>
        <v>-19044397</v>
      </c>
      <c r="E17" s="22">
        <v>0</v>
      </c>
      <c r="F17" s="50"/>
    </row>
    <row r="18" spans="1:8" x14ac:dyDescent="0.25">
      <c r="A18" s="10" t="s">
        <v>64</v>
      </c>
      <c r="B18" s="35">
        <v>7326000</v>
      </c>
      <c r="C18" s="35">
        <v>0</v>
      </c>
      <c r="D18" s="35">
        <f t="shared" si="1"/>
        <v>-7326000</v>
      </c>
      <c r="E18" s="16">
        <v>1</v>
      </c>
      <c r="F18" s="49" t="s">
        <v>120</v>
      </c>
    </row>
    <row r="19" spans="1:8" x14ac:dyDescent="0.25">
      <c r="A19" s="10" t="s">
        <v>6</v>
      </c>
      <c r="B19" s="35">
        <v>2930400</v>
      </c>
      <c r="C19" s="35">
        <v>0</v>
      </c>
      <c r="D19" s="35">
        <f t="shared" si="1"/>
        <v>-2930400</v>
      </c>
      <c r="E19" s="16">
        <v>1</v>
      </c>
      <c r="F19" s="49" t="s">
        <v>120</v>
      </c>
    </row>
    <row r="20" spans="1:8" x14ac:dyDescent="0.25">
      <c r="A20" s="21" t="s">
        <v>65</v>
      </c>
      <c r="B20" s="36">
        <v>2000000</v>
      </c>
      <c r="C20" s="36">
        <v>0</v>
      </c>
      <c r="D20" s="36">
        <f t="shared" si="1"/>
        <v>-2000000</v>
      </c>
      <c r="E20" s="22">
        <v>0</v>
      </c>
      <c r="F20" s="50"/>
    </row>
    <row r="21" spans="1:8" ht="60" x14ac:dyDescent="0.25">
      <c r="A21" s="8" t="s">
        <v>66</v>
      </c>
      <c r="B21" s="37">
        <v>3269997.27</v>
      </c>
      <c r="C21" s="37">
        <v>3269997.27</v>
      </c>
      <c r="D21" s="37">
        <f t="shared" si="1"/>
        <v>0</v>
      </c>
      <c r="E21" s="17">
        <v>1</v>
      </c>
      <c r="F21" s="51" t="s">
        <v>121</v>
      </c>
    </row>
    <row r="22" spans="1:8" ht="90" x14ac:dyDescent="0.25">
      <c r="A22" s="8" t="s">
        <v>3</v>
      </c>
      <c r="B22" s="37">
        <v>47016850.609999999</v>
      </c>
      <c r="C22" s="37">
        <v>48175800</v>
      </c>
      <c r="D22" s="37">
        <f t="shared" si="1"/>
        <v>1158949.3900000006</v>
      </c>
      <c r="E22" s="17">
        <v>2</v>
      </c>
      <c r="F22" s="51" t="s">
        <v>122</v>
      </c>
    </row>
    <row r="23" spans="1:8" x14ac:dyDescent="0.25">
      <c r="A23" s="7" t="s">
        <v>86</v>
      </c>
      <c r="B23" s="38">
        <v>4256954</v>
      </c>
      <c r="C23" s="38">
        <f>C24+C25+C26+C27</f>
        <v>2999934</v>
      </c>
      <c r="D23" s="38">
        <f t="shared" si="1"/>
        <v>-1257020</v>
      </c>
      <c r="E23" s="18">
        <v>13</v>
      </c>
      <c r="F23" s="52"/>
      <c r="H23" s="60"/>
    </row>
    <row r="24" spans="1:8" x14ac:dyDescent="0.25">
      <c r="A24" s="11" t="s">
        <v>95</v>
      </c>
      <c r="B24" s="39">
        <v>1050000</v>
      </c>
      <c r="C24" s="39">
        <v>440000</v>
      </c>
      <c r="D24" s="39">
        <f t="shared" si="1"/>
        <v>-610000</v>
      </c>
      <c r="E24" s="19">
        <v>3</v>
      </c>
      <c r="F24" s="53" t="s">
        <v>120</v>
      </c>
    </row>
    <row r="25" spans="1:8" x14ac:dyDescent="0.25">
      <c r="A25" s="23" t="s">
        <v>68</v>
      </c>
      <c r="B25" s="41">
        <v>1007626</v>
      </c>
      <c r="C25" s="41">
        <v>498813</v>
      </c>
      <c r="D25" s="41">
        <f t="shared" si="1"/>
        <v>-508813</v>
      </c>
      <c r="E25" s="24">
        <v>0</v>
      </c>
      <c r="F25" s="56"/>
    </row>
    <row r="26" spans="1:8" ht="150" x14ac:dyDescent="0.25">
      <c r="A26" s="11" t="s">
        <v>63</v>
      </c>
      <c r="B26" s="39">
        <v>1804422</v>
      </c>
      <c r="C26" s="39">
        <v>1426321</v>
      </c>
      <c r="D26" s="39">
        <f t="shared" si="1"/>
        <v>-378101</v>
      </c>
      <c r="E26" s="19">
        <v>10</v>
      </c>
      <c r="F26" s="53" t="s">
        <v>123</v>
      </c>
    </row>
    <row r="27" spans="1:8" x14ac:dyDescent="0.25">
      <c r="A27" s="9" t="s">
        <v>64</v>
      </c>
      <c r="B27" s="40">
        <v>394906</v>
      </c>
      <c r="C27" s="40">
        <v>634800</v>
      </c>
      <c r="D27" s="40">
        <f t="shared" si="1"/>
        <v>239894</v>
      </c>
      <c r="E27" s="20">
        <v>0</v>
      </c>
      <c r="F27" s="57"/>
    </row>
    <row r="28" spans="1:8" x14ac:dyDescent="0.25">
      <c r="A28" s="6" t="s">
        <v>87</v>
      </c>
      <c r="B28" s="34">
        <v>76964274.939393938</v>
      </c>
      <c r="C28" s="34">
        <f>C29+C30+C31+C32</f>
        <v>13853481.25</v>
      </c>
      <c r="D28" s="34">
        <f t="shared" si="1"/>
        <v>-63110793.689393938</v>
      </c>
      <c r="E28" s="5">
        <v>12</v>
      </c>
      <c r="F28" s="48"/>
      <c r="H28" s="60"/>
    </row>
    <row r="29" spans="1:8" ht="45" x14ac:dyDescent="0.25">
      <c r="A29" s="10" t="s">
        <v>3</v>
      </c>
      <c r="B29" s="35">
        <v>42900000</v>
      </c>
      <c r="C29" s="35">
        <v>3454000</v>
      </c>
      <c r="D29" s="35">
        <f t="shared" si="1"/>
        <v>-39446000</v>
      </c>
      <c r="E29" s="16">
        <v>2</v>
      </c>
      <c r="F29" s="49" t="s">
        <v>124</v>
      </c>
    </row>
    <row r="30" spans="1:8" ht="45" x14ac:dyDescent="0.25">
      <c r="A30" s="10" t="s">
        <v>6</v>
      </c>
      <c r="B30" s="35">
        <v>33589393.939393938</v>
      </c>
      <c r="C30" s="35">
        <v>9387492</v>
      </c>
      <c r="D30" s="35">
        <f t="shared" si="1"/>
        <v>-24201901.939393938</v>
      </c>
      <c r="E30" s="16">
        <v>4</v>
      </c>
      <c r="F30" s="49" t="s">
        <v>125</v>
      </c>
    </row>
    <row r="31" spans="1:8" x14ac:dyDescent="0.25">
      <c r="A31" s="8" t="s">
        <v>19</v>
      </c>
      <c r="B31" s="37">
        <v>0</v>
      </c>
      <c r="C31" s="37">
        <v>0</v>
      </c>
      <c r="D31" s="37">
        <f t="shared" si="1"/>
        <v>0</v>
      </c>
      <c r="E31" s="17">
        <v>1</v>
      </c>
      <c r="F31" s="51" t="s">
        <v>120</v>
      </c>
    </row>
    <row r="32" spans="1:8" ht="120" x14ac:dyDescent="0.25">
      <c r="A32" s="8" t="s">
        <v>35</v>
      </c>
      <c r="B32" s="37">
        <v>474881</v>
      </c>
      <c r="C32" s="37">
        <v>1011989.25</v>
      </c>
      <c r="D32" s="37">
        <f t="shared" si="1"/>
        <v>537108.25</v>
      </c>
      <c r="E32" s="17">
        <v>5</v>
      </c>
      <c r="F32" s="51" t="s">
        <v>126</v>
      </c>
    </row>
    <row r="33" spans="1:8" x14ac:dyDescent="0.25">
      <c r="A33" s="7" t="s">
        <v>88</v>
      </c>
      <c r="B33" s="38">
        <v>29979835</v>
      </c>
      <c r="C33" s="38">
        <f>C34</f>
        <v>9217232</v>
      </c>
      <c r="D33" s="38">
        <f t="shared" si="1"/>
        <v>-20762603</v>
      </c>
      <c r="E33" s="18">
        <v>6</v>
      </c>
      <c r="F33" s="58"/>
      <c r="H33" s="60"/>
    </row>
    <row r="34" spans="1:8" ht="60" x14ac:dyDescent="0.25">
      <c r="A34" s="11" t="s">
        <v>67</v>
      </c>
      <c r="B34" s="39">
        <v>29979835</v>
      </c>
      <c r="C34" s="39">
        <v>9217232</v>
      </c>
      <c r="D34" s="39">
        <f t="shared" si="1"/>
        <v>-20762603</v>
      </c>
      <c r="E34" s="19">
        <v>6</v>
      </c>
      <c r="F34" s="53" t="s">
        <v>127</v>
      </c>
    </row>
  </sheetData>
  <autoFilter ref="A6:G34" xr:uid="{00000000-0009-0000-0000-000001000000}"/>
  <sortState xmlns:xlrd2="http://schemas.microsoft.com/office/spreadsheetml/2017/richdata2" ref="A28:E31">
    <sortCondition ref="D28:D31"/>
  </sortState>
  <mergeCells count="1">
    <mergeCell ref="A3:F3"/>
  </mergeCells>
  <pageMargins left="0.7" right="0.7"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
  <sheetViews>
    <sheetView workbookViewId="0">
      <selection activeCell="B34" sqref="B34"/>
    </sheetView>
  </sheetViews>
  <sheetFormatPr defaultRowHeight="15" x14ac:dyDescent="0.25"/>
  <cols>
    <col min="1" max="1" width="108.42578125" style="61" customWidth="1"/>
    <col min="2" max="2" width="13.42578125" style="61" customWidth="1"/>
    <col min="3" max="6" width="10.85546875" style="61" bestFit="1" customWidth="1"/>
    <col min="7" max="7" width="11.85546875" style="61" customWidth="1"/>
    <col min="8" max="8" width="12.28515625" style="61" bestFit="1" customWidth="1"/>
    <col min="9" max="16384" width="9.140625" style="61"/>
  </cols>
  <sheetData>
    <row r="1" spans="1:8" x14ac:dyDescent="0.25">
      <c r="B1" s="61">
        <v>2021</v>
      </c>
      <c r="C1" s="62">
        <v>2022</v>
      </c>
      <c r="D1" s="62">
        <v>2023</v>
      </c>
      <c r="E1" s="62">
        <v>2024</v>
      </c>
      <c r="F1" s="62">
        <v>2025</v>
      </c>
      <c r="G1" s="62">
        <v>2026</v>
      </c>
      <c r="H1" s="61" t="s">
        <v>79</v>
      </c>
    </row>
    <row r="2" spans="1:8" ht="30" x14ac:dyDescent="0.25">
      <c r="A2" s="63" t="s">
        <v>130</v>
      </c>
      <c r="B2" s="64">
        <v>237380000</v>
      </c>
      <c r="C2" s="64">
        <f>231000000*0.87</f>
        <v>200970000</v>
      </c>
      <c r="D2" s="64">
        <f>503000000*0.87</f>
        <v>437610000</v>
      </c>
      <c r="E2" s="64">
        <f>419000000*0.87</f>
        <v>364530000</v>
      </c>
      <c r="F2" s="64">
        <f>293000000*0.87</f>
        <v>254910000</v>
      </c>
      <c r="G2" s="64">
        <f>380000000*0.87</f>
        <v>330600000</v>
      </c>
      <c r="H2" s="64">
        <f>C2+D2+E2+F2+G2+B2</f>
        <v>1826000000</v>
      </c>
    </row>
    <row r="3" spans="1:8" ht="30" x14ac:dyDescent="0.25">
      <c r="A3" s="63" t="s">
        <v>131</v>
      </c>
      <c r="B3" s="64">
        <v>237380000</v>
      </c>
      <c r="C3" s="64">
        <f>231000000*0.87</f>
        <v>200970000</v>
      </c>
      <c r="D3" s="64"/>
      <c r="E3" s="64">
        <f>(419000000+503000000)*0.87</f>
        <v>802140000</v>
      </c>
      <c r="F3" s="64">
        <f>293000000*0.87</f>
        <v>254910000</v>
      </c>
      <c r="G3" s="64">
        <f>380000000*0.87</f>
        <v>330600000</v>
      </c>
      <c r="H3" s="64">
        <f>C3+D3+E3+F3+G3+B3</f>
        <v>1826000000</v>
      </c>
    </row>
    <row r="5" spans="1:8" x14ac:dyDescent="0.25">
      <c r="G5" s="6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8"/>
  <sheetViews>
    <sheetView workbookViewId="0">
      <selection activeCell="F14" sqref="F14"/>
    </sheetView>
  </sheetViews>
  <sheetFormatPr defaultRowHeight="15" x14ac:dyDescent="0.25"/>
  <cols>
    <col min="2" max="2" width="79.28515625" customWidth="1"/>
    <col min="3" max="3" width="9.5703125" bestFit="1" customWidth="1"/>
    <col min="4" max="4" width="12.5703125" customWidth="1"/>
    <col min="5" max="8" width="10.85546875" bestFit="1" customWidth="1"/>
  </cols>
  <sheetData>
    <row r="1" spans="2:8" x14ac:dyDescent="0.25">
      <c r="C1">
        <v>2021</v>
      </c>
      <c r="D1">
        <v>2022</v>
      </c>
      <c r="E1">
        <v>2023</v>
      </c>
      <c r="F1">
        <v>2024</v>
      </c>
      <c r="G1">
        <v>2025</v>
      </c>
      <c r="H1">
        <v>2026</v>
      </c>
    </row>
    <row r="2" spans="2:8" ht="31.5" x14ac:dyDescent="0.25">
      <c r="B2" s="3" t="s">
        <v>90</v>
      </c>
      <c r="C2" s="4">
        <v>4073396</v>
      </c>
      <c r="D2" s="4">
        <v>254649754</v>
      </c>
      <c r="E2" s="4">
        <v>394247718</v>
      </c>
      <c r="F2" s="4">
        <v>458112544</v>
      </c>
      <c r="G2" s="4">
        <v>411710648</v>
      </c>
      <c r="H2" s="4">
        <v>303205940</v>
      </c>
    </row>
    <row r="3" spans="2:8" ht="31.5" x14ac:dyDescent="0.25">
      <c r="B3" s="3" t="s">
        <v>96</v>
      </c>
      <c r="C3" s="4">
        <v>345140</v>
      </c>
      <c r="D3" s="4">
        <v>138406919.51268622</v>
      </c>
      <c r="E3" s="4">
        <v>402225311.63737243</v>
      </c>
      <c r="F3" s="4">
        <v>507601921.45537245</v>
      </c>
      <c r="G3" s="4">
        <v>453538883.82337242</v>
      </c>
      <c r="H3" s="4">
        <v>323881823.26537246</v>
      </c>
    </row>
    <row r="4" spans="2:8" ht="31.5" x14ac:dyDescent="0.25">
      <c r="B4" s="3" t="s">
        <v>102</v>
      </c>
      <c r="C4" s="4">
        <v>357419</v>
      </c>
      <c r="D4" s="4">
        <v>110269245.15268622</v>
      </c>
      <c r="E4" s="4">
        <v>379830674.89737242</v>
      </c>
      <c r="F4" s="4">
        <v>515490539.05537242</v>
      </c>
      <c r="G4" s="4">
        <v>481109743.32337242</v>
      </c>
      <c r="H4" s="4">
        <v>339299797.26537246</v>
      </c>
    </row>
    <row r="5" spans="2:8" x14ac:dyDescent="0.25">
      <c r="B5" t="s">
        <v>81</v>
      </c>
      <c r="C5" s="2">
        <f>C4-C2</f>
        <v>-3715977</v>
      </c>
      <c r="D5" s="2">
        <f t="shared" ref="D5:H5" si="0">D4-D2</f>
        <v>-144380508.84731376</v>
      </c>
      <c r="E5" s="2">
        <f t="shared" si="0"/>
        <v>-14417043.102627575</v>
      </c>
      <c r="F5" s="2">
        <f t="shared" si="0"/>
        <v>57377995.055372417</v>
      </c>
      <c r="G5" s="2">
        <f t="shared" si="0"/>
        <v>69399095.323372424</v>
      </c>
      <c r="H5" s="2">
        <f t="shared" si="0"/>
        <v>36093857.265372455</v>
      </c>
    </row>
    <row r="7" spans="2:8" x14ac:dyDescent="0.25">
      <c r="C7" s="2"/>
      <c r="D7" s="2"/>
      <c r="E7" s="2"/>
      <c r="F7" s="2"/>
      <c r="G7" s="2"/>
      <c r="H7" s="2"/>
    </row>
    <row r="8" spans="2:8" x14ac:dyDescent="0.25">
      <c r="C8" s="2"/>
      <c r="D8" s="2"/>
      <c r="E8" s="2"/>
      <c r="F8" s="2"/>
      <c r="G8" s="2"/>
      <c r="H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5"/>
  <sheetViews>
    <sheetView workbookViewId="0">
      <selection activeCell="O19" sqref="O19"/>
    </sheetView>
  </sheetViews>
  <sheetFormatPr defaultRowHeight="15" x14ac:dyDescent="0.25"/>
  <cols>
    <col min="2" max="4" width="26" customWidth="1"/>
    <col min="5" max="5" width="33.140625" customWidth="1"/>
  </cols>
  <sheetData>
    <row r="2" spans="1:5" ht="30" x14ac:dyDescent="0.25">
      <c r="A2" s="44" t="s">
        <v>101</v>
      </c>
      <c r="B2" s="45" t="s">
        <v>112</v>
      </c>
      <c r="C2" s="45" t="s">
        <v>113</v>
      </c>
      <c r="D2" s="45" t="s">
        <v>82</v>
      </c>
      <c r="E2" s="46" t="s">
        <v>115</v>
      </c>
    </row>
    <row r="3" spans="1:5" x14ac:dyDescent="0.25">
      <c r="A3" s="42" t="s">
        <v>3</v>
      </c>
      <c r="B3" s="2">
        <f t="shared" ref="B3:B10" si="0">D3+C3</f>
        <v>108986192.45565341</v>
      </c>
      <c r="C3" s="2">
        <v>68452955.632686228</v>
      </c>
      <c r="D3" s="2">
        <v>40533236.822967187</v>
      </c>
      <c r="E3" s="47">
        <f>D3*-1</f>
        <v>-40533236.822967187</v>
      </c>
    </row>
    <row r="4" spans="1:5" x14ac:dyDescent="0.25">
      <c r="A4" s="42" t="s">
        <v>6</v>
      </c>
      <c r="B4" s="2">
        <f t="shared" si="0"/>
        <v>58947253.939393938</v>
      </c>
      <c r="C4" s="2">
        <v>9587492</v>
      </c>
      <c r="D4" s="2">
        <v>49359761.939393938</v>
      </c>
      <c r="E4" s="47">
        <f t="shared" ref="E4:E15" si="1">D4*-1</f>
        <v>-49359761.939393938</v>
      </c>
    </row>
    <row r="5" spans="1:5" x14ac:dyDescent="0.25">
      <c r="A5" s="42" t="s">
        <v>67</v>
      </c>
      <c r="B5" s="2">
        <f t="shared" si="0"/>
        <v>29979835</v>
      </c>
      <c r="C5" s="2">
        <v>9217232</v>
      </c>
      <c r="D5" s="2">
        <v>20762603</v>
      </c>
      <c r="E5" s="47">
        <f t="shared" si="1"/>
        <v>-20762603</v>
      </c>
    </row>
    <row r="6" spans="1:5" x14ac:dyDescent="0.25">
      <c r="A6" s="42" t="s">
        <v>29</v>
      </c>
      <c r="B6" s="2">
        <f t="shared" si="0"/>
        <v>24429568</v>
      </c>
      <c r="C6" s="2">
        <v>2910171</v>
      </c>
      <c r="D6" s="2">
        <v>21519397</v>
      </c>
      <c r="E6" s="47">
        <f t="shared" si="1"/>
        <v>-21519397</v>
      </c>
    </row>
    <row r="7" spans="1:5" x14ac:dyDescent="0.25">
      <c r="A7" s="42" t="s">
        <v>19</v>
      </c>
      <c r="B7" s="2">
        <f t="shared" si="0"/>
        <v>13839072</v>
      </c>
      <c r="C7" s="2">
        <v>12819474</v>
      </c>
      <c r="D7" s="2">
        <v>1019598</v>
      </c>
      <c r="E7" s="47">
        <f t="shared" si="1"/>
        <v>-1019598</v>
      </c>
    </row>
    <row r="8" spans="1:5" x14ac:dyDescent="0.25">
      <c r="A8" s="42" t="s">
        <v>64</v>
      </c>
      <c r="B8" s="2">
        <f t="shared" si="0"/>
        <v>7720906</v>
      </c>
      <c r="C8" s="2">
        <v>634800</v>
      </c>
      <c r="D8" s="2">
        <v>7086106</v>
      </c>
      <c r="E8" s="47">
        <f t="shared" si="1"/>
        <v>-7086106</v>
      </c>
    </row>
    <row r="9" spans="1:5" x14ac:dyDescent="0.25">
      <c r="A9" s="42" t="s">
        <v>66</v>
      </c>
      <c r="B9" s="2">
        <f t="shared" si="0"/>
        <v>4409997.2699999996</v>
      </c>
      <c r="C9" s="2">
        <v>3269997.27</v>
      </c>
      <c r="D9" s="2">
        <v>1139999.9999999995</v>
      </c>
      <c r="E9" s="47">
        <f t="shared" si="1"/>
        <v>-1139999.9999999995</v>
      </c>
    </row>
    <row r="10" spans="1:5" x14ac:dyDescent="0.25">
      <c r="A10" s="42" t="s">
        <v>65</v>
      </c>
      <c r="B10" s="2">
        <f t="shared" si="0"/>
        <v>2000000</v>
      </c>
      <c r="C10" s="2">
        <v>0</v>
      </c>
      <c r="D10" s="2">
        <v>2000000</v>
      </c>
      <c r="E10" s="47">
        <f t="shared" si="1"/>
        <v>-2000000</v>
      </c>
    </row>
    <row r="11" spans="1:5" x14ac:dyDescent="0.25">
      <c r="A11" s="42" t="s">
        <v>114</v>
      </c>
      <c r="B11" s="2">
        <f>B12+B13+B14+B15</f>
        <v>4336929</v>
      </c>
      <c r="C11" s="2">
        <f>C12+C13+C14+C15</f>
        <v>3377123.25</v>
      </c>
      <c r="D11" s="2">
        <f>D12+D13+D14+D15</f>
        <v>959805.75</v>
      </c>
      <c r="E11" s="47">
        <f t="shared" si="1"/>
        <v>-959805.75</v>
      </c>
    </row>
    <row r="12" spans="1:5" x14ac:dyDescent="0.25">
      <c r="A12" s="42" t="s">
        <v>63</v>
      </c>
      <c r="B12" s="2">
        <f>D12+C12</f>
        <v>1804422</v>
      </c>
      <c r="C12" s="2">
        <v>1426321</v>
      </c>
      <c r="D12" s="2">
        <v>378101</v>
      </c>
      <c r="E12" s="47">
        <f t="shared" si="1"/>
        <v>-378101</v>
      </c>
    </row>
    <row r="13" spans="1:5" x14ac:dyDescent="0.25">
      <c r="A13" s="42" t="s">
        <v>95</v>
      </c>
      <c r="B13" s="2">
        <f>D13+C13</f>
        <v>1050000</v>
      </c>
      <c r="C13" s="2">
        <v>440000</v>
      </c>
      <c r="D13" s="2">
        <v>610000</v>
      </c>
      <c r="E13" s="47">
        <f t="shared" si="1"/>
        <v>-610000</v>
      </c>
    </row>
    <row r="14" spans="1:5" x14ac:dyDescent="0.25">
      <c r="A14" s="42" t="s">
        <v>68</v>
      </c>
      <c r="B14" s="2">
        <f>D14+C14</f>
        <v>1007626</v>
      </c>
      <c r="C14" s="2">
        <v>498813</v>
      </c>
      <c r="D14" s="2">
        <v>508813</v>
      </c>
      <c r="E14" s="47">
        <f t="shared" si="1"/>
        <v>-508813</v>
      </c>
    </row>
    <row r="15" spans="1:5" x14ac:dyDescent="0.25">
      <c r="A15" s="42" t="s">
        <v>35</v>
      </c>
      <c r="B15" s="2">
        <f>D15+C15</f>
        <v>474881</v>
      </c>
      <c r="C15" s="2">
        <v>1011989.25</v>
      </c>
      <c r="D15" s="2">
        <v>-537108.25</v>
      </c>
      <c r="E15" s="47">
        <f t="shared" si="1"/>
        <v>537108.25</v>
      </c>
    </row>
  </sheetData>
  <sortState xmlns:xlrd2="http://schemas.microsoft.com/office/spreadsheetml/2017/richdata2" ref="A3:E15">
    <sortCondition descending="1" ref="B3:B1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3</vt:i4>
      </vt:variant>
    </vt:vector>
  </HeadingPairs>
  <TitlesOfParts>
    <vt:vector size="11" baseType="lpstr">
      <vt:lpstr>1_AF_pasākumu_budžeta_izd_progn</vt:lpstr>
      <vt:lpstr>2_AF_Kompon_izd_progn_2022</vt:lpstr>
      <vt:lpstr>6.AF ieņēmumi_14.06.2022.</vt:lpstr>
      <vt:lpstr>5_Grafiks_kopā_izmaiņas</vt:lpstr>
      <vt:lpstr>6_Grafiks_AI_izmaiņas_2022</vt:lpstr>
      <vt:lpstr>3_AF_izd_progn_GRAFIKS_kopā</vt:lpstr>
      <vt:lpstr>4_AF_izd progn 2022_izmaiņas_AI</vt:lpstr>
      <vt:lpstr>5_AF_ieņ_progn_GRAFIKS_kopā</vt:lpstr>
      <vt:lpstr>'1_AF_pasākumu_budžeta_izd_progn'!Print_Area</vt:lpstr>
      <vt:lpstr>'2_AF_Kompon_izd_progn_2022'!Print_Area</vt:lpstr>
      <vt:lpstr>'1_AF_pasākumu_budžeta_izd_progn'!Print_Titles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Reinis Dzelzkalejs</dc:creator>
  <cp:lastModifiedBy>Reinis Dzelzkalejs</cp:lastModifiedBy>
  <dcterms:created xsi:type="dcterms:W3CDTF">2021-09-02T20:50:27Z</dcterms:created>
  <dcterms:modified xsi:type="dcterms:W3CDTF">2023-01-09T07:28:56Z</dcterms:modified>
</cp:coreProperties>
</file>